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ocuments\Carlos suarez\ACUEDUCTO\MIP\2017\MIP 2017\ZONA 5\"/>
    </mc:Choice>
  </mc:AlternateContent>
  <bookViews>
    <workbookView xWindow="0" yWindow="0" windowWidth="24000" windowHeight="9735" activeTab="2"/>
  </bookViews>
  <sheets>
    <sheet name="administrativo" sheetId="1" r:id="rId1"/>
    <sheet name="solicitudes" sheetId="6" r:id="rId2"/>
    <sheet name="medicion" sheetId="7" r:id="rId3"/>
    <sheet name="medidores" sheetId="4" r:id="rId4"/>
    <sheet name="cartera" sheetId="5" r:id="rId5"/>
    <sheet name="Hoja1" sheetId="2" r:id="rId6"/>
    <sheet name="Hoja2" sheetId="3" r:id="rId7"/>
  </sheets>
  <externalReferences>
    <externalReference r:id="rId8"/>
    <externalReference r:id="rId9"/>
  </externalReferences>
  <definedNames>
    <definedName name="_xlnm._FilterDatabase" localSheetId="0" hidden="1">administrativo!$A$10:$JP$69</definedName>
    <definedName name="_xlnm._FilterDatabase" localSheetId="4" hidden="1">cartera!$A$10:$JP$24</definedName>
    <definedName name="_xlnm._FilterDatabase" localSheetId="2" hidden="1">medicion!$A$10:$JP$24</definedName>
    <definedName name="_xlnm._FilterDatabase" localSheetId="3" hidden="1">medidores!$A$10:$JP$34</definedName>
    <definedName name="_xlnm._FilterDatabase" localSheetId="1" hidden="1">solicitudes!$A$10:$JP$54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7" l="1"/>
  <c r="V16" i="7"/>
  <c r="R16" i="7"/>
  <c r="Q16" i="7"/>
  <c r="S16" i="7" s="1"/>
  <c r="T16" i="7" s="1"/>
  <c r="P16" i="7"/>
  <c r="L16" i="7"/>
  <c r="K16" i="7"/>
  <c r="I16" i="7"/>
  <c r="G16" i="7"/>
  <c r="AA41" i="6"/>
  <c r="V41" i="6"/>
  <c r="R41" i="6"/>
  <c r="Q41" i="6"/>
  <c r="S41" i="6" s="1"/>
  <c r="T41" i="6" s="1"/>
  <c r="P41" i="6"/>
  <c r="L41" i="6"/>
  <c r="K41" i="6"/>
  <c r="I41" i="6"/>
  <c r="G41" i="6"/>
  <c r="AA24" i="6"/>
  <c r="V24" i="6"/>
  <c r="R24" i="6"/>
  <c r="Q24" i="6"/>
  <c r="S24" i="6" s="1"/>
  <c r="T24" i="6" s="1"/>
  <c r="P24" i="6"/>
  <c r="L24" i="6"/>
  <c r="K24" i="6"/>
  <c r="I24" i="6"/>
  <c r="G24" i="6"/>
  <c r="AA15" i="5"/>
  <c r="V15" i="5"/>
  <c r="S15" i="5"/>
  <c r="T15" i="5" s="1"/>
  <c r="R15" i="5"/>
  <c r="Q15" i="5"/>
  <c r="P15" i="5"/>
  <c r="L15" i="5"/>
  <c r="K15" i="5"/>
  <c r="I15" i="5"/>
  <c r="G15" i="5"/>
  <c r="AA26" i="4"/>
  <c r="V26" i="4"/>
  <c r="P26" i="4"/>
  <c r="R26" i="4" s="1"/>
  <c r="L26" i="4"/>
  <c r="K26" i="4"/>
  <c r="I26" i="4"/>
  <c r="G26" i="4"/>
  <c r="Q26" i="4" l="1"/>
  <c r="S26" i="4" s="1"/>
  <c r="T26" i="4" s="1"/>
  <c r="G65" i="1" l="1"/>
  <c r="G61" i="1"/>
  <c r="G62" i="1"/>
  <c r="G63" i="1"/>
  <c r="G38" i="6" l="1"/>
  <c r="I38" i="6"/>
  <c r="K38" i="6"/>
  <c r="L38" i="6"/>
  <c r="P38" i="6"/>
  <c r="R38" i="6" s="1"/>
  <c r="V38" i="6"/>
  <c r="AA38" i="6"/>
  <c r="G39" i="6"/>
  <c r="I39" i="6"/>
  <c r="K39" i="6"/>
  <c r="L39" i="6"/>
  <c r="P39" i="6"/>
  <c r="Q39" i="6" s="1"/>
  <c r="S39" i="6" s="1"/>
  <c r="T39" i="6" s="1"/>
  <c r="V39" i="6"/>
  <c r="AA39" i="6"/>
  <c r="G40" i="6"/>
  <c r="I40" i="6"/>
  <c r="K40" i="6"/>
  <c r="L40" i="6"/>
  <c r="P40" i="6"/>
  <c r="R40" i="6" s="1"/>
  <c r="V40" i="6"/>
  <c r="AA40" i="6"/>
  <c r="G42" i="6"/>
  <c r="I42" i="6"/>
  <c r="K42" i="6"/>
  <c r="L42" i="6"/>
  <c r="P42" i="6"/>
  <c r="Q42" i="6" s="1"/>
  <c r="S42" i="6" s="1"/>
  <c r="T42" i="6" s="1"/>
  <c r="V42" i="6"/>
  <c r="AA42" i="6"/>
  <c r="G43" i="6"/>
  <c r="I43" i="6"/>
  <c r="K43" i="6"/>
  <c r="L43" i="6"/>
  <c r="P43" i="6"/>
  <c r="R43" i="6" s="1"/>
  <c r="Q43" i="6"/>
  <c r="S43" i="6" s="1"/>
  <c r="T43" i="6" s="1"/>
  <c r="V43" i="6"/>
  <c r="AA43" i="6"/>
  <c r="G44" i="6"/>
  <c r="I44" i="6"/>
  <c r="K44" i="6"/>
  <c r="L44" i="6"/>
  <c r="P44" i="6"/>
  <c r="Q44" i="6" s="1"/>
  <c r="S44" i="6" s="1"/>
  <c r="T44" i="6" s="1"/>
  <c r="V44" i="6"/>
  <c r="AA44" i="6"/>
  <c r="G45" i="6"/>
  <c r="I45" i="6"/>
  <c r="K45" i="6"/>
  <c r="L45" i="6"/>
  <c r="P45" i="6"/>
  <c r="R45" i="6" s="1"/>
  <c r="V45" i="6"/>
  <c r="AA45" i="6"/>
  <c r="G46" i="6"/>
  <c r="I46" i="6"/>
  <c r="K46" i="6"/>
  <c r="L46" i="6"/>
  <c r="P46" i="6"/>
  <c r="Q46" i="6" s="1"/>
  <c r="S46" i="6" s="1"/>
  <c r="T46" i="6" s="1"/>
  <c r="V46" i="6"/>
  <c r="AA46" i="6"/>
  <c r="G47" i="6"/>
  <c r="I47" i="6"/>
  <c r="K47" i="6"/>
  <c r="L47" i="6"/>
  <c r="P47" i="6"/>
  <c r="Q47" i="6" s="1"/>
  <c r="S47" i="6" s="1"/>
  <c r="T47" i="6" s="1"/>
  <c r="V47" i="6"/>
  <c r="AA47" i="6"/>
  <c r="G48" i="6"/>
  <c r="I48" i="6"/>
  <c r="K48" i="6"/>
  <c r="L48" i="6"/>
  <c r="P48" i="6"/>
  <c r="Q48" i="6" s="1"/>
  <c r="S48" i="6" s="1"/>
  <c r="T48" i="6" s="1"/>
  <c r="V48" i="6"/>
  <c r="AA48" i="6"/>
  <c r="G49" i="6"/>
  <c r="I49" i="6"/>
  <c r="K49" i="6"/>
  <c r="L49" i="6"/>
  <c r="P49" i="6"/>
  <c r="R49" i="6" s="1"/>
  <c r="V49" i="6"/>
  <c r="AA49" i="6"/>
  <c r="G50" i="6"/>
  <c r="I50" i="6"/>
  <c r="K50" i="6"/>
  <c r="L50" i="6"/>
  <c r="P50" i="6"/>
  <c r="Q50" i="6" s="1"/>
  <c r="S50" i="6" s="1"/>
  <c r="T50" i="6" s="1"/>
  <c r="V50" i="6"/>
  <c r="AA50" i="6"/>
  <c r="G51" i="6"/>
  <c r="I51" i="6"/>
  <c r="K51" i="6"/>
  <c r="L51" i="6"/>
  <c r="P51" i="6"/>
  <c r="R51" i="6" s="1"/>
  <c r="V51" i="6"/>
  <c r="AA51" i="6"/>
  <c r="G52" i="6"/>
  <c r="I52" i="6"/>
  <c r="K52" i="6"/>
  <c r="L52" i="6"/>
  <c r="P52" i="6"/>
  <c r="Q52" i="6" s="1"/>
  <c r="S52" i="6" s="1"/>
  <c r="T52" i="6" s="1"/>
  <c r="V52" i="6"/>
  <c r="AA52" i="6"/>
  <c r="G53" i="6"/>
  <c r="I53" i="6"/>
  <c r="K53" i="6"/>
  <c r="L53" i="6"/>
  <c r="P53" i="6"/>
  <c r="R53" i="6" s="1"/>
  <c r="V53" i="6"/>
  <c r="AA53" i="6"/>
  <c r="G54" i="6"/>
  <c r="I54" i="6"/>
  <c r="K54" i="6"/>
  <c r="L54" i="6"/>
  <c r="P54" i="6"/>
  <c r="Q54" i="6" s="1"/>
  <c r="S54" i="6" s="1"/>
  <c r="T54" i="6" s="1"/>
  <c r="V54" i="6"/>
  <c r="AA54" i="6"/>
  <c r="Q53" i="6" l="1"/>
  <c r="S53" i="6" s="1"/>
  <c r="T53" i="6" s="1"/>
  <c r="R52" i="6"/>
  <c r="Q51" i="6"/>
  <c r="S51" i="6" s="1"/>
  <c r="T51" i="6" s="1"/>
  <c r="R47" i="6"/>
  <c r="Q45" i="6"/>
  <c r="S45" i="6" s="1"/>
  <c r="T45" i="6" s="1"/>
  <c r="R44" i="6"/>
  <c r="Q40" i="6"/>
  <c r="S40" i="6" s="1"/>
  <c r="T40" i="6" s="1"/>
  <c r="Q49" i="6"/>
  <c r="S49" i="6" s="1"/>
  <c r="T49" i="6" s="1"/>
  <c r="R48" i="6"/>
  <c r="R54" i="6"/>
  <c r="R50" i="6"/>
  <c r="R46" i="6"/>
  <c r="R42" i="6"/>
  <c r="Q38" i="6"/>
  <c r="S38" i="6" s="1"/>
  <c r="T38" i="6" s="1"/>
  <c r="R39" i="6"/>
  <c r="P61" i="1" l="1"/>
  <c r="P62" i="1"/>
  <c r="AA63" i="1"/>
  <c r="V63" i="1"/>
  <c r="P63" i="1"/>
  <c r="R63" i="1" s="1"/>
  <c r="L63" i="1"/>
  <c r="K63" i="1"/>
  <c r="I63" i="1"/>
  <c r="AA54" i="1"/>
  <c r="V54" i="1"/>
  <c r="P54" i="1"/>
  <c r="R54" i="1" s="1"/>
  <c r="L54" i="1"/>
  <c r="K54" i="1"/>
  <c r="I54" i="1"/>
  <c r="G54" i="1"/>
  <c r="AA45" i="1"/>
  <c r="V45" i="1"/>
  <c r="R45" i="1"/>
  <c r="P45" i="1"/>
  <c r="Q45" i="1" s="1"/>
  <c r="S45" i="1" s="1"/>
  <c r="T45" i="1" s="1"/>
  <c r="L45" i="1"/>
  <c r="K45" i="1"/>
  <c r="I45" i="1"/>
  <c r="G45" i="1"/>
  <c r="AA35" i="1"/>
  <c r="V35" i="1"/>
  <c r="P35" i="1"/>
  <c r="Q35" i="1" s="1"/>
  <c r="S35" i="1" s="1"/>
  <c r="T35" i="1" s="1"/>
  <c r="L35" i="1"/>
  <c r="K35" i="1"/>
  <c r="I35" i="1"/>
  <c r="G35" i="1"/>
  <c r="R35" i="1" l="1"/>
  <c r="Q54" i="1"/>
  <c r="S54" i="1" s="1"/>
  <c r="T54" i="1" s="1"/>
  <c r="Q63" i="1"/>
  <c r="S63" i="1" s="1"/>
  <c r="T63" i="1" s="1"/>
  <c r="C11" i="1" l="1"/>
  <c r="AA24" i="7"/>
  <c r="V24" i="7"/>
  <c r="P24" i="7"/>
  <c r="Q24" i="7" s="1"/>
  <c r="S24" i="7" s="1"/>
  <c r="T24" i="7" s="1"/>
  <c r="L24" i="7"/>
  <c r="K24" i="7"/>
  <c r="I24" i="7"/>
  <c r="G24" i="7"/>
  <c r="AA23" i="7"/>
  <c r="V23" i="7"/>
  <c r="P23" i="7"/>
  <c r="R23" i="7" s="1"/>
  <c r="L23" i="7"/>
  <c r="K23" i="7"/>
  <c r="I23" i="7"/>
  <c r="G23" i="7"/>
  <c r="AA22" i="7"/>
  <c r="V22" i="7"/>
  <c r="P22" i="7"/>
  <c r="Q22" i="7" s="1"/>
  <c r="S22" i="7" s="1"/>
  <c r="T22" i="7" s="1"/>
  <c r="L22" i="7"/>
  <c r="K22" i="7"/>
  <c r="I22" i="7"/>
  <c r="G22" i="7"/>
  <c r="AA21" i="7"/>
  <c r="V21" i="7"/>
  <c r="P21" i="7"/>
  <c r="Q21" i="7" s="1"/>
  <c r="S21" i="7" s="1"/>
  <c r="T21" i="7" s="1"/>
  <c r="L21" i="7"/>
  <c r="K21" i="7"/>
  <c r="I21" i="7"/>
  <c r="G21" i="7"/>
  <c r="AA20" i="7"/>
  <c r="V20" i="7"/>
  <c r="P20" i="7"/>
  <c r="Q20" i="7" s="1"/>
  <c r="S20" i="7" s="1"/>
  <c r="T20" i="7" s="1"/>
  <c r="L20" i="7"/>
  <c r="K20" i="7"/>
  <c r="I20" i="7"/>
  <c r="G20" i="7"/>
  <c r="AA19" i="7"/>
  <c r="V19" i="7"/>
  <c r="P19" i="7"/>
  <c r="Q19" i="7" s="1"/>
  <c r="S19" i="7" s="1"/>
  <c r="T19" i="7" s="1"/>
  <c r="L19" i="7"/>
  <c r="K19" i="7"/>
  <c r="I19" i="7"/>
  <c r="G19" i="7"/>
  <c r="AA18" i="7"/>
  <c r="V18" i="7"/>
  <c r="P18" i="7"/>
  <c r="R18" i="7" s="1"/>
  <c r="L18" i="7"/>
  <c r="K18" i="7"/>
  <c r="I18" i="7"/>
  <c r="G18" i="7"/>
  <c r="AA17" i="7"/>
  <c r="V17" i="7"/>
  <c r="P17" i="7"/>
  <c r="Q17" i="7" s="1"/>
  <c r="S17" i="7" s="1"/>
  <c r="T17" i="7" s="1"/>
  <c r="L17" i="7"/>
  <c r="K17" i="7"/>
  <c r="I17" i="7"/>
  <c r="G17" i="7"/>
  <c r="AA15" i="7"/>
  <c r="V15" i="7"/>
  <c r="P15" i="7"/>
  <c r="Q15" i="7" s="1"/>
  <c r="S15" i="7" s="1"/>
  <c r="T15" i="7" s="1"/>
  <c r="L15" i="7"/>
  <c r="K15" i="7"/>
  <c r="I15" i="7"/>
  <c r="G15" i="7"/>
  <c r="AA14" i="7"/>
  <c r="V14" i="7"/>
  <c r="P14" i="7"/>
  <c r="Q14" i="7" s="1"/>
  <c r="S14" i="7" s="1"/>
  <c r="T14" i="7" s="1"/>
  <c r="L14" i="7"/>
  <c r="K14" i="7"/>
  <c r="I14" i="7"/>
  <c r="G14" i="7"/>
  <c r="AA13" i="7"/>
  <c r="V13" i="7"/>
  <c r="P13" i="7"/>
  <c r="Q13" i="7" s="1"/>
  <c r="S13" i="7" s="1"/>
  <c r="T13" i="7" s="1"/>
  <c r="L13" i="7"/>
  <c r="K13" i="7"/>
  <c r="I13" i="7"/>
  <c r="G13" i="7"/>
  <c r="AA12" i="7"/>
  <c r="V12" i="7"/>
  <c r="P12" i="7"/>
  <c r="Q12" i="7" s="1"/>
  <c r="S12" i="7" s="1"/>
  <c r="T12" i="7" s="1"/>
  <c r="L12" i="7"/>
  <c r="K12" i="7"/>
  <c r="I12" i="7"/>
  <c r="G12" i="7"/>
  <c r="AA11" i="7"/>
  <c r="V11" i="7"/>
  <c r="P11" i="7"/>
  <c r="Q11" i="7" s="1"/>
  <c r="S11" i="7" s="1"/>
  <c r="T11" i="7" s="1"/>
  <c r="L11" i="7"/>
  <c r="K11" i="7"/>
  <c r="I11" i="7"/>
  <c r="G11" i="7"/>
  <c r="AA37" i="6"/>
  <c r="V37" i="6"/>
  <c r="P37" i="6"/>
  <c r="Q37" i="6" s="1"/>
  <c r="S37" i="6" s="1"/>
  <c r="T37" i="6" s="1"/>
  <c r="L37" i="6"/>
  <c r="K37" i="6"/>
  <c r="I37" i="6"/>
  <c r="G37" i="6"/>
  <c r="AA36" i="6"/>
  <c r="V36" i="6"/>
  <c r="P36" i="6"/>
  <c r="Q36" i="6" s="1"/>
  <c r="S36" i="6" s="1"/>
  <c r="T36" i="6" s="1"/>
  <c r="L36" i="6"/>
  <c r="K36" i="6"/>
  <c r="I36" i="6"/>
  <c r="G36" i="6"/>
  <c r="AA35" i="6"/>
  <c r="V35" i="6"/>
  <c r="P35" i="6"/>
  <c r="R35" i="6" s="1"/>
  <c r="L35" i="6"/>
  <c r="K35" i="6"/>
  <c r="I35" i="6"/>
  <c r="G35" i="6"/>
  <c r="AA34" i="6"/>
  <c r="V34" i="6"/>
  <c r="P34" i="6"/>
  <c r="Q34" i="6" s="1"/>
  <c r="S34" i="6" s="1"/>
  <c r="T34" i="6" s="1"/>
  <c r="L34" i="6"/>
  <c r="K34" i="6"/>
  <c r="I34" i="6"/>
  <c r="G34" i="6"/>
  <c r="AA33" i="6"/>
  <c r="V33" i="6"/>
  <c r="P33" i="6"/>
  <c r="Q33" i="6" s="1"/>
  <c r="S33" i="6" s="1"/>
  <c r="T33" i="6" s="1"/>
  <c r="L33" i="6"/>
  <c r="K33" i="6"/>
  <c r="I33" i="6"/>
  <c r="G33" i="6"/>
  <c r="AA32" i="6"/>
  <c r="V32" i="6"/>
  <c r="P32" i="6"/>
  <c r="Q32" i="6" s="1"/>
  <c r="S32" i="6" s="1"/>
  <c r="T32" i="6" s="1"/>
  <c r="L32" i="6"/>
  <c r="K32" i="6"/>
  <c r="I32" i="6"/>
  <c r="G32" i="6"/>
  <c r="AA31" i="6"/>
  <c r="V31" i="6"/>
  <c r="P31" i="6"/>
  <c r="R31" i="6" s="1"/>
  <c r="L31" i="6"/>
  <c r="K31" i="6"/>
  <c r="I31" i="6"/>
  <c r="G31" i="6"/>
  <c r="AA30" i="6"/>
  <c r="V30" i="6"/>
  <c r="P30" i="6"/>
  <c r="R30" i="6" s="1"/>
  <c r="L30" i="6"/>
  <c r="K30" i="6"/>
  <c r="I30" i="6"/>
  <c r="G30" i="6"/>
  <c r="AA29" i="6"/>
  <c r="V29" i="6"/>
  <c r="P29" i="6"/>
  <c r="Q29" i="6" s="1"/>
  <c r="S29" i="6" s="1"/>
  <c r="T29" i="6" s="1"/>
  <c r="L29" i="6"/>
  <c r="K29" i="6"/>
  <c r="I29" i="6"/>
  <c r="G29" i="6"/>
  <c r="AA28" i="6"/>
  <c r="V28" i="6"/>
  <c r="P28" i="6"/>
  <c r="Q28" i="6" s="1"/>
  <c r="S28" i="6" s="1"/>
  <c r="T28" i="6" s="1"/>
  <c r="L28" i="6"/>
  <c r="K28" i="6"/>
  <c r="I28" i="6"/>
  <c r="G28" i="6"/>
  <c r="AA27" i="6"/>
  <c r="V27" i="6"/>
  <c r="P27" i="6"/>
  <c r="R27" i="6" s="1"/>
  <c r="L27" i="6"/>
  <c r="K27" i="6"/>
  <c r="I27" i="6"/>
  <c r="G27" i="6"/>
  <c r="AA26" i="6"/>
  <c r="V26" i="6"/>
  <c r="P26" i="6"/>
  <c r="R26" i="6" s="1"/>
  <c r="L26" i="6"/>
  <c r="K26" i="6"/>
  <c r="I26" i="6"/>
  <c r="G26" i="6"/>
  <c r="AA25" i="6"/>
  <c r="V25" i="6"/>
  <c r="P25" i="6"/>
  <c r="Q25" i="6" s="1"/>
  <c r="S25" i="6" s="1"/>
  <c r="T25" i="6" s="1"/>
  <c r="L25" i="6"/>
  <c r="K25" i="6"/>
  <c r="I25" i="6"/>
  <c r="G25" i="6"/>
  <c r="AA23" i="6"/>
  <c r="V23" i="6"/>
  <c r="P23" i="6"/>
  <c r="Q23" i="6" s="1"/>
  <c r="S23" i="6" s="1"/>
  <c r="T23" i="6" s="1"/>
  <c r="L23" i="6"/>
  <c r="K23" i="6"/>
  <c r="I23" i="6"/>
  <c r="G23" i="6"/>
  <c r="AA22" i="6"/>
  <c r="V22" i="6"/>
  <c r="P22" i="6"/>
  <c r="R22" i="6" s="1"/>
  <c r="L22" i="6"/>
  <c r="K22" i="6"/>
  <c r="I22" i="6"/>
  <c r="G22" i="6"/>
  <c r="AA21" i="6"/>
  <c r="V21" i="6"/>
  <c r="P21" i="6"/>
  <c r="R21" i="6" s="1"/>
  <c r="L21" i="6"/>
  <c r="K21" i="6"/>
  <c r="I21" i="6"/>
  <c r="G21" i="6"/>
  <c r="D21" i="6"/>
  <c r="C21" i="6"/>
  <c r="AA20" i="6"/>
  <c r="V20" i="6"/>
  <c r="P20" i="6"/>
  <c r="Q20" i="6" s="1"/>
  <c r="S20" i="6" s="1"/>
  <c r="T20" i="6" s="1"/>
  <c r="L20" i="6"/>
  <c r="K20" i="6"/>
  <c r="I20" i="6"/>
  <c r="G20" i="6"/>
  <c r="AA19" i="6"/>
  <c r="V19" i="6"/>
  <c r="P19" i="6"/>
  <c r="Q19" i="6" s="1"/>
  <c r="S19" i="6" s="1"/>
  <c r="T19" i="6" s="1"/>
  <c r="L19" i="6"/>
  <c r="K19" i="6"/>
  <c r="I19" i="6"/>
  <c r="G19" i="6"/>
  <c r="AA18" i="6"/>
  <c r="V18" i="6"/>
  <c r="P18" i="6"/>
  <c r="R18" i="6" s="1"/>
  <c r="L18" i="6"/>
  <c r="K18" i="6"/>
  <c r="I18" i="6"/>
  <c r="G18" i="6"/>
  <c r="AA17" i="6"/>
  <c r="V17" i="6"/>
  <c r="P17" i="6"/>
  <c r="R17" i="6" s="1"/>
  <c r="L17" i="6"/>
  <c r="K17" i="6"/>
  <c r="I17" i="6"/>
  <c r="G17" i="6"/>
  <c r="AA16" i="6"/>
  <c r="V16" i="6"/>
  <c r="P16" i="6"/>
  <c r="Q16" i="6" s="1"/>
  <c r="S16" i="6" s="1"/>
  <c r="T16" i="6" s="1"/>
  <c r="L16" i="6"/>
  <c r="K16" i="6"/>
  <c r="I16" i="6"/>
  <c r="G16" i="6"/>
  <c r="AA15" i="6"/>
  <c r="V15" i="6"/>
  <c r="P15" i="6"/>
  <c r="Q15" i="6" s="1"/>
  <c r="S15" i="6" s="1"/>
  <c r="T15" i="6" s="1"/>
  <c r="L15" i="6"/>
  <c r="K15" i="6"/>
  <c r="I15" i="6"/>
  <c r="G15" i="6"/>
  <c r="AA14" i="6"/>
  <c r="V14" i="6"/>
  <c r="P14" i="6"/>
  <c r="R14" i="6" s="1"/>
  <c r="L14" i="6"/>
  <c r="K14" i="6"/>
  <c r="I14" i="6"/>
  <c r="G14" i="6"/>
  <c r="AA13" i="6"/>
  <c r="V13" i="6"/>
  <c r="P13" i="6"/>
  <c r="Q13" i="6" s="1"/>
  <c r="S13" i="6" s="1"/>
  <c r="T13" i="6" s="1"/>
  <c r="L13" i="6"/>
  <c r="K13" i="6"/>
  <c r="I13" i="6"/>
  <c r="G13" i="6"/>
  <c r="AA12" i="6"/>
  <c r="V12" i="6"/>
  <c r="P12" i="6"/>
  <c r="Q12" i="6" s="1"/>
  <c r="S12" i="6" s="1"/>
  <c r="T12" i="6" s="1"/>
  <c r="L12" i="6"/>
  <c r="K12" i="6"/>
  <c r="I12" i="6"/>
  <c r="G12" i="6"/>
  <c r="AA11" i="6"/>
  <c r="V11" i="6"/>
  <c r="P11" i="6"/>
  <c r="Q11" i="6" s="1"/>
  <c r="S11" i="6" s="1"/>
  <c r="T11" i="6" s="1"/>
  <c r="L11" i="6"/>
  <c r="K11" i="6"/>
  <c r="I11" i="6"/>
  <c r="G11" i="6"/>
  <c r="D11" i="6"/>
  <c r="C11" i="6"/>
  <c r="AA24" i="5"/>
  <c r="V24" i="5"/>
  <c r="P24" i="5"/>
  <c r="Q24" i="5" s="1"/>
  <c r="S24" i="5" s="1"/>
  <c r="T24" i="5" s="1"/>
  <c r="L24" i="5"/>
  <c r="K24" i="5"/>
  <c r="I24" i="5"/>
  <c r="G24" i="5"/>
  <c r="AA23" i="5"/>
  <c r="V23" i="5"/>
  <c r="P23" i="5"/>
  <c r="Q23" i="5" s="1"/>
  <c r="S23" i="5" s="1"/>
  <c r="T23" i="5" s="1"/>
  <c r="L23" i="5"/>
  <c r="K23" i="5"/>
  <c r="I23" i="5"/>
  <c r="G23" i="5"/>
  <c r="AA22" i="5"/>
  <c r="V22" i="5"/>
  <c r="P22" i="5"/>
  <c r="Q22" i="5" s="1"/>
  <c r="S22" i="5" s="1"/>
  <c r="T22" i="5" s="1"/>
  <c r="L22" i="5"/>
  <c r="K22" i="5"/>
  <c r="I22" i="5"/>
  <c r="G22" i="5"/>
  <c r="AA21" i="5"/>
  <c r="V21" i="5"/>
  <c r="P21" i="5"/>
  <c r="Q21" i="5" s="1"/>
  <c r="S21" i="5" s="1"/>
  <c r="T21" i="5" s="1"/>
  <c r="L21" i="5"/>
  <c r="K21" i="5"/>
  <c r="I21" i="5"/>
  <c r="G21" i="5"/>
  <c r="AA20" i="5"/>
  <c r="V20" i="5"/>
  <c r="P20" i="5"/>
  <c r="Q20" i="5" s="1"/>
  <c r="S20" i="5" s="1"/>
  <c r="T20" i="5" s="1"/>
  <c r="L20" i="5"/>
  <c r="K20" i="5"/>
  <c r="I20" i="5"/>
  <c r="G20" i="5"/>
  <c r="AA19" i="5"/>
  <c r="V19" i="5"/>
  <c r="P19" i="5"/>
  <c r="Q19" i="5" s="1"/>
  <c r="S19" i="5" s="1"/>
  <c r="T19" i="5" s="1"/>
  <c r="L19" i="5"/>
  <c r="K19" i="5"/>
  <c r="I19" i="5"/>
  <c r="G19" i="5"/>
  <c r="AA18" i="5"/>
  <c r="V18" i="5"/>
  <c r="P18" i="5"/>
  <c r="R18" i="5" s="1"/>
  <c r="L18" i="5"/>
  <c r="K18" i="5"/>
  <c r="I18" i="5"/>
  <c r="G18" i="5"/>
  <c r="AA17" i="5"/>
  <c r="V17" i="5"/>
  <c r="P17" i="5"/>
  <c r="Q17" i="5" s="1"/>
  <c r="S17" i="5" s="1"/>
  <c r="T17" i="5" s="1"/>
  <c r="L17" i="5"/>
  <c r="K17" i="5"/>
  <c r="I17" i="5"/>
  <c r="G17" i="5"/>
  <c r="AA16" i="5"/>
  <c r="V16" i="5"/>
  <c r="P16" i="5"/>
  <c r="Q16" i="5" s="1"/>
  <c r="S16" i="5" s="1"/>
  <c r="T16" i="5" s="1"/>
  <c r="L16" i="5"/>
  <c r="K16" i="5"/>
  <c r="I16" i="5"/>
  <c r="G16" i="5"/>
  <c r="AA14" i="5"/>
  <c r="V14" i="5"/>
  <c r="P14" i="5"/>
  <c r="R14" i="5" s="1"/>
  <c r="L14" i="5"/>
  <c r="K14" i="5"/>
  <c r="I14" i="5"/>
  <c r="G14" i="5"/>
  <c r="AA13" i="5"/>
  <c r="V13" i="5"/>
  <c r="P13" i="5"/>
  <c r="R13" i="5" s="1"/>
  <c r="L13" i="5"/>
  <c r="K13" i="5"/>
  <c r="I13" i="5"/>
  <c r="G13" i="5"/>
  <c r="AA12" i="5"/>
  <c r="V12" i="5"/>
  <c r="P12" i="5"/>
  <c r="Q12" i="5" s="1"/>
  <c r="S12" i="5" s="1"/>
  <c r="T12" i="5" s="1"/>
  <c r="L12" i="5"/>
  <c r="K12" i="5"/>
  <c r="I12" i="5"/>
  <c r="G12" i="5"/>
  <c r="AA11" i="5"/>
  <c r="V11" i="5"/>
  <c r="P11" i="5"/>
  <c r="Q11" i="5" s="1"/>
  <c r="S11" i="5" s="1"/>
  <c r="T11" i="5" s="1"/>
  <c r="L11" i="5"/>
  <c r="K11" i="5"/>
  <c r="I11" i="5"/>
  <c r="G11" i="5"/>
  <c r="D11" i="5"/>
  <c r="C11" i="5"/>
  <c r="AA34" i="4"/>
  <c r="V34" i="4"/>
  <c r="P34" i="4"/>
  <c r="R34" i="4" s="1"/>
  <c r="L34" i="4"/>
  <c r="K34" i="4"/>
  <c r="I34" i="4"/>
  <c r="G34" i="4"/>
  <c r="AA33" i="4"/>
  <c r="V33" i="4"/>
  <c r="P33" i="4"/>
  <c r="Q33" i="4" s="1"/>
  <c r="S33" i="4" s="1"/>
  <c r="T33" i="4" s="1"/>
  <c r="L33" i="4"/>
  <c r="K33" i="4"/>
  <c r="I33" i="4"/>
  <c r="G33" i="4"/>
  <c r="AA32" i="4"/>
  <c r="V32" i="4"/>
  <c r="P32" i="4"/>
  <c r="Q32" i="4" s="1"/>
  <c r="S32" i="4" s="1"/>
  <c r="T32" i="4" s="1"/>
  <c r="L32" i="4"/>
  <c r="K32" i="4"/>
  <c r="I32" i="4"/>
  <c r="G32" i="4"/>
  <c r="AA31" i="4"/>
  <c r="V31" i="4"/>
  <c r="P31" i="4"/>
  <c r="R31" i="4" s="1"/>
  <c r="L31" i="4"/>
  <c r="K31" i="4"/>
  <c r="I31" i="4"/>
  <c r="G31" i="4"/>
  <c r="AA30" i="4"/>
  <c r="V30" i="4"/>
  <c r="P30" i="4"/>
  <c r="R30" i="4" s="1"/>
  <c r="L30" i="4"/>
  <c r="K30" i="4"/>
  <c r="I30" i="4"/>
  <c r="G30" i="4"/>
  <c r="AA29" i="4"/>
  <c r="V29" i="4"/>
  <c r="P29" i="4"/>
  <c r="Q29" i="4" s="1"/>
  <c r="S29" i="4" s="1"/>
  <c r="T29" i="4" s="1"/>
  <c r="L29" i="4"/>
  <c r="K29" i="4"/>
  <c r="I29" i="4"/>
  <c r="G29" i="4"/>
  <c r="AA28" i="4"/>
  <c r="V28" i="4"/>
  <c r="P28" i="4"/>
  <c r="Q28" i="4" s="1"/>
  <c r="S28" i="4" s="1"/>
  <c r="T28" i="4" s="1"/>
  <c r="L28" i="4"/>
  <c r="K28" i="4"/>
  <c r="I28" i="4"/>
  <c r="G28" i="4"/>
  <c r="AA27" i="4"/>
  <c r="V27" i="4"/>
  <c r="P27" i="4"/>
  <c r="R27" i="4" s="1"/>
  <c r="L27" i="4"/>
  <c r="K27" i="4"/>
  <c r="I27" i="4"/>
  <c r="G27" i="4"/>
  <c r="AA25" i="4"/>
  <c r="V25" i="4"/>
  <c r="Q25" i="4"/>
  <c r="S25" i="4" s="1"/>
  <c r="T25" i="4" s="1"/>
  <c r="P25" i="4"/>
  <c r="R25" i="4" s="1"/>
  <c r="L25" i="4"/>
  <c r="K25" i="4"/>
  <c r="I25" i="4"/>
  <c r="G25" i="4"/>
  <c r="AA24" i="4"/>
  <c r="V24" i="4"/>
  <c r="R24" i="4"/>
  <c r="P24" i="4"/>
  <c r="Q24" i="4" s="1"/>
  <c r="S24" i="4" s="1"/>
  <c r="T24" i="4" s="1"/>
  <c r="L24" i="4"/>
  <c r="K24" i="4"/>
  <c r="I24" i="4"/>
  <c r="G24" i="4"/>
  <c r="AA23" i="4"/>
  <c r="V23" i="4"/>
  <c r="P23" i="4"/>
  <c r="R23" i="4" s="1"/>
  <c r="L23" i="4"/>
  <c r="K23" i="4"/>
  <c r="I23" i="4"/>
  <c r="G23" i="4"/>
  <c r="AA22" i="4"/>
  <c r="V22" i="4"/>
  <c r="P22" i="4"/>
  <c r="R22" i="4" s="1"/>
  <c r="L22" i="4"/>
  <c r="K22" i="4"/>
  <c r="I22" i="4"/>
  <c r="G22" i="4"/>
  <c r="D22" i="4"/>
  <c r="C22" i="4"/>
  <c r="AA21" i="4"/>
  <c r="V21" i="4"/>
  <c r="P21" i="4"/>
  <c r="R21" i="4" s="1"/>
  <c r="L21" i="4"/>
  <c r="K21" i="4"/>
  <c r="I21" i="4"/>
  <c r="G21" i="4"/>
  <c r="AA20" i="4"/>
  <c r="V20" i="4"/>
  <c r="P20" i="4"/>
  <c r="Q20" i="4" s="1"/>
  <c r="S20" i="4" s="1"/>
  <c r="T20" i="4" s="1"/>
  <c r="L20" i="4"/>
  <c r="K20" i="4"/>
  <c r="I20" i="4"/>
  <c r="G20" i="4"/>
  <c r="AA19" i="4"/>
  <c r="V19" i="4"/>
  <c r="P19" i="4"/>
  <c r="Q19" i="4" s="1"/>
  <c r="S19" i="4" s="1"/>
  <c r="T19" i="4" s="1"/>
  <c r="L19" i="4"/>
  <c r="K19" i="4"/>
  <c r="I19" i="4"/>
  <c r="G19" i="4"/>
  <c r="AA18" i="4"/>
  <c r="V18" i="4"/>
  <c r="P18" i="4"/>
  <c r="R18" i="4" s="1"/>
  <c r="L18" i="4"/>
  <c r="K18" i="4"/>
  <c r="I18" i="4"/>
  <c r="G18" i="4"/>
  <c r="AA17" i="4"/>
  <c r="V17" i="4"/>
  <c r="P17" i="4"/>
  <c r="R17" i="4" s="1"/>
  <c r="L17" i="4"/>
  <c r="K17" i="4"/>
  <c r="I17" i="4"/>
  <c r="G17" i="4"/>
  <c r="AA16" i="4"/>
  <c r="V16" i="4"/>
  <c r="P16" i="4"/>
  <c r="Q16" i="4" s="1"/>
  <c r="S16" i="4" s="1"/>
  <c r="T16" i="4" s="1"/>
  <c r="L16" i="4"/>
  <c r="K16" i="4"/>
  <c r="I16" i="4"/>
  <c r="G16" i="4"/>
  <c r="AA15" i="4"/>
  <c r="V15" i="4"/>
  <c r="P15" i="4"/>
  <c r="Q15" i="4" s="1"/>
  <c r="S15" i="4" s="1"/>
  <c r="T15" i="4" s="1"/>
  <c r="L15" i="4"/>
  <c r="K15" i="4"/>
  <c r="I15" i="4"/>
  <c r="G15" i="4"/>
  <c r="AA14" i="4"/>
  <c r="V14" i="4"/>
  <c r="P14" i="4"/>
  <c r="Q14" i="4" s="1"/>
  <c r="S14" i="4" s="1"/>
  <c r="T14" i="4" s="1"/>
  <c r="L14" i="4"/>
  <c r="K14" i="4"/>
  <c r="I14" i="4"/>
  <c r="G14" i="4"/>
  <c r="AA13" i="4"/>
  <c r="V13" i="4"/>
  <c r="P13" i="4"/>
  <c r="R13" i="4" s="1"/>
  <c r="L13" i="4"/>
  <c r="K13" i="4"/>
  <c r="I13" i="4"/>
  <c r="G13" i="4"/>
  <c r="AA12" i="4"/>
  <c r="V12" i="4"/>
  <c r="P12" i="4"/>
  <c r="Q12" i="4" s="1"/>
  <c r="S12" i="4" s="1"/>
  <c r="T12" i="4" s="1"/>
  <c r="L12" i="4"/>
  <c r="K12" i="4"/>
  <c r="I12" i="4"/>
  <c r="G12" i="4"/>
  <c r="AA11" i="4"/>
  <c r="V11" i="4"/>
  <c r="P11" i="4"/>
  <c r="R11" i="4" s="1"/>
  <c r="L11" i="4"/>
  <c r="K11" i="4"/>
  <c r="I11" i="4"/>
  <c r="G11" i="4"/>
  <c r="D11" i="4"/>
  <c r="C11" i="4"/>
  <c r="R14" i="7" l="1"/>
  <c r="R17" i="7"/>
  <c r="R19" i="4"/>
  <c r="R12" i="5"/>
  <c r="Q13" i="5"/>
  <c r="S13" i="5" s="1"/>
  <c r="T13" i="5" s="1"/>
  <c r="R13" i="7"/>
  <c r="R19" i="7"/>
  <c r="R32" i="4"/>
  <c r="R21" i="7"/>
  <c r="R22" i="7"/>
  <c r="Q18" i="7"/>
  <c r="S18" i="7" s="1"/>
  <c r="T18" i="7" s="1"/>
  <c r="Q23" i="7"/>
  <c r="S23" i="7" s="1"/>
  <c r="T23" i="7" s="1"/>
  <c r="R12" i="7"/>
  <c r="Q21" i="6"/>
  <c r="S21" i="6" s="1"/>
  <c r="T21" i="6" s="1"/>
  <c r="R29" i="6"/>
  <c r="Q30" i="6"/>
  <c r="S30" i="6" s="1"/>
  <c r="T30" i="6" s="1"/>
  <c r="R34" i="6"/>
  <c r="R25" i="6"/>
  <c r="Q26" i="6"/>
  <c r="S26" i="6" s="1"/>
  <c r="T26" i="6" s="1"/>
  <c r="R33" i="6"/>
  <c r="Q35" i="6"/>
  <c r="S35" i="6" s="1"/>
  <c r="T35" i="6" s="1"/>
  <c r="R37" i="6"/>
  <c r="Q22" i="6"/>
  <c r="S22" i="6" s="1"/>
  <c r="T22" i="6" s="1"/>
  <c r="Q27" i="6"/>
  <c r="S27" i="6" s="1"/>
  <c r="T27" i="6" s="1"/>
  <c r="Q31" i="6"/>
  <c r="S31" i="6" s="1"/>
  <c r="T31" i="6" s="1"/>
  <c r="R16" i="6"/>
  <c r="Q17" i="6"/>
  <c r="S17" i="6" s="1"/>
  <c r="T17" i="6" s="1"/>
  <c r="R13" i="6"/>
  <c r="Q14" i="6"/>
  <c r="S14" i="6" s="1"/>
  <c r="T14" i="6" s="1"/>
  <c r="Q18" i="6"/>
  <c r="S18" i="6" s="1"/>
  <c r="T18" i="6" s="1"/>
  <c r="R12" i="6"/>
  <c r="R20" i="6"/>
  <c r="R23" i="5"/>
  <c r="R19" i="5"/>
  <c r="R22" i="5"/>
  <c r="Q14" i="5"/>
  <c r="S14" i="5" s="1"/>
  <c r="T14" i="5" s="1"/>
  <c r="R17" i="5"/>
  <c r="Q18" i="5"/>
  <c r="S18" i="5" s="1"/>
  <c r="T18" i="5" s="1"/>
  <c r="R21" i="5"/>
  <c r="R15" i="4"/>
  <c r="R16" i="4"/>
  <c r="Q17" i="4"/>
  <c r="S17" i="4" s="1"/>
  <c r="T17" i="4" s="1"/>
  <c r="R28" i="4"/>
  <c r="R29" i="4"/>
  <c r="Q30" i="4"/>
  <c r="S30" i="4" s="1"/>
  <c r="T30" i="4" s="1"/>
  <c r="Q23" i="4"/>
  <c r="S23" i="4" s="1"/>
  <c r="T23" i="4" s="1"/>
  <c r="R33" i="4"/>
  <c r="Q34" i="4"/>
  <c r="S34" i="4" s="1"/>
  <c r="T34" i="4" s="1"/>
  <c r="R20" i="4"/>
  <c r="Q21" i="4"/>
  <c r="S21" i="4" s="1"/>
  <c r="T21" i="4" s="1"/>
  <c r="Q11" i="4"/>
  <c r="S11" i="4" s="1"/>
  <c r="T11" i="4" s="1"/>
  <c r="Q13" i="4"/>
  <c r="S13" i="4" s="1"/>
  <c r="T13" i="4" s="1"/>
  <c r="R14" i="4"/>
  <c r="R11" i="7"/>
  <c r="R15" i="7"/>
  <c r="R20" i="7"/>
  <c r="R24" i="7"/>
  <c r="R11" i="6"/>
  <c r="R15" i="6"/>
  <c r="R19" i="6"/>
  <c r="R23" i="6"/>
  <c r="R28" i="6"/>
  <c r="R32" i="6"/>
  <c r="R36" i="6"/>
  <c r="R11" i="5"/>
  <c r="R16" i="5"/>
  <c r="R20" i="5"/>
  <c r="R24" i="5"/>
  <c r="R12" i="4"/>
  <c r="Q18" i="4"/>
  <c r="S18" i="4" s="1"/>
  <c r="T18" i="4" s="1"/>
  <c r="Q22" i="4"/>
  <c r="S22" i="4" s="1"/>
  <c r="T22" i="4" s="1"/>
  <c r="Q27" i="4"/>
  <c r="S27" i="4" s="1"/>
  <c r="T27" i="4" s="1"/>
  <c r="Q31" i="4"/>
  <c r="S31" i="4" s="1"/>
  <c r="T31" i="4" s="1"/>
  <c r="G12" i="1" l="1"/>
  <c r="G13" i="1"/>
  <c r="G15" i="1"/>
  <c r="G16" i="1"/>
  <c r="G17" i="1"/>
  <c r="G18" i="1"/>
  <c r="G19" i="1"/>
  <c r="G20" i="1"/>
  <c r="G21" i="1"/>
  <c r="G22" i="1"/>
  <c r="G23" i="1"/>
  <c r="G24" i="1"/>
  <c r="G25" i="1"/>
  <c r="G26" i="1"/>
  <c r="G27" i="1"/>
  <c r="G28" i="1"/>
  <c r="G29" i="1"/>
  <c r="G30" i="1"/>
  <c r="G31" i="1"/>
  <c r="G32" i="1"/>
  <c r="G33" i="1"/>
  <c r="G34" i="1"/>
  <c r="G36" i="1"/>
  <c r="G37" i="1"/>
  <c r="G38" i="1"/>
  <c r="G39" i="1"/>
  <c r="G40" i="1"/>
  <c r="G41" i="1"/>
  <c r="G42" i="1"/>
  <c r="G43" i="1"/>
  <c r="G44" i="1"/>
  <c r="G46" i="1"/>
  <c r="G47" i="1"/>
  <c r="G48" i="1"/>
  <c r="G49" i="1"/>
  <c r="G50" i="1"/>
  <c r="G51" i="1"/>
  <c r="G52" i="1"/>
  <c r="G53" i="1"/>
  <c r="G55" i="1"/>
  <c r="G56" i="1"/>
  <c r="G57" i="1"/>
  <c r="G58" i="1"/>
  <c r="G59" i="1"/>
  <c r="G60" i="1"/>
  <c r="G64" i="1"/>
  <c r="G66" i="1"/>
  <c r="G67" i="1"/>
  <c r="G68" i="1"/>
  <c r="G69" i="1"/>
  <c r="AA12" i="1"/>
  <c r="AA13" i="1"/>
  <c r="AA14" i="1"/>
  <c r="AA15" i="1"/>
  <c r="AA16" i="1"/>
  <c r="AA17" i="1"/>
  <c r="AA18" i="1"/>
  <c r="AA19" i="1"/>
  <c r="AA20" i="1"/>
  <c r="AA21" i="1"/>
  <c r="AA22" i="1"/>
  <c r="AA23" i="1"/>
  <c r="AA24" i="1"/>
  <c r="AA25" i="1"/>
  <c r="AA26" i="1"/>
  <c r="AA27" i="1"/>
  <c r="AA28" i="1"/>
  <c r="AA29" i="1"/>
  <c r="AA30" i="1"/>
  <c r="AA31" i="1"/>
  <c r="AA32" i="1"/>
  <c r="AA33" i="1"/>
  <c r="AA34" i="1"/>
  <c r="AA36" i="1"/>
  <c r="AA37" i="1"/>
  <c r="AA38" i="1"/>
  <c r="AA39" i="1"/>
  <c r="AA40" i="1"/>
  <c r="AA41" i="1"/>
  <c r="AA42" i="1"/>
  <c r="AA43" i="1"/>
  <c r="AA44" i="1"/>
  <c r="AA46" i="1"/>
  <c r="AA47" i="1"/>
  <c r="AA48" i="1"/>
  <c r="AA49" i="1"/>
  <c r="AA50" i="1"/>
  <c r="AA51" i="1"/>
  <c r="AA52" i="1"/>
  <c r="AA53" i="1"/>
  <c r="AA55" i="1"/>
  <c r="AA56" i="1"/>
  <c r="AA57" i="1"/>
  <c r="AA58" i="1"/>
  <c r="AA59" i="1"/>
  <c r="AA60" i="1"/>
  <c r="AA61" i="1"/>
  <c r="AA62" i="1"/>
  <c r="AA64" i="1"/>
  <c r="AA65" i="1"/>
  <c r="AA66" i="1"/>
  <c r="AA67" i="1"/>
  <c r="AA68" i="1"/>
  <c r="AA69" i="1"/>
  <c r="AA11" i="1"/>
  <c r="V12" i="1"/>
  <c r="V13" i="1"/>
  <c r="V14" i="1"/>
  <c r="V15" i="1"/>
  <c r="V16" i="1"/>
  <c r="V17" i="1"/>
  <c r="V18" i="1"/>
  <c r="V19" i="1"/>
  <c r="V20" i="1"/>
  <c r="V21" i="1"/>
  <c r="V22" i="1"/>
  <c r="V23" i="1"/>
  <c r="V24" i="1"/>
  <c r="V25" i="1"/>
  <c r="V26" i="1"/>
  <c r="V27" i="1"/>
  <c r="V28" i="1"/>
  <c r="V29" i="1"/>
  <c r="V30" i="1"/>
  <c r="V31" i="1"/>
  <c r="V32" i="1"/>
  <c r="V33" i="1"/>
  <c r="V34" i="1"/>
  <c r="V36" i="1"/>
  <c r="V37" i="1"/>
  <c r="V38" i="1"/>
  <c r="V39" i="1"/>
  <c r="V40" i="1"/>
  <c r="V41" i="1"/>
  <c r="V42" i="1"/>
  <c r="V43" i="1"/>
  <c r="V44" i="1"/>
  <c r="V46" i="1"/>
  <c r="V47" i="1"/>
  <c r="V48" i="1"/>
  <c r="V49" i="1"/>
  <c r="V50" i="1"/>
  <c r="V51" i="1"/>
  <c r="V52" i="1"/>
  <c r="V53" i="1"/>
  <c r="V55" i="1"/>
  <c r="V56" i="1"/>
  <c r="V57" i="1"/>
  <c r="V58" i="1"/>
  <c r="V59" i="1"/>
  <c r="V60" i="1"/>
  <c r="V61" i="1"/>
  <c r="V62" i="1"/>
  <c r="V64" i="1"/>
  <c r="V65" i="1"/>
  <c r="V66" i="1"/>
  <c r="V67" i="1"/>
  <c r="V68" i="1"/>
  <c r="V69" i="1"/>
  <c r="V11" i="1"/>
  <c r="P12" i="1" l="1"/>
  <c r="R12" i="1" s="1"/>
  <c r="P13" i="1"/>
  <c r="P14" i="1"/>
  <c r="R14" i="1" s="1"/>
  <c r="P15" i="1"/>
  <c r="Q15" i="1" s="1"/>
  <c r="S15" i="1" s="1"/>
  <c r="T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6" i="1"/>
  <c r="Q36" i="1" s="1"/>
  <c r="S36" i="1" s="1"/>
  <c r="T36" i="1" s="1"/>
  <c r="P37" i="1"/>
  <c r="R37" i="1" s="1"/>
  <c r="P38" i="1"/>
  <c r="R38" i="1" s="1"/>
  <c r="P39" i="1"/>
  <c r="Q39" i="1" s="1"/>
  <c r="S39" i="1" s="1"/>
  <c r="T39" i="1" s="1"/>
  <c r="P40" i="1"/>
  <c r="Q40" i="1" s="1"/>
  <c r="S40" i="1" s="1"/>
  <c r="T40" i="1" s="1"/>
  <c r="P41" i="1"/>
  <c r="Q41" i="1" s="1"/>
  <c r="S41" i="1" s="1"/>
  <c r="T41" i="1" s="1"/>
  <c r="P42" i="1"/>
  <c r="R42" i="1" s="1"/>
  <c r="P43" i="1"/>
  <c r="Q43" i="1" s="1"/>
  <c r="S43" i="1" s="1"/>
  <c r="T43" i="1" s="1"/>
  <c r="P44" i="1"/>
  <c r="Q44" i="1" s="1"/>
  <c r="S44" i="1" s="1"/>
  <c r="T44" i="1" s="1"/>
  <c r="P46" i="1"/>
  <c r="R46" i="1" s="1"/>
  <c r="P47" i="1"/>
  <c r="R47" i="1" s="1"/>
  <c r="P48" i="1"/>
  <c r="Q48" i="1" s="1"/>
  <c r="S48" i="1" s="1"/>
  <c r="T48" i="1" s="1"/>
  <c r="P49" i="1"/>
  <c r="Q49" i="1" s="1"/>
  <c r="S49" i="1" s="1"/>
  <c r="T49" i="1" s="1"/>
  <c r="P50" i="1"/>
  <c r="R50" i="1" s="1"/>
  <c r="P51" i="1"/>
  <c r="R51" i="1" s="1"/>
  <c r="P52" i="1"/>
  <c r="Q52" i="1" s="1"/>
  <c r="S52" i="1" s="1"/>
  <c r="T52" i="1" s="1"/>
  <c r="P53" i="1"/>
  <c r="Q53" i="1" s="1"/>
  <c r="S53" i="1" s="1"/>
  <c r="T53" i="1" s="1"/>
  <c r="P55" i="1"/>
  <c r="Q55" i="1" s="1"/>
  <c r="S55" i="1" s="1"/>
  <c r="T55" i="1" s="1"/>
  <c r="P56" i="1"/>
  <c r="R56" i="1" s="1"/>
  <c r="P57" i="1"/>
  <c r="Q57" i="1" s="1"/>
  <c r="S57" i="1" s="1"/>
  <c r="T57" i="1" s="1"/>
  <c r="P58" i="1"/>
  <c r="Q58" i="1" s="1"/>
  <c r="S58" i="1" s="1"/>
  <c r="T58" i="1" s="1"/>
  <c r="P59" i="1"/>
  <c r="Q59" i="1" s="1"/>
  <c r="S59" i="1" s="1"/>
  <c r="T59" i="1" s="1"/>
  <c r="P60" i="1"/>
  <c r="R60" i="1" s="1"/>
  <c r="Q61" i="1"/>
  <c r="S61" i="1" s="1"/>
  <c r="T61" i="1" s="1"/>
  <c r="Q62" i="1"/>
  <c r="S62" i="1" s="1"/>
  <c r="T62" i="1" s="1"/>
  <c r="P64" i="1"/>
  <c r="Q64" i="1" s="1"/>
  <c r="S64" i="1" s="1"/>
  <c r="T64" i="1" s="1"/>
  <c r="P65" i="1"/>
  <c r="Q65" i="1" s="1"/>
  <c r="S65" i="1" s="1"/>
  <c r="T65" i="1" s="1"/>
  <c r="P66" i="1"/>
  <c r="R66" i="1" s="1"/>
  <c r="P67" i="1"/>
  <c r="R67" i="1" s="1"/>
  <c r="P68" i="1"/>
  <c r="Q68" i="1" s="1"/>
  <c r="S68" i="1" s="1"/>
  <c r="T68" i="1" s="1"/>
  <c r="P69" i="1"/>
  <c r="Q69" i="1" s="1"/>
  <c r="S69" i="1" s="1"/>
  <c r="T69" i="1" s="1"/>
  <c r="L12" i="1"/>
  <c r="L13" i="1"/>
  <c r="L14" i="1"/>
  <c r="L15" i="1"/>
  <c r="L16" i="1"/>
  <c r="L17" i="1"/>
  <c r="L18" i="1"/>
  <c r="L19" i="1"/>
  <c r="L20" i="1"/>
  <c r="L21" i="1"/>
  <c r="L22" i="1"/>
  <c r="L23" i="1"/>
  <c r="L24" i="1"/>
  <c r="L25" i="1"/>
  <c r="L26" i="1"/>
  <c r="L27" i="1"/>
  <c r="L28" i="1"/>
  <c r="L29" i="1"/>
  <c r="L30" i="1"/>
  <c r="L31" i="1"/>
  <c r="L32" i="1"/>
  <c r="L33" i="1"/>
  <c r="L34" i="1"/>
  <c r="L36" i="1"/>
  <c r="L37" i="1"/>
  <c r="L38" i="1"/>
  <c r="L39" i="1"/>
  <c r="L40" i="1"/>
  <c r="L41" i="1"/>
  <c r="L42" i="1"/>
  <c r="L43" i="1"/>
  <c r="L44" i="1"/>
  <c r="L46" i="1"/>
  <c r="L47" i="1"/>
  <c r="L48" i="1"/>
  <c r="L49" i="1"/>
  <c r="L50" i="1"/>
  <c r="L51" i="1"/>
  <c r="L52" i="1"/>
  <c r="L53" i="1"/>
  <c r="L55" i="1"/>
  <c r="L56" i="1"/>
  <c r="L57" i="1"/>
  <c r="L58" i="1"/>
  <c r="L59" i="1"/>
  <c r="L60" i="1"/>
  <c r="L61" i="1"/>
  <c r="L62" i="1"/>
  <c r="L64" i="1"/>
  <c r="L65" i="1"/>
  <c r="L66" i="1"/>
  <c r="L67" i="1"/>
  <c r="L68" i="1"/>
  <c r="L69" i="1"/>
  <c r="L11" i="1"/>
  <c r="K12" i="1"/>
  <c r="K13" i="1"/>
  <c r="K14" i="1"/>
  <c r="K15" i="1"/>
  <c r="K16" i="1"/>
  <c r="K17" i="1"/>
  <c r="K18" i="1"/>
  <c r="K19" i="1"/>
  <c r="K20" i="1"/>
  <c r="K21" i="1"/>
  <c r="K22" i="1"/>
  <c r="K23" i="1"/>
  <c r="K24" i="1"/>
  <c r="K25" i="1"/>
  <c r="K26" i="1"/>
  <c r="K27" i="1"/>
  <c r="K28" i="1"/>
  <c r="K29" i="1"/>
  <c r="K30" i="1"/>
  <c r="K31" i="1"/>
  <c r="K32" i="1"/>
  <c r="K33" i="1"/>
  <c r="K34" i="1"/>
  <c r="K36" i="1"/>
  <c r="K37" i="1"/>
  <c r="K38" i="1"/>
  <c r="K39" i="1"/>
  <c r="K40" i="1"/>
  <c r="K41" i="1"/>
  <c r="K42" i="1"/>
  <c r="K43" i="1"/>
  <c r="K44" i="1"/>
  <c r="K46" i="1"/>
  <c r="K47" i="1"/>
  <c r="K48" i="1"/>
  <c r="K49" i="1"/>
  <c r="K50" i="1"/>
  <c r="K51" i="1"/>
  <c r="K52" i="1"/>
  <c r="K53" i="1"/>
  <c r="K55" i="1"/>
  <c r="K56" i="1"/>
  <c r="K57" i="1"/>
  <c r="K58" i="1"/>
  <c r="K59" i="1"/>
  <c r="K60" i="1"/>
  <c r="K61" i="1"/>
  <c r="K62" i="1"/>
  <c r="K64" i="1"/>
  <c r="K65" i="1"/>
  <c r="K66" i="1"/>
  <c r="K67" i="1"/>
  <c r="K68" i="1"/>
  <c r="K69" i="1"/>
  <c r="K11" i="1"/>
  <c r="I12" i="1"/>
  <c r="I13" i="1"/>
  <c r="I14" i="1"/>
  <c r="I15" i="1"/>
  <c r="I16" i="1"/>
  <c r="I17" i="1"/>
  <c r="I18" i="1"/>
  <c r="I19" i="1"/>
  <c r="I20" i="1"/>
  <c r="I21" i="1"/>
  <c r="I22" i="1"/>
  <c r="I23" i="1"/>
  <c r="I24" i="1"/>
  <c r="I25" i="1"/>
  <c r="I26" i="1"/>
  <c r="I27" i="1"/>
  <c r="I28" i="1"/>
  <c r="I29" i="1"/>
  <c r="I30" i="1"/>
  <c r="I31" i="1"/>
  <c r="I32" i="1"/>
  <c r="I33" i="1"/>
  <c r="I34" i="1"/>
  <c r="I36" i="1"/>
  <c r="I37" i="1"/>
  <c r="I38" i="1"/>
  <c r="I39" i="1"/>
  <c r="I40" i="1"/>
  <c r="I41" i="1"/>
  <c r="I42" i="1"/>
  <c r="I43" i="1"/>
  <c r="I44" i="1"/>
  <c r="I46" i="1"/>
  <c r="I47" i="1"/>
  <c r="I48" i="1"/>
  <c r="I49" i="1"/>
  <c r="I50" i="1"/>
  <c r="I51" i="1"/>
  <c r="I52" i="1"/>
  <c r="I53" i="1"/>
  <c r="I55" i="1"/>
  <c r="I56" i="1"/>
  <c r="I57" i="1"/>
  <c r="I58" i="1"/>
  <c r="I59" i="1"/>
  <c r="I60" i="1"/>
  <c r="I61" i="1"/>
  <c r="I62" i="1"/>
  <c r="I64" i="1"/>
  <c r="I65" i="1"/>
  <c r="I66" i="1"/>
  <c r="I67" i="1"/>
  <c r="I68" i="1"/>
  <c r="I69" i="1"/>
  <c r="I11" i="1"/>
  <c r="G14" i="1"/>
  <c r="G11" i="1"/>
  <c r="P11" i="1"/>
  <c r="Q11" i="1" s="1"/>
  <c r="R64" i="1" l="1"/>
  <c r="R68" i="1"/>
  <c r="R61" i="1"/>
  <c r="R65" i="1"/>
  <c r="R23" i="1"/>
  <c r="R22" i="1"/>
  <c r="R69" i="1"/>
  <c r="R62" i="1"/>
  <c r="R19" i="1"/>
  <c r="R58" i="1"/>
  <c r="R52" i="1"/>
  <c r="R57" i="1"/>
  <c r="R55" i="1"/>
  <c r="R53" i="1"/>
  <c r="R43" i="1"/>
  <c r="R49" i="1"/>
  <c r="R48" i="1"/>
  <c r="Q46" i="1"/>
  <c r="S46" i="1" s="1"/>
  <c r="T46" i="1" s="1"/>
  <c r="R44" i="1"/>
  <c r="R40" i="1"/>
  <c r="R34" i="1"/>
  <c r="R39" i="1"/>
  <c r="Q37" i="1"/>
  <c r="S37" i="1" s="1"/>
  <c r="T37" i="1" s="1"/>
  <c r="R36" i="1"/>
  <c r="R31" i="1"/>
  <c r="R30" i="1"/>
  <c r="R27" i="1"/>
  <c r="R26" i="1"/>
  <c r="Q25" i="1"/>
  <c r="S25" i="1" s="1"/>
  <c r="T25" i="1" s="1"/>
  <c r="R20" i="1"/>
  <c r="R15" i="1"/>
  <c r="Q14" i="1"/>
  <c r="S14" i="1" s="1"/>
  <c r="T14" i="1" s="1"/>
  <c r="Q17" i="1"/>
  <c r="S17" i="1" s="1"/>
  <c r="T17" i="1" s="1"/>
  <c r="R17" i="1"/>
  <c r="Q13" i="1"/>
  <c r="S13" i="1" s="1"/>
  <c r="T13" i="1" s="1"/>
  <c r="R13" i="1"/>
  <c r="Q67" i="1"/>
  <c r="S67" i="1" s="1"/>
  <c r="T67" i="1" s="1"/>
  <c r="Q60" i="1"/>
  <c r="S60" i="1" s="1"/>
  <c r="T60" i="1" s="1"/>
  <c r="Q51" i="1"/>
  <c r="S51" i="1" s="1"/>
  <c r="T51" i="1" s="1"/>
  <c r="Q42" i="1"/>
  <c r="S42" i="1" s="1"/>
  <c r="T42" i="1" s="1"/>
  <c r="Q33" i="1"/>
  <c r="S33" i="1" s="1"/>
  <c r="T33" i="1" s="1"/>
  <c r="Q21" i="1"/>
  <c r="S21" i="1" s="1"/>
  <c r="T21" i="1" s="1"/>
  <c r="Q12" i="1"/>
  <c r="S12" i="1" s="1"/>
  <c r="T12" i="1" s="1"/>
  <c r="R59" i="1"/>
  <c r="R41" i="1"/>
  <c r="R24" i="1"/>
  <c r="Q66" i="1"/>
  <c r="S66" i="1" s="1"/>
  <c r="T66" i="1" s="1"/>
  <c r="Q50" i="1"/>
  <c r="S50" i="1" s="1"/>
  <c r="T50" i="1" s="1"/>
  <c r="Q32" i="1"/>
  <c r="S32" i="1" s="1"/>
  <c r="T32" i="1" s="1"/>
  <c r="Q16" i="1"/>
  <c r="S16" i="1" s="1"/>
  <c r="T16" i="1" s="1"/>
  <c r="R28" i="1"/>
  <c r="Q56" i="1"/>
  <c r="S56" i="1" s="1"/>
  <c r="T56" i="1" s="1"/>
  <c r="Q47" i="1"/>
  <c r="S47" i="1" s="1"/>
  <c r="T47" i="1" s="1"/>
  <c r="Q38" i="1"/>
  <c r="S38" i="1" s="1"/>
  <c r="T38" i="1" s="1"/>
  <c r="Q29" i="1"/>
  <c r="S29" i="1" s="1"/>
  <c r="T29" i="1" s="1"/>
  <c r="Q18" i="1"/>
  <c r="S18" i="1" s="1"/>
  <c r="T18" i="1" s="1"/>
  <c r="R11" i="1" l="1"/>
  <c r="S11" i="1"/>
  <c r="T11" i="1" s="1"/>
</calcChain>
</file>

<file path=xl/sharedStrings.xml><?xml version="1.0" encoding="utf-8"?>
<sst xmlns="http://schemas.openxmlformats.org/spreadsheetml/2006/main" count="3835" uniqueCount="1242">
  <si>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</si>
  <si>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</si>
  <si>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</si>
  <si>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</si>
  <si>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</si>
  <si>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</si>
  <si>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</si>
  <si>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</si>
  <si>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</si>
  <si>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</si>
  <si>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</si>
  <si>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</si>
  <si>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</si>
  <si>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</si>
  <si>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</si>
  <si>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</si>
  <si>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</si>
  <si>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</si>
  <si>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</si>
  <si>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</si>
  <si>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</si>
  <si>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</si>
  <si>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</si>
  <si>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</si>
  <si>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</si>
  <si>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</si>
  <si>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</si>
  <si>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</si>
  <si>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</si>
  <si>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</si>
  <si>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</si>
  <si>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</si>
  <si>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</si>
  <si>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</si>
  <si>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</si>
  <si>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</si>
  <si>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</si>
  <si>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</si>
  <si>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</si>
  <si>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</si>
  <si>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</si>
  <si>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</si>
  <si>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</si>
  <si>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</si>
  <si>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</si>
  <si>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</si>
  <si>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</si>
  <si>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</si>
  <si>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</si>
  <si>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</si>
  <si>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</si>
  <si>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</si>
  <si>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</si>
  <si>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</si>
  <si>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</si>
  <si>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</si>
  <si>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</si>
  <si>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</si>
  <si>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</si>
  <si>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</si>
  <si>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</si>
  <si>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</si>
  <si>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</si>
  <si>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</si>
  <si>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</si>
  <si>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</si>
  <si>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</si>
  <si>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</si>
  <si>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</si>
  <si>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</si>
  <si>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</si>
  <si>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</si>
  <si>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</si>
  <si>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</si>
  <si>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</si>
  <si>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</si>
  <si>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</si>
  <si>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</si>
  <si>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</si>
  <si>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</si>
  <si>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</si>
  <si>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</si>
  <si>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</si>
  <si>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</si>
  <si>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</si>
  <si>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</si>
  <si>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</si>
  <si>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</si>
  <si>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</si>
  <si>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</si>
  <si>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</si>
  <si>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</si>
  <si>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</si>
  <si>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</si>
  <si>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</si>
  <si>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</si>
  <si>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</si>
  <si>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</si>
  <si>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</si>
  <si>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</si>
  <si>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</si>
  <si>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</si>
  <si>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</si>
  <si>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</si>
  <si>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</si>
  <si>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</si>
  <si>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</si>
  <si>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</si>
  <si>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</si>
  <si>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</si>
  <si>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</si>
  <si>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</si>
  <si>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</si>
  <si>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</si>
  <si>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</si>
  <si>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</si>
  <si>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</si>
  <si>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</si>
  <si>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</si>
  <si>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</si>
  <si>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</si>
  <si>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</si>
  <si>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</si>
  <si>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</si>
  <si>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</si>
  <si>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</si>
  <si>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</si>
  <si>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</si>
  <si>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</si>
  <si>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</si>
  <si>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</si>
  <si>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</si>
  <si>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</si>
  <si>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</si>
  <si>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</si>
  <si>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</si>
  <si>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</si>
  <si>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</si>
  <si>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</si>
  <si>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</si>
  <si>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</si>
  <si>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</si>
  <si>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</si>
  <si>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</si>
  <si>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</si>
  <si>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</si>
  <si>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</si>
  <si>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</si>
  <si>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</si>
  <si>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</si>
  <si>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</si>
  <si>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</si>
  <si>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</si>
  <si>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</si>
  <si>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</si>
  <si>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</si>
  <si>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</si>
  <si>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</si>
  <si>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</si>
  <si>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</si>
  <si>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</si>
  <si>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</si>
  <si>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</si>
  <si>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</si>
  <si>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</si>
  <si>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</si>
  <si>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</si>
  <si>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</si>
  <si>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</si>
  <si>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</si>
  <si>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</si>
  <si>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</si>
  <si>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</si>
  <si>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</si>
  <si>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</si>
  <si>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</si>
  <si>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</si>
  <si>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</si>
  <si>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</si>
  <si>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</si>
  <si>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</si>
  <si>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</si>
  <si>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</si>
  <si>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</si>
  <si>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</si>
  <si>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</si>
  <si>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</si>
  <si>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</si>
  <si>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</si>
  <si>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</si>
  <si>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</si>
  <si>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</si>
  <si>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</si>
  <si>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</si>
  <si>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</si>
  <si>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</si>
  <si>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</si>
  <si>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</si>
  <si>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</si>
  <si>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</si>
  <si>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</si>
  <si>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</si>
  <si>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</si>
  <si>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</si>
  <si>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</si>
  <si>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</si>
  <si>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</si>
  <si>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</si>
  <si>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</si>
  <si>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</si>
  <si>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</si>
  <si>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</si>
  <si>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</si>
  <si>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</si>
  <si>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</si>
  <si>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</si>
  <si>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</si>
  <si>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</si>
  <si>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</si>
  <si>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</si>
  <si>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</si>
  <si>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</si>
  <si>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</si>
  <si>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</si>
  <si>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</si>
  <si>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</si>
  <si>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</si>
  <si>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</si>
  <si>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</si>
  <si>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</si>
  <si>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</si>
  <si>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</si>
  <si>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</si>
  <si>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</si>
  <si>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</si>
  <si>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</si>
  <si>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</si>
  <si>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</si>
  <si>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</si>
  <si>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</si>
  <si>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</si>
  <si>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</si>
  <si>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</si>
  <si>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</si>
  <si>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</si>
  <si>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</si>
  <si>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</si>
  <si>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</si>
  <si>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</si>
  <si>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</si>
  <si>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</si>
  <si>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</si>
  <si>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</si>
  <si>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</si>
  <si>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</si>
  <si>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</si>
  <si>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</si>
  <si>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</si>
  <si>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</si>
  <si>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</si>
  <si>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</si>
  <si>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</si>
  <si>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</si>
  <si>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</si>
  <si>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</si>
  <si>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</si>
  <si>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</si>
  <si>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</si>
  <si>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</si>
  <si>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</si>
  <si>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</si>
  <si>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</si>
  <si>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</si>
  <si>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</si>
  <si>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</si>
  <si>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</si>
  <si>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</si>
  <si>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</si>
  <si>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</si>
  <si>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</si>
  <si>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</si>
  <si>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</si>
  <si>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</si>
  <si>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</si>
  <si>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</si>
  <si>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</si>
  <si>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</si>
  <si>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</si>
  <si>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</si>
  <si>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</si>
  <si>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</si>
  <si>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</si>
  <si>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</si>
  <si>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</si>
  <si>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</si>
  <si>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</si>
  <si>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</si>
  <si>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</si>
  <si>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</si>
  <si>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</si>
  <si>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</si>
  <si>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</si>
  <si>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</si>
  <si>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</si>
  <si>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</si>
  <si>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</si>
  <si>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</si>
  <si>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</si>
  <si>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</si>
  <si>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</si>
  <si>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</si>
  <si>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</si>
  <si>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</si>
  <si>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</si>
  <si>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</si>
  <si>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</si>
  <si>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</si>
  <si>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</si>
  <si>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</si>
  <si>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</si>
  <si>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</si>
  <si>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</si>
  <si>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</si>
  <si>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</si>
  <si>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</si>
  <si>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</si>
  <si>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</si>
  <si>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</si>
  <si>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</si>
  <si>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</si>
  <si>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</si>
  <si>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</si>
  <si>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</si>
  <si>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</si>
  <si>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</si>
  <si>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</si>
  <si>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</si>
  <si>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</si>
  <si>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</si>
  <si>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</si>
  <si>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</si>
  <si>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</si>
  <si>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</si>
  <si>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</si>
  <si>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</si>
  <si>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</si>
  <si>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</si>
  <si>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</si>
  <si>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</si>
  <si>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</si>
  <si>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</si>
  <si>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</si>
  <si>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</si>
  <si>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</si>
  <si>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</si>
  <si>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</si>
  <si>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</si>
  <si>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</si>
  <si>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</si>
  <si>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</si>
  <si>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</si>
  <si>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</si>
  <si>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</si>
  <si>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</si>
  <si>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</si>
  <si>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</si>
  <si>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</si>
  <si>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</si>
  <si>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</si>
  <si>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</si>
  <si>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</si>
  <si>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</si>
  <si>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</si>
  <si>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</si>
  <si>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</si>
  <si>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</si>
  <si>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</si>
  <si>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</si>
  <si>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</si>
  <si>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</si>
  <si>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</si>
  <si>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</si>
  <si>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</si>
  <si>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</si>
  <si>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</si>
  <si>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</si>
  <si>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</si>
  <si>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</si>
  <si>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</si>
  <si>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</si>
  <si>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</si>
  <si>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</si>
  <si>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</si>
  <si>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</si>
  <si>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</si>
  <si>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</si>
  <si>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</si>
  <si>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</si>
  <si>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</si>
  <si>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</si>
  <si>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</si>
  <si>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</si>
  <si>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</si>
  <si>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</si>
  <si>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</si>
  <si>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</si>
  <si>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</si>
  <si>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</si>
  <si>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</si>
  <si>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</si>
  <si>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</si>
  <si>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</si>
  <si>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</si>
  <si>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</si>
  <si>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</si>
  <si>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</si>
  <si>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</si>
  <si>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</si>
  <si>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</si>
  <si>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</si>
  <si>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</si>
  <si>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</si>
  <si>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</si>
  <si>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</si>
  <si>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</si>
  <si>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</si>
  <si>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</si>
  <si>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</si>
  <si>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</si>
  <si>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</si>
  <si>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</si>
  <si>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</si>
  <si>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</si>
  <si>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</si>
  <si>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</si>
  <si>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</si>
  <si>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</si>
  <si>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</si>
  <si>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</si>
  <si>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</si>
  <si>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</si>
  <si>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</si>
  <si>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</si>
  <si>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</si>
  <si>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</si>
  <si>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</si>
  <si>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</si>
  <si>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</si>
  <si>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</si>
  <si>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</si>
  <si>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</si>
  <si>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</si>
  <si>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</si>
  <si>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</si>
  <si>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</si>
  <si>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</si>
  <si>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</si>
  <si>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</si>
  <si>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</si>
  <si>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</si>
  <si>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</si>
  <si>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</si>
  <si>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</si>
  <si>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</si>
  <si>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</si>
  <si>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</si>
  <si>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</si>
  <si>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</si>
  <si>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</si>
  <si>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</si>
  <si>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</si>
  <si>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</si>
  <si>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</si>
  <si>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</si>
  <si>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</si>
  <si>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</si>
  <si>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</si>
  <si>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</si>
  <si>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</si>
  <si>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</si>
  <si>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</si>
  <si>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</si>
  <si>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</si>
  <si>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</si>
  <si>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</si>
  <si>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</si>
  <si>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</si>
  <si>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</si>
  <si>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</si>
  <si>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</si>
  <si>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</si>
  <si>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</si>
  <si>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</si>
  <si>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</si>
  <si>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</si>
  <si>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</si>
  <si>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</si>
  <si>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</si>
  <si>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</si>
  <si>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</si>
  <si>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</si>
  <si>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</si>
  <si>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</si>
  <si>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</si>
  <si>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</si>
  <si>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</si>
  <si>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</si>
  <si>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</si>
  <si>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</si>
  <si>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</si>
  <si>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</si>
  <si>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</si>
  <si>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</si>
  <si>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</si>
  <si>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</si>
  <si>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</si>
  <si>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</si>
  <si>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</si>
  <si>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</si>
  <si>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</si>
  <si>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</si>
  <si>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</si>
  <si>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</si>
  <si>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</si>
  <si>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</si>
  <si>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</si>
  <si>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</si>
  <si>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</si>
  <si>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</si>
  <si>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</si>
  <si>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</si>
  <si>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</si>
  <si>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</si>
  <si>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</si>
  <si>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</si>
  <si>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</si>
  <si>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</si>
  <si>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</si>
  <si>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</si>
  <si>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</si>
  <si>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</si>
  <si>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</si>
  <si>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</si>
  <si>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</si>
  <si>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</si>
  <si>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</si>
  <si>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</si>
  <si>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</si>
  <si>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</si>
  <si>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</si>
  <si>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</si>
  <si>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</si>
  <si>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</si>
  <si>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</si>
  <si>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</si>
  <si>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</si>
  <si>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</si>
  <si>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</si>
  <si>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</si>
  <si>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</si>
  <si>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</si>
  <si>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</si>
  <si>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</si>
  <si>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</si>
  <si>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</si>
  <si>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</si>
  <si>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</si>
  <si>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</si>
  <si>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</si>
  <si>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</si>
  <si>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</si>
  <si>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</si>
  <si>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</si>
  <si>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</si>
  <si>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</si>
  <si>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</si>
  <si>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</si>
  <si>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</si>
  <si>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</si>
  <si>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</si>
  <si>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</si>
  <si>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</si>
  <si>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</si>
  <si>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</si>
  <si>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</si>
  <si>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</si>
  <si>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</si>
  <si>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</si>
  <si>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</si>
  <si>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</si>
  <si>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</si>
  <si>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</si>
  <si>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</si>
  <si>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</si>
  <si>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</si>
  <si>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</si>
  <si>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</si>
  <si>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</si>
  <si>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</si>
  <si>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</si>
  <si>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</si>
  <si>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</si>
  <si>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</si>
  <si>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</si>
  <si>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</si>
  <si>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</si>
  <si>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</si>
  <si>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</si>
  <si>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</si>
  <si>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</si>
  <si>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</si>
  <si>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</si>
  <si>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</si>
  <si>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</si>
  <si>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</si>
  <si>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</si>
  <si>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</si>
  <si>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</si>
  <si>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</si>
  <si>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</si>
  <si>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</si>
  <si>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</si>
  <si>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</si>
  <si>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</si>
  <si>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</si>
  <si>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</si>
  <si>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</si>
  <si>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</si>
  <si>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</si>
  <si>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</si>
  <si>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</si>
  <si>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</si>
  <si>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</si>
  <si>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</si>
  <si>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</si>
  <si>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</si>
  <si>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</si>
  <si>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</si>
  <si>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</si>
  <si>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</si>
  <si>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</si>
  <si>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</si>
  <si>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</si>
  <si>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</si>
  <si>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</si>
  <si>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</si>
  <si>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</si>
  <si>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</si>
  <si>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</si>
  <si>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</si>
  <si>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</si>
  <si>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</si>
  <si>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</si>
  <si>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</si>
  <si>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</si>
  <si>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</si>
  <si>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</si>
  <si>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</si>
  <si>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</si>
  <si>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</si>
  <si>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</si>
  <si>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</si>
  <si>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</si>
  <si>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</si>
  <si>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</si>
  <si>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</si>
  <si>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</si>
  <si>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</si>
  <si>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</si>
  <si>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</si>
  <si>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</si>
  <si>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</si>
  <si>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</si>
  <si>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</si>
  <si>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</si>
  <si>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</si>
  <si>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</si>
  <si>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</si>
  <si>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</si>
  <si>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</si>
  <si>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</si>
  <si>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</si>
  <si>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</si>
  <si>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</si>
  <si>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</si>
  <si>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</si>
  <si>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</si>
  <si>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</si>
  <si>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</si>
  <si>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</si>
  <si>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</si>
  <si>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</si>
  <si>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</si>
  <si>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</si>
  <si>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</si>
  <si>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</si>
  <si>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</si>
  <si>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</si>
  <si>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</si>
  <si>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</si>
  <si>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</si>
  <si>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</si>
  <si>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</si>
  <si>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</si>
  <si>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</si>
  <si>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</si>
  <si>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</si>
  <si>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</si>
  <si>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</si>
  <si>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</si>
  <si>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</si>
  <si>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</si>
  <si>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</si>
  <si>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</si>
  <si>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</si>
  <si>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</si>
  <si>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</si>
  <si>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</si>
  <si>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</si>
  <si>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</si>
  <si>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</si>
  <si>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</si>
  <si>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</si>
  <si>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</si>
  <si>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</si>
  <si>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</si>
  <si>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</si>
  <si>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</si>
  <si>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</si>
  <si>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</si>
  <si>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</si>
  <si>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</si>
  <si>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</si>
  <si>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</si>
  <si>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</si>
  <si>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</si>
  <si>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</si>
  <si>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</si>
  <si>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</si>
  <si>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</si>
  <si>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</si>
  <si>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</si>
  <si>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</si>
  <si>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</si>
  <si>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</si>
  <si>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</si>
  <si>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</si>
  <si>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</si>
  <si>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</si>
  <si>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</si>
  <si>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</si>
  <si>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</si>
  <si>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</si>
  <si>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</si>
  <si>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</si>
  <si>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</si>
  <si>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</si>
  <si>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</si>
  <si>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</si>
  <si>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</si>
  <si>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</si>
  <si>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</si>
  <si>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</si>
  <si>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</si>
  <si>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</si>
  <si>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</si>
  <si>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</si>
  <si>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</si>
  <si>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</si>
  <si>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</si>
  <si>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</si>
  <si>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</si>
  <si>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</si>
  <si>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</si>
  <si>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</si>
  <si>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</si>
  <si>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</si>
  <si>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</si>
  <si>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</si>
  <si>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</si>
  <si>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</si>
  <si>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</si>
  <si>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</si>
  <si>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</si>
  <si>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</si>
  <si>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</si>
  <si>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</si>
  <si>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</si>
  <si>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</si>
  <si>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</si>
  <si>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</si>
  <si>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</si>
  <si>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</si>
  <si>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</si>
  <si>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</si>
  <si>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</si>
  <si>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</si>
  <si>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</si>
  <si>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</si>
  <si>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</si>
  <si>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</si>
  <si>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</si>
  <si>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</si>
  <si>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</si>
  <si>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</si>
  <si>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</si>
  <si>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</si>
  <si>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</si>
  <si>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</si>
  <si>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</si>
  <si>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</si>
  <si>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</si>
  <si>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</si>
  <si>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</si>
  <si>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</si>
  <si>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</si>
  <si>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</si>
  <si>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</si>
  <si>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</si>
  <si>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</si>
  <si>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</si>
  <si>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</si>
  <si>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</si>
  <si>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</si>
  <si>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</si>
  <si>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</si>
  <si>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</si>
  <si>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</si>
  <si>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</si>
  <si>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</si>
  <si>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</si>
  <si>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</si>
  <si>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</si>
  <si>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</si>
  <si>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</si>
  <si>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</si>
  <si>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</si>
  <si>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</si>
  <si>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</si>
  <si>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</si>
  <si>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</si>
  <si>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</si>
  <si>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</si>
  <si>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</si>
  <si>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</si>
  <si>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</si>
  <si>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</si>
  <si>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</si>
  <si>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</si>
  <si>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</si>
  <si>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</si>
  <si>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</si>
  <si>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</si>
  <si>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</si>
  <si>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</si>
  <si>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</si>
  <si>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</si>
  <si>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</si>
  <si>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</si>
  <si>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</si>
  <si>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</si>
  <si>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</si>
  <si>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</si>
  <si>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</si>
  <si>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</si>
  <si>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</si>
  <si>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</si>
  <si>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</si>
  <si>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</si>
  <si>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</si>
  <si>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</si>
  <si>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</si>
  <si>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</si>
  <si>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</si>
  <si>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</si>
  <si>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</si>
  <si>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</si>
  <si>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</si>
  <si>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</si>
  <si>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</si>
  <si>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</si>
  <si>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</si>
  <si>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</si>
  <si>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</si>
  <si>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</si>
  <si>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</si>
  <si>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</si>
  <si>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</si>
  <si>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</si>
  <si>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</si>
  <si>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</si>
  <si>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</si>
  <si>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</si>
  <si>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</si>
  <si>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</si>
  <si>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</si>
  <si>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</si>
  <si>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</si>
  <si>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</si>
  <si>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</si>
  <si>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</si>
  <si>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</si>
  <si>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</si>
  <si>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</si>
  <si>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</si>
  <si>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</si>
  <si>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</si>
  <si>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</si>
  <si>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</si>
  <si>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</si>
  <si>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</si>
  <si>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</si>
  <si>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</si>
  <si>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</si>
  <si>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</si>
  <si>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</si>
  <si>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</si>
  <si>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</si>
  <si>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</si>
  <si>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</si>
  <si>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</si>
  <si>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</si>
  <si>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</si>
  <si>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</si>
  <si>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</si>
  <si>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</si>
  <si>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</si>
  <si>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</si>
  <si>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</si>
  <si>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</si>
  <si>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</si>
  <si>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</si>
  <si>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</si>
  <si>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</si>
  <si>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</si>
  <si>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</si>
  <si>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</si>
  <si>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</si>
  <si>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</si>
  <si>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</si>
  <si>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</si>
  <si>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</si>
  <si>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</si>
  <si>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</si>
  <si>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</si>
  <si>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</si>
  <si>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</si>
  <si>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</si>
  <si>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</si>
  <si>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</si>
  <si>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</si>
  <si>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</si>
  <si>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</si>
  <si>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</si>
  <si>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</si>
  <si>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</si>
  <si>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</si>
  <si>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</si>
  <si>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</si>
  <si>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</si>
  <si>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</si>
  <si>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</si>
  <si>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</si>
  <si>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</si>
  <si>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</si>
  <si>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</si>
  <si>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</si>
  <si>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</si>
  <si>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</si>
  <si>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</si>
  <si>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</si>
  <si>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</si>
  <si>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</si>
  <si>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</si>
  <si>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</si>
  <si>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</si>
  <si>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</si>
  <si>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</si>
  <si>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</si>
  <si>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</si>
  <si>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</si>
  <si>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</si>
  <si>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</si>
  <si>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</si>
  <si>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</si>
  <si>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</si>
  <si>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</si>
  <si>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</si>
  <si>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</si>
  <si>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</si>
  <si>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</si>
  <si>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</si>
  <si>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</si>
  <si>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</si>
  <si>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</si>
  <si>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</si>
  <si>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</si>
  <si>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</si>
  <si>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</si>
  <si>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</si>
  <si>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</si>
  <si>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</si>
  <si>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</si>
  <si>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</si>
  <si>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</si>
  <si>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</si>
  <si>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</si>
  <si>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</si>
  <si>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</si>
  <si>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</si>
  <si>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</si>
  <si>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</si>
  <si>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</si>
  <si>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</si>
  <si>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</si>
  <si>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</si>
  <si>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</si>
  <si>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</si>
  <si>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</si>
  <si>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</si>
  <si>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</si>
  <si>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</si>
  <si>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</si>
  <si>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</si>
  <si>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</si>
  <si>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</si>
  <si>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</si>
  <si>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</si>
  <si>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</si>
  <si>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</si>
  <si>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</si>
  <si>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</si>
  <si>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</si>
  <si>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</si>
  <si>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</si>
  <si>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</si>
  <si>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</si>
  <si>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</si>
  <si>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</si>
  <si>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</si>
  <si>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</si>
  <si>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</si>
  <si>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</si>
  <si>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</si>
  <si>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</si>
  <si>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</si>
  <si>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</si>
  <si>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</si>
  <si>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</si>
  <si>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</si>
  <si>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</si>
  <si>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</si>
  <si>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</si>
  <si>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</si>
  <si>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</si>
  <si>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</si>
  <si>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</si>
  <si>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</si>
  <si>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</si>
  <si>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</si>
  <si>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</si>
  <si>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</si>
  <si>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</si>
  <si>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</si>
  <si>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</si>
  <si>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</si>
  <si>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</si>
  <si>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</si>
  <si>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</si>
  <si>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</si>
  <si>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</si>
  <si>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</si>
  <si>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</si>
  <si>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</si>
  <si>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</si>
  <si>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</si>
  <si>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</si>
  <si>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</si>
  <si>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</si>
  <si>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</si>
  <si>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</si>
  <si>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</si>
  <si>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</si>
  <si>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</si>
  <si>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</si>
  <si>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</si>
  <si>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</si>
  <si>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</si>
  <si>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</si>
  <si>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</si>
  <si>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</si>
  <si>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</si>
  <si>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</si>
  <si>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</si>
  <si>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</si>
  <si>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</si>
  <si>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</si>
  <si>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</si>
  <si>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</si>
  <si>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</si>
  <si>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</si>
  <si>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</si>
  <si>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</si>
  <si>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</si>
  <si>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</si>
  <si>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</si>
  <si>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</si>
  <si>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</si>
  <si>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</si>
  <si>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</si>
  <si>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</si>
  <si>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</si>
  <si>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</si>
  <si>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</si>
  <si>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</si>
  <si>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</si>
  <si>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</si>
  <si>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</si>
  <si>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</si>
  <si>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</si>
  <si>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</si>
  <si>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</si>
  <si>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</si>
  <si>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</si>
  <si>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</si>
  <si>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</si>
  <si>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</si>
  <si>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</si>
  <si>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</si>
  <si>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</si>
  <si>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</si>
  <si>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</si>
  <si>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</si>
  <si>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</si>
  <si>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</si>
  <si>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</si>
  <si>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</si>
  <si>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</si>
  <si>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</si>
  <si>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</si>
  <si>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</si>
  <si>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</si>
  <si>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</si>
  <si>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</si>
  <si>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</si>
  <si>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</si>
  <si>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</si>
  <si>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</si>
  <si>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</si>
  <si>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</si>
  <si>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</si>
  <si>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</si>
  <si>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</si>
  <si>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</si>
  <si>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</si>
  <si>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</si>
  <si>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</si>
  <si>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</si>
  <si>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</si>
  <si>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</si>
  <si>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</si>
  <si>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</si>
  <si>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</si>
  <si>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</si>
  <si>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</si>
  <si>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</si>
  <si>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</si>
  <si>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</si>
  <si>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</si>
  <si>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</si>
  <si>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</si>
  <si>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</si>
  <si>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</si>
  <si>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</si>
  <si>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</si>
  <si>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</si>
  <si>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</si>
  <si>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</si>
  <si>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</si>
  <si>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</si>
  <si>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</si>
  <si>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</si>
  <si>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</si>
  <si>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</si>
  <si>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</si>
  <si>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</si>
  <si>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</si>
  <si>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</si>
  <si>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</si>
  <si>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</si>
  <si>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</si>
  <si>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</si>
  <si>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</si>
  <si>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DIRECCIÓN OPERACIÓN COMERCIAL ZONA 5</t>
  </si>
  <si>
    <t>NOMBRE CENTRO DE TRABAJO Y/O PROCESO: DIVISIÓN OPERACIÓN COMERCIAL ZONA 5 - ADMINISTRATIVO</t>
  </si>
  <si>
    <t>SEDE AMÉRICAS</t>
  </si>
  <si>
    <t>DIVISIÓN OPERACIÓN COMERCIAL ZONA 5 - ADMINISTRATIVO</t>
  </si>
  <si>
    <t>SI</t>
  </si>
  <si>
    <t xml:space="preserve">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
</t>
  </si>
  <si>
    <t>Campañas de aseo de manos cumpliendo protocolos de una adecuada limpieza y desinfección de manera constante.</t>
  </si>
  <si>
    <t>ELEMENTOS DE PROTECCIÓN PERSONAL DE ACUERDO AL MANUAL DE E.P.P. DE LA EMPRESA</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</si>
  <si>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</si>
  <si>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</si>
  <si>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</si>
  <si>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</si>
  <si>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</si>
  <si>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</si>
  <si>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</si>
  <si>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</si>
  <si>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si</t>
  </si>
  <si>
    <t>Coordinar con el superior inmediato las actividades del área para el cumplimiento de los objetivos corporativos médiate el seguimiento de las unidades controlables y verificación de los resultados de gestión</t>
  </si>
  <si>
    <t>Coordinar la consolidación de la información relacionada con el informe de auditoria del sistema de control de gestión zonal, Recopilar y analizar las estadísticas e indicadores para hacer el seguimiento la gestión comercial, Revisar y consolidad los soportes de facturación del contrato del operador comercial, para garantizar la racionabilidad de la cuenta por remuneración comercial y operativa. Hacer seguimiento a los planes de mejoramiento y controles de advertencia suscritos con los entes de control. Elaborar y efectuar el seguimiento del presupuesto de ingresos y gastos. Coordinar las reuniones con la heroicidad requerida de los objetos de control asignados preparar las ayudas de memoria para identifica rey evaluar la gestión. Realizar las pruebas asignadas del sistema de gestión y control.</t>
  </si>
  <si>
    <t xml:space="preserve">Realizar estudios de  iluminacion, garantizar  la  ejecucion de  las pausas activas implementar  programa de  mantenimiento  para las lamparas </t>
  </si>
  <si>
    <t>Generar los informes de los objetos controlables, para calificar y cuantificar los eventos de cada actividad de operación comercial.</t>
  </si>
  <si>
    <t xml:space="preserve">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
</t>
  </si>
  <si>
    <t xml:space="preserve">1.  Administrar y dirigir los objetos controlables a su cargo con el proposito de generar informes y
calcular los indicadores asociados. 2.  Efectuar seguimiento a los planes de accion presentados con el fin de reporter los resultados del misrno. 3.  Atender los requerimientos de los entes de control asignados y preparar Ia documentacion y evaluar la gestion realizada sobre los mismos.
4.  Proponer medidas correctivas a los objetos de control.5.  Mantener  actualizado  el  tablero  de  control  de  indicadores  con  el  fin  de  asegurar  la disponibilidad de la informacion. 6.  Elaborar informes sobre la gestion de los objetos de control a su cargo. 7.  Administrar los procesos del operador comercial con el objetivo de optimizar los recursos y asegurar el cumplimiento de las obligaciones del mismo.
</t>
  </si>
  <si>
    <t>Evaluar y hacer seguimiento a los objetos de control asociados a las unidades controlables para emitir resultados de la gestion.</t>
  </si>
  <si>
    <t>Practica de pausas activas de manera frecuente para activación de sistema musculo esqueletico</t>
  </si>
  <si>
    <t xml:space="preserve">1.  Verificar y comparar la situacion real del predio y la informacion existente en la base de datos de la Empresa.2.  Supervisar el desempeño y la ejecucion de los procedimientos de las cuadrillas en terreno. 3.  Realizar la inspeccion a instalaciones domiciliarias. 4.  Generar cifras estadisticas de control, con el fin de realizar seguimiento a la aplicacion de consumos, multas, sanciones, lecluras, suspensiones y de toda aquella informacion que se genere.5.  Efectuar control y seguimiento a los indicadores establecidos, para los procesos que se le 
 encomienden. 6.  Elaborar informes con el fin de reportar al superior inmediato las inconsistencias e irregularidades   en desarrollo de las funciones que desempeñe.
</t>
  </si>
  <si>
    <t>Coordinar y controlar operativamente los programas, proyectos o actividades, para mejorar la calidad de los procesos que desarrolla el area.</t>
  </si>
  <si>
    <t>ejecutar trabajos relacionados con al toma de información en terreno, operaciópn de equipos de medida, excavaciones, deteccion de fraudes, labores de suspension ,corte, revividas, transcripción en el sistema de información que se procese en el area, efectuar cambio de medidor.</t>
  </si>
  <si>
    <t xml:space="preserve">1. ejecutar los trabajos de terreno sobre suspensiones,reconexiones del servicio de acueductro, taponamientos y revividas de las acometidas en la red principal  2.tomar la información en terreno de todos los aspectos que rigen la prestación de los servicios publicos y las relaciones usuario-empresa  3. transcribir la información en los medios que se dispongan tales como terminales portatiles, formatos, archivos planos o directamenteen el S.I.C 4.gestionar el retiro o instalación oportuna de los medidores en el sitio indicado para ello 5. solicitar oportunamente los materiales que se requieren para el desempeño de sus funciones 6.colaborar en la elaboracion de los informes estadisticos de los materiales utilizados en terreno y de los que se encuentran en existencia 7. informar a su superior inmediato sobre el desarrollo de sus funciones y los convenientes que s e le presenten 8. cumplir las metas de ejecucion establecidas en los acuerdos de gestión 9. operar el vehiculo asignado, tomando las medidas necesarias para su correcto funcionamientoy conservación10. aplicar las normas tecnicas, administrativas internas y externas asociadas a la gestión de su cargo 11. elaborar los informes y documentos que se requieran sobre la gestión de su cargo. 12. ejecutar practicas seguras y saludables en elñ puesto de trabajo y en la correcta maniobrabilidad de los equipos 13. cumplir los procedimientos establecidos por la empresa de acuerdo con las medidas de prevencion y protección 14. mantener en correcto estado de servicio, presentación y funcionamiento , los implementos y eqwuipos que se le confien 15. cumplir con las funciones generales establecidas para el nivel ¨tecnico y operativo¨. </t>
  </si>
  <si>
    <t>NOMBRE CENTRO DE TRABAJO Y/O PROCESO: DIVISIÓN OPERACIÓN COMERCIAL ZONA 5 - MEDIDORES</t>
  </si>
  <si>
    <t>ELABORACIÓN                                            ACTUALIZACIÓN                                               FECHA: 25 ABRIL 2017</t>
  </si>
  <si>
    <t>DIVISIÓN OPERACIÓN COMERCIAL ZONA 5 - MEDIDORES</t>
  </si>
  <si>
    <t>Se  recomienda realizar  programa  preventivo  de  fumigacion, Implementar  el uso de  gel  antibacterial</t>
  </si>
  <si>
    <t>ELABORACIÓN                                            ACTUALIZACIÓN                                               FECHA: 26 ABRIL 2017</t>
  </si>
  <si>
    <t>NOMBRE CENTRO DE TRABAJO Y/O PROCESO: DIVISIÓN OPERACIÓN COMERCIAL ZONA 5 - CARTERA</t>
  </si>
  <si>
    <t>DIVISIÓN OPERACIÓN COMERCIAL ZONA 5 - CARTERA</t>
  </si>
  <si>
    <t>Divulgar a los funcionarios sobre el riesgo en el cual se  encuentran expuestos en el área</t>
  </si>
  <si>
    <t>DIVISIÓN OPERACIÓN COMERCIAL ZONA 5 - SOLICITUDES</t>
  </si>
  <si>
    <t>Retroalimentación en trabajos de excavación y sus riesgos</t>
  </si>
  <si>
    <t>Utilizar herramientas adecuadas a la actividad, no utilizar herramientas hechizas. 
Realizar inspección a la herramienta antes de su uso</t>
  </si>
  <si>
    <t>Retroalimentación en la actividad e identificar los riesgos ,realizar un ATS antes de cada actividad</t>
  </si>
  <si>
    <t>Contar con el certificado, actualización y reentrenamiento para trabajo en alturas.</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</si>
  <si>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</si>
  <si>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Realizar labores operativas y de apoyo en el mantenimiento de infraestructura y locativas que comprendan los sistemas de acueducto y alcantarillado, plantas de tratamiento y estaciones de bombeo.</t>
  </si>
  <si>
    <t>NOMBRE CENTRO DE TRABAJO Y/O PROCESO: DIVISIÓN OPERACIÓN COMERCIAL ZONA 5 - SOLICITUDES</t>
  </si>
  <si>
    <t>NOMBRE CENTRO DE TRABAJO Y/O PROCESO: DIVISIÓN OPERACIÓN COMERCIAL ZONA 5 - MEDICIÓN</t>
  </si>
  <si>
    <t>DIVISIÓN OPERACIÓN COMERCIAL ZONA 5 - MEDICIÓN</t>
  </si>
  <si>
    <t>realizar pausas activas y movimientos adecuados a la hora de realizar levantamiento de cargas.</t>
  </si>
  <si>
    <t>evitar que los gases y vapores producidos en los analisis no llegue a las oficnas y areas en las  que el personal no debe tener contacto de ningun tipo con estos agentes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</si>
</sst>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3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4" borderId="18" xfId="0" applyFont="1" applyFill="1" applyBorder="1" applyAlignment="1">
      <alignment horizontal="center" vertical="center" wrapText="1"/>
    </xf>
    <xf numFmtId="0" fontId="3" fillId="8" borderId="14" xfId="0" applyFont="1" applyFill="1" applyBorder="1" applyAlignment="1">
      <alignment vertical="center" wrapText="1"/>
    </xf>
    <xf numFmtId="0" fontId="1" fillId="8"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27" xfId="0" applyFont="1" applyBorder="1" applyAlignment="1">
      <alignment vertical="center"/>
    </xf>
    <xf numFmtId="0" fontId="1" fillId="0" borderId="21" xfId="0" applyFont="1" applyBorder="1" applyAlignment="1">
      <alignment vertical="center"/>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6" xfId="0" applyFont="1" applyFill="1" applyBorder="1" applyAlignment="1">
      <alignment horizontal="left" vertical="center" wrapText="1"/>
    </xf>
    <xf numFmtId="0" fontId="3" fillId="8" borderId="18" xfId="0" applyFont="1" applyFill="1" applyBorder="1" applyAlignment="1">
      <alignment horizontal="left" vertical="center" wrapText="1"/>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6"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3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2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BAKCUP%20ESCRITORIO/INFORMACI&#211;N%20PARA%20MATRICES%20DE%20PELIGRO/1111-0298%20CORRECCION%20FUNCIONES%20Y%20REQUISITOS%20MINIMOS%20PARA%20LOS%20CARGOS%20DE%20LA%20PLANTA%20DE%20PERSONAL%20%20EAAB%20-E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uarezl/AppData/Local/Temp/MIP%20DIVISI&#211;N%20OPERACI&#211;N%20COMERCIAL%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5">
          <cell r="D15" t="str">
            <v xml:space="preserve">Administrar y responder por la gestión de las unidades controlables. para optimizar los recursos y evidenciar el cumplimiento de las obligaciones del operador comercial.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medidores"/>
      <sheetName val="cartera"/>
      <sheetName val="solicitudes"/>
      <sheetName val="medición"/>
      <sheetName val="Hoja1"/>
      <sheetName val="Hoja2"/>
    </sheetNames>
    <sheetDataSet>
      <sheetData sheetId="0"/>
      <sheetData sheetId="1"/>
      <sheetData sheetId="2"/>
      <sheetData sheetId="3"/>
      <sheetData sheetId="4"/>
      <sheetData sheetId="5">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9"/>
  <sheetViews>
    <sheetView showGridLines="0" topLeftCell="A13" zoomScale="80" zoomScaleNormal="80" workbookViewId="0">
      <selection activeCell="C8" sqref="C8:F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8"/>
      <c r="D2" s="118"/>
      <c r="E2" s="107" t="s">
        <v>1223</v>
      </c>
      <c r="F2" s="108"/>
      <c r="G2" s="108"/>
      <c r="H2" s="108"/>
      <c r="I2" s="109"/>
      <c r="J2" s="9"/>
      <c r="K2" s="9"/>
      <c r="L2" s="9"/>
      <c r="M2" s="8"/>
      <c r="N2" s="8"/>
      <c r="O2" s="8"/>
      <c r="P2" s="8"/>
      <c r="Q2" s="8"/>
      <c r="R2" s="8"/>
      <c r="S2" s="8"/>
      <c r="T2" s="8"/>
      <c r="U2" s="9"/>
      <c r="V2" s="8"/>
      <c r="W2" s="8"/>
      <c r="X2" s="8"/>
      <c r="Y2" s="8"/>
      <c r="Z2" s="8"/>
      <c r="AA2" s="10"/>
    </row>
    <row r="3" spans="1:276" s="6" customFormat="1" ht="15" customHeight="1">
      <c r="A3" s="5"/>
      <c r="C3" s="11"/>
      <c r="D3" s="8"/>
      <c r="E3" s="110" t="s">
        <v>1193</v>
      </c>
      <c r="F3" s="111"/>
      <c r="G3" s="111"/>
      <c r="H3" s="111"/>
      <c r="I3" s="112"/>
      <c r="J3" s="9"/>
      <c r="K3" s="9"/>
      <c r="L3" s="9"/>
      <c r="M3" s="8"/>
      <c r="N3" s="8"/>
      <c r="O3" s="8"/>
      <c r="P3" s="8"/>
      <c r="Q3" s="8"/>
      <c r="R3" s="8"/>
      <c r="S3" s="8"/>
      <c r="T3" s="8"/>
      <c r="U3" s="9"/>
      <c r="V3" s="8"/>
      <c r="W3" s="8"/>
      <c r="X3" s="8"/>
      <c r="Y3" s="8"/>
      <c r="Z3" s="8"/>
      <c r="AA3" s="10"/>
    </row>
    <row r="4" spans="1:276" s="6" customFormat="1" ht="15" customHeight="1" thickBot="1">
      <c r="A4" s="5"/>
      <c r="C4" s="118"/>
      <c r="D4" s="118"/>
      <c r="E4" s="113" t="s">
        <v>1194</v>
      </c>
      <c r="F4" s="114"/>
      <c r="G4" s="114"/>
      <c r="H4" s="114"/>
      <c r="I4" s="115"/>
      <c r="J4" s="9"/>
      <c r="K4" s="9"/>
      <c r="L4" s="9"/>
      <c r="M4" s="8"/>
      <c r="N4" s="8"/>
      <c r="O4" s="8"/>
      <c r="P4" s="8"/>
      <c r="Q4" s="8"/>
      <c r="R4" s="8"/>
      <c r="S4" s="8"/>
      <c r="T4" s="8"/>
      <c r="U4" s="9"/>
      <c r="V4" s="8"/>
      <c r="W4" s="8"/>
      <c r="X4" s="8"/>
      <c r="Y4" s="8"/>
      <c r="Z4" s="8"/>
      <c r="AA4" s="10"/>
    </row>
    <row r="5" spans="1:276" s="6" customFormat="1" ht="11.25" customHeight="1">
      <c r="A5" s="5"/>
      <c r="C5" s="11"/>
      <c r="D5" s="8"/>
      <c r="E5" s="119"/>
      <c r="F5" s="119"/>
      <c r="G5" s="119"/>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04" t="s">
        <v>11</v>
      </c>
      <c r="B8" s="123" t="s">
        <v>12</v>
      </c>
      <c r="C8" s="120" t="s">
        <v>0</v>
      </c>
      <c r="D8" s="120"/>
      <c r="E8" s="120"/>
      <c r="F8" s="120"/>
      <c r="G8" s="117" t="s">
        <v>1</v>
      </c>
      <c r="H8" s="121"/>
      <c r="I8" s="122" t="s">
        <v>2</v>
      </c>
      <c r="J8" s="117" t="s">
        <v>3</v>
      </c>
      <c r="K8" s="117"/>
      <c r="L8" s="117"/>
      <c r="M8" s="117" t="s">
        <v>4</v>
      </c>
      <c r="N8" s="117"/>
      <c r="O8" s="117"/>
      <c r="P8" s="117"/>
      <c r="Q8" s="117"/>
      <c r="R8" s="117"/>
      <c r="S8" s="117"/>
      <c r="T8" s="117" t="s">
        <v>5</v>
      </c>
      <c r="U8" s="117" t="s">
        <v>6</v>
      </c>
      <c r="V8" s="121"/>
      <c r="W8" s="116" t="s">
        <v>7</v>
      </c>
      <c r="X8" s="116"/>
      <c r="Y8" s="116"/>
      <c r="Z8" s="116"/>
      <c r="AA8" s="116"/>
      <c r="AB8" s="116"/>
      <c r="AC8" s="116"/>
    </row>
    <row r="9" spans="1:276" ht="15.75" customHeight="1" thickBot="1">
      <c r="A9" s="105"/>
      <c r="B9" s="124"/>
      <c r="C9" s="120"/>
      <c r="D9" s="120"/>
      <c r="E9" s="120"/>
      <c r="F9" s="120"/>
      <c r="G9" s="121"/>
      <c r="H9" s="121"/>
      <c r="I9" s="122"/>
      <c r="J9" s="117"/>
      <c r="K9" s="117"/>
      <c r="L9" s="117"/>
      <c r="M9" s="117"/>
      <c r="N9" s="117"/>
      <c r="O9" s="117"/>
      <c r="P9" s="117"/>
      <c r="Q9" s="117"/>
      <c r="R9" s="117"/>
      <c r="S9" s="117"/>
      <c r="T9" s="121"/>
      <c r="U9" s="121"/>
      <c r="V9" s="121"/>
      <c r="W9" s="116"/>
      <c r="X9" s="116"/>
      <c r="Y9" s="116"/>
      <c r="Z9" s="116"/>
      <c r="AA9" s="116"/>
      <c r="AB9" s="116"/>
      <c r="AC9" s="116"/>
    </row>
    <row r="10" spans="1:276" s="13" customFormat="1" ht="39" thickBot="1">
      <c r="A10" s="106"/>
      <c r="B10" s="125"/>
      <c r="C10" s="21" t="s">
        <v>13</v>
      </c>
      <c r="D10" s="21" t="s">
        <v>14</v>
      </c>
      <c r="E10" s="21" t="s">
        <v>1077</v>
      </c>
      <c r="F10" s="21" t="s">
        <v>15</v>
      </c>
      <c r="G10" s="21" t="s">
        <v>16</v>
      </c>
      <c r="H10" s="21" t="s">
        <v>17</v>
      </c>
      <c r="I10" s="122"/>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126" t="s">
        <v>1196</v>
      </c>
      <c r="B11" s="126" t="s">
        <v>1195</v>
      </c>
      <c r="C11" s="94" t="str">
        <f>[1]Hoja1!$D$15</f>
        <v xml:space="preserve">Administrar y responder por la gestión de las unidades controlables. para optimizar los recursos y evidenciar el cumplimiento de las obligaciones del operador comercial.
</v>
      </c>
      <c r="D11" s="129" t="s">
        <v>1198</v>
      </c>
      <c r="E11" s="91" t="s">
        <v>1040</v>
      </c>
      <c r="F11" s="91" t="s">
        <v>1197</v>
      </c>
      <c r="G11" s="49" t="str">
        <f>VLOOKUP(H11,Hoja1!A$1:G$445,2,0)</f>
        <v>Bacterias</v>
      </c>
      <c r="H11" s="50" t="s">
        <v>113</v>
      </c>
      <c r="I11" s="49" t="str">
        <f>VLOOKUP(H11,Hoja1!A$2:G$445,3,0)</f>
        <v>Infecciones Bacterianas</v>
      </c>
      <c r="J11" s="51"/>
      <c r="K11" s="49" t="str">
        <f>VLOOKUP(H11,Hoja1!A$2:G$445,4,0)</f>
        <v>N/A</v>
      </c>
      <c r="L11" s="49" t="str">
        <f>VLOOKUP(H11,Hoja1!A$2:G$445,5,0)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IF(Q11&lt;=20,"IV",IF(Q11&lt;=120,"III",IF(Q11&lt;=500,"II",IF(Q11&lt;=4000,"I"))))</f>
        <v>III</v>
      </c>
      <c r="T11" s="55" t="str">
        <f>IF(S11=0,"",IF(S11="IV","Aceptable",IF(S11="III","Mejorable",IF(S11="II","No Aceptable o Aceptable Con Control Especifico",IF(S11="I","No Aceptable","")))))</f>
        <v>Mejorable</v>
      </c>
      <c r="U11" s="132">
        <v>1</v>
      </c>
      <c r="V11" s="49" t="str">
        <f>VLOOKUP(H11,Hoja1!A$2:G$445,6,0)</f>
        <v xml:space="preserve">Enfermedades Infectocontagiosas
</v>
      </c>
      <c r="W11" s="56"/>
      <c r="X11" s="56"/>
      <c r="Y11" s="56"/>
      <c r="Z11" s="48"/>
      <c r="AA11" s="48" t="str">
        <f>VLOOKUP(H11,Hoja1!A$2:G$445,7,0)</f>
        <v>Autocuidado</v>
      </c>
      <c r="AB11" s="132" t="s">
        <v>1199</v>
      </c>
      <c r="AC11" s="94"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27"/>
      <c r="B12" s="127"/>
      <c r="C12" s="85"/>
      <c r="D12" s="130"/>
      <c r="E12" s="92"/>
      <c r="F12" s="92"/>
      <c r="G12" s="49" t="str">
        <f>VLOOKUP(H12,Hoja1!A$1:G$445,2,0)</f>
        <v>Virus</v>
      </c>
      <c r="H12" s="50" t="s">
        <v>122</v>
      </c>
      <c r="I12" s="49" t="str">
        <f>VLOOKUP(H12,Hoja1!A$2:G$445,3,0)</f>
        <v>Infecciones Virales</v>
      </c>
      <c r="J12" s="57"/>
      <c r="K12" s="49" t="str">
        <f>VLOOKUP(H12,Hoja1!A$2:G$445,4,0)</f>
        <v>N/A</v>
      </c>
      <c r="L12" s="49" t="str">
        <f>VLOOKUP(H12,Hoja1!A$2:G$445,5,0)</f>
        <v>Vacunación</v>
      </c>
      <c r="M12" s="57">
        <v>2</v>
      </c>
      <c r="N12" s="58">
        <v>3</v>
      </c>
      <c r="O12" s="58">
        <v>10</v>
      </c>
      <c r="P12" s="52">
        <f t="shared" ref="P12:P69" si="0">M12*N12</f>
        <v>6</v>
      </c>
      <c r="Q12" s="52">
        <f t="shared" ref="Q12:Q69" si="1">O12*P12</f>
        <v>60</v>
      </c>
      <c r="R12" s="59" t="str">
        <f t="shared" ref="R12:R69" si="2">IF(P12=40,"MA-40",IF(P12=30,"MA-30",IF(P12=20,"A-20",IF(P12=10,"A-10",IF(P12=24,"MA-24",IF(P12=18,"A-18",IF(P12=12,"A-12",IF(P12=6,"M-6",IF(P12=8,"M-8",IF(P12=6,"M-6",IF(P12=4,"B-4",IF(P12=2,"B-2",))))))))))))</f>
        <v>M-6</v>
      </c>
      <c r="S12" s="60" t="str">
        <f t="shared" ref="S12:S69" si="3">IF(Q12&lt;=20,"IV",IF(Q12&lt;=120,"III",IF(Q12&lt;=500,"II",IF(Q12&lt;=4000,"I"))))</f>
        <v>III</v>
      </c>
      <c r="T12" s="61" t="str">
        <f t="shared" ref="T12:T69" si="4">IF(S12=0,"",IF(S12="IV","Aceptable",IF(S12="III","Mejorable",IF(S12="II","No Aceptable o Aceptable Con Control Especifico",IF(S12="I","No Aceptable","")))))</f>
        <v>Mejorable</v>
      </c>
      <c r="U12" s="97"/>
      <c r="V12" s="49" t="str">
        <f>VLOOKUP(H12,Hoja1!A$2:G$445,6,0)</f>
        <v xml:space="preserve">Enfermedades Infectocontagiosas
</v>
      </c>
      <c r="W12" s="62"/>
      <c r="X12" s="62"/>
      <c r="Y12" s="62"/>
      <c r="Z12" s="63"/>
      <c r="AA12" s="48" t="str">
        <f>VLOOKUP(H12,Hoja1!A$2:G$445,7,0)</f>
        <v>Autocuidado</v>
      </c>
      <c r="AB12" s="98"/>
      <c r="AC12" s="8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7"/>
      <c r="B13" s="127"/>
      <c r="C13" s="85"/>
      <c r="D13" s="130"/>
      <c r="E13" s="92"/>
      <c r="F13" s="92"/>
      <c r="G13" s="49" t="str">
        <f>VLOOKUP(H13,Hoja1!A$1:G$445,2,0)</f>
        <v>INFRAROJA, ULTRAVIOLETA, VISIBLE, RADIOFRECUENCIA, MICROONDAS, LASER</v>
      </c>
      <c r="H13" s="50" t="s">
        <v>67</v>
      </c>
      <c r="I13" s="49" t="str">
        <f>VLOOKUP(H13,Hoja1!A$2:G$445,3,0)</f>
        <v>CÁNCER, LESIONES DÉRMICAS Y OCULARES</v>
      </c>
      <c r="J13" s="57"/>
      <c r="K13" s="49" t="str">
        <f>VLOOKUP(H13,Hoja1!A$2:G$445,4,0)</f>
        <v>Inspecciones planeadas e inspecciones no planeadas, procedimientos de programas de seguridad y salud en el trabajo</v>
      </c>
      <c r="L13" s="49" t="str">
        <f>VLOOKUP(H13,Hoja1!A$2:G$445,5,0)</f>
        <v>PROGRAMA BLOQUEADOR SOLAR</v>
      </c>
      <c r="M13" s="57">
        <v>2</v>
      </c>
      <c r="N13" s="58">
        <v>2</v>
      </c>
      <c r="O13" s="58">
        <v>10</v>
      </c>
      <c r="P13" s="52">
        <f t="shared" si="0"/>
        <v>4</v>
      </c>
      <c r="Q13" s="52">
        <f t="shared" si="1"/>
        <v>40</v>
      </c>
      <c r="R13" s="59" t="str">
        <f t="shared" si="2"/>
        <v>B-4</v>
      </c>
      <c r="S13" s="60" t="str">
        <f t="shared" si="3"/>
        <v>III</v>
      </c>
      <c r="T13" s="61" t="str">
        <f t="shared" si="4"/>
        <v>Mejorable</v>
      </c>
      <c r="U13" s="97"/>
      <c r="V13" s="49" t="str">
        <f>VLOOKUP(H13,Hoja1!A$2:G$445,6,0)</f>
        <v>CÁNCER</v>
      </c>
      <c r="W13" s="62"/>
      <c r="X13" s="62"/>
      <c r="Y13" s="62"/>
      <c r="Z13" s="63"/>
      <c r="AA13" s="48" t="str">
        <f>VLOOKUP(H13,Hoja1!A$2:G$445,7,0)</f>
        <v>N/A</v>
      </c>
      <c r="AB13" s="62" t="s">
        <v>1201</v>
      </c>
      <c r="AC13" s="8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0.5" customHeight="1">
      <c r="A14" s="127"/>
      <c r="B14" s="127"/>
      <c r="C14" s="85"/>
      <c r="D14" s="130"/>
      <c r="E14" s="92"/>
      <c r="F14" s="92"/>
      <c r="G14" s="49" t="str">
        <f>VLOOKUP(H14,Hoja1!A$1:G$445,2,0)</f>
        <v>CONCENTRACIÓN EN ACTIVIDADES DE ALTO DESEMPEÑO MENTAL</v>
      </c>
      <c r="H14" s="50" t="s">
        <v>72</v>
      </c>
      <c r="I14" s="49" t="str">
        <f>VLOOKUP(H14,Hoja1!A$2:G$445,3,0)</f>
        <v>ESTRÉS, CEFALEA, IRRITABILIDAD</v>
      </c>
      <c r="J14" s="57"/>
      <c r="K14" s="49" t="str">
        <f>VLOOKUP(H14,Hoja1!A$2:G$445,4,0)</f>
        <v>N/A</v>
      </c>
      <c r="L14" s="49" t="str">
        <f>VLOOKUP(H14,Hoja1!A$2:G$445,5,0)</f>
        <v>PVE PSICOSOCIAL</v>
      </c>
      <c r="M14" s="57">
        <v>2</v>
      </c>
      <c r="N14" s="58">
        <v>3</v>
      </c>
      <c r="O14" s="58">
        <v>10</v>
      </c>
      <c r="P14" s="52">
        <f t="shared" si="0"/>
        <v>6</v>
      </c>
      <c r="Q14" s="52">
        <f t="shared" si="1"/>
        <v>60</v>
      </c>
      <c r="R14" s="59" t="str">
        <f t="shared" si="2"/>
        <v>M-6</v>
      </c>
      <c r="S14" s="60" t="str">
        <f t="shared" si="3"/>
        <v>III</v>
      </c>
      <c r="T14" s="61" t="str">
        <f t="shared" si="4"/>
        <v>Mejorable</v>
      </c>
      <c r="U14" s="97"/>
      <c r="V14" s="49" t="str">
        <f>VLOOKUP(H14,Hoja1!A$2:G$445,6,0)</f>
        <v>ESTRÉS</v>
      </c>
      <c r="W14" s="62"/>
      <c r="X14" s="62"/>
      <c r="Y14" s="62"/>
      <c r="Z14" s="63"/>
      <c r="AA14" s="48" t="str">
        <f>VLOOKUP(H14,Hoja1!A$2:G$445,7,0)</f>
        <v>N/A</v>
      </c>
      <c r="AB14" s="134" t="s">
        <v>1202</v>
      </c>
      <c r="AC14" s="8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0.5" customHeight="1">
      <c r="A15" s="127"/>
      <c r="B15" s="127"/>
      <c r="C15" s="85"/>
      <c r="D15" s="130"/>
      <c r="E15" s="92"/>
      <c r="F15" s="92"/>
      <c r="G15" s="49" t="str">
        <f>VLOOKUP(H15,Hoja1!A$1:G$445,2,0)</f>
        <v>NATURALEZA DE LA TAREA</v>
      </c>
      <c r="H15" s="50" t="s">
        <v>76</v>
      </c>
      <c r="I15" s="49" t="str">
        <f>VLOOKUP(H15,Hoja1!A$2:G$445,3,0)</f>
        <v>ESTRÉS,  TRANSTORNOS DEL SUEÑO</v>
      </c>
      <c r="J15" s="57"/>
      <c r="K15" s="49" t="str">
        <f>VLOOKUP(H15,Hoja1!A$2:G$445,4,0)</f>
        <v>N/A</v>
      </c>
      <c r="L15" s="49" t="str">
        <f>VLOOKUP(H15,Hoja1!A$2:G$445,5,0)</f>
        <v>PVE PSICOSOCIAL</v>
      </c>
      <c r="M15" s="57">
        <v>2</v>
      </c>
      <c r="N15" s="58">
        <v>3</v>
      </c>
      <c r="O15" s="58">
        <v>10</v>
      </c>
      <c r="P15" s="52">
        <f t="shared" si="0"/>
        <v>6</v>
      </c>
      <c r="Q15" s="52">
        <f t="shared" si="1"/>
        <v>60</v>
      </c>
      <c r="R15" s="59" t="str">
        <f t="shared" si="2"/>
        <v>M-6</v>
      </c>
      <c r="S15" s="60" t="str">
        <f t="shared" si="3"/>
        <v>III</v>
      </c>
      <c r="T15" s="61" t="str">
        <f t="shared" si="4"/>
        <v>Mejorable</v>
      </c>
      <c r="U15" s="97"/>
      <c r="V15" s="49" t="str">
        <f>VLOOKUP(H15,Hoja1!A$2:G$445,6,0)</f>
        <v>ESTRÉS</v>
      </c>
      <c r="W15" s="62"/>
      <c r="X15" s="62"/>
      <c r="Y15" s="62"/>
      <c r="Z15" s="63"/>
      <c r="AA15" s="48" t="str">
        <f>VLOOKUP(H15,Hoja1!A$2:G$445,7,0)</f>
        <v>N/A</v>
      </c>
      <c r="AB15" s="98"/>
      <c r="AC15" s="8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9.25" customHeight="1">
      <c r="A16" s="127"/>
      <c r="B16" s="127"/>
      <c r="C16" s="85"/>
      <c r="D16" s="130"/>
      <c r="E16" s="92"/>
      <c r="F16" s="92"/>
      <c r="G16" s="49" t="str">
        <f>VLOOKUP(H16,Hoja1!A$1:G$445,2,0)</f>
        <v>Higiene Muscular</v>
      </c>
      <c r="H16" s="50" t="s">
        <v>483</v>
      </c>
      <c r="I16" s="49" t="str">
        <f>VLOOKUP(H16,Hoja1!A$2:G$445,3,0)</f>
        <v>Lesiones Musculoesqueléticas</v>
      </c>
      <c r="J16" s="57"/>
      <c r="K16" s="49" t="str">
        <f>VLOOKUP(H16,Hoja1!A$2:G$445,4,0)</f>
        <v>N/A</v>
      </c>
      <c r="L16" s="49" t="str">
        <f>VLOOKUP(H16,Hoja1!A$2:G$445,5,0)</f>
        <v>N/A</v>
      </c>
      <c r="M16" s="57">
        <v>2</v>
      </c>
      <c r="N16" s="58">
        <v>3</v>
      </c>
      <c r="O16" s="58">
        <v>25</v>
      </c>
      <c r="P16" s="52">
        <f t="shared" si="0"/>
        <v>6</v>
      </c>
      <c r="Q16" s="52">
        <f t="shared" si="1"/>
        <v>150</v>
      </c>
      <c r="R16" s="59" t="str">
        <f t="shared" si="2"/>
        <v>M-6</v>
      </c>
      <c r="S16" s="60" t="str">
        <f t="shared" si="3"/>
        <v>II</v>
      </c>
      <c r="T16" s="61" t="str">
        <f t="shared" si="4"/>
        <v>No Aceptable o Aceptable Con Control Especifico</v>
      </c>
      <c r="U16" s="97"/>
      <c r="V16" s="49" t="str">
        <f>VLOOKUP(H16,Hoja1!A$2:G$445,6,0)</f>
        <v xml:space="preserve">Enfermedades Osteomusculares
</v>
      </c>
      <c r="W16" s="62"/>
      <c r="X16" s="62"/>
      <c r="Y16" s="62"/>
      <c r="Z16" s="63"/>
      <c r="AA16" s="48" t="str">
        <f>VLOOKUP(H16,Hoja1!A$2:G$445,7,0)</f>
        <v>Prevención en lesiones osteomusculares, líderes de pausas activas</v>
      </c>
      <c r="AB16" s="62" t="s">
        <v>1203</v>
      </c>
      <c r="AC16" s="8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27"/>
      <c r="B17" s="127"/>
      <c r="C17" s="85"/>
      <c r="D17" s="130"/>
      <c r="E17" s="92"/>
      <c r="F17" s="92"/>
      <c r="G17" s="49" t="str">
        <f>VLOOKUP(H17,Hoja1!A$1:G$445,2,0)</f>
        <v>Atropellamiento, Envestir</v>
      </c>
      <c r="H17" s="50" t="s">
        <v>1187</v>
      </c>
      <c r="I17" s="49" t="str">
        <f>VLOOKUP(H17,Hoja1!A$2:G$445,3,0)</f>
        <v>Lesiones, pérdidas materiales, muerte</v>
      </c>
      <c r="J17" s="57"/>
      <c r="K17" s="49" t="str">
        <f>VLOOKUP(H17,Hoja1!A$2:G$445,4,0)</f>
        <v>Inspecciones planeadas e inspecciones no planeadas, procedimientos de programas de seguridad y salud en el trabajo</v>
      </c>
      <c r="L17" s="49" t="str">
        <f>VLOOKUP(H17,Hoja1!A$2:G$445,5,0)</f>
        <v>Programa de seguridad vial, señalización</v>
      </c>
      <c r="M17" s="57">
        <v>2</v>
      </c>
      <c r="N17" s="58">
        <v>2</v>
      </c>
      <c r="O17" s="58">
        <v>60</v>
      </c>
      <c r="P17" s="52">
        <f t="shared" si="0"/>
        <v>4</v>
      </c>
      <c r="Q17" s="52">
        <f t="shared" si="1"/>
        <v>240</v>
      </c>
      <c r="R17" s="59" t="str">
        <f t="shared" si="2"/>
        <v>B-4</v>
      </c>
      <c r="S17" s="60" t="str">
        <f t="shared" si="3"/>
        <v>II</v>
      </c>
      <c r="T17" s="61" t="str">
        <f t="shared" si="4"/>
        <v>No Aceptable o Aceptable Con Control Especifico</v>
      </c>
      <c r="U17" s="97"/>
      <c r="V17" s="49" t="str">
        <f>VLOOKUP(H17,Hoja1!A$2:G$445,6,0)</f>
        <v>Muerte</v>
      </c>
      <c r="W17" s="62"/>
      <c r="X17" s="62"/>
      <c r="Y17" s="62"/>
      <c r="Z17" s="63"/>
      <c r="AA17" s="48" t="str">
        <f>VLOOKUP(H17,Hoja1!A$2:G$445,7,0)</f>
        <v>Seguridad vial y manejo defensivo, aseguramiento de áreas de trabajo</v>
      </c>
      <c r="AB17" s="62" t="s">
        <v>1204</v>
      </c>
      <c r="AC17" s="8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127"/>
      <c r="B18" s="127"/>
      <c r="C18" s="85"/>
      <c r="D18" s="130"/>
      <c r="E18" s="92"/>
      <c r="F18" s="92"/>
      <c r="G18" s="49" t="str">
        <f>VLOOKUP(H18,Hoja1!A$1:G$445,2,0)</f>
        <v>Superficies de trabajo irregulares o deslizantes</v>
      </c>
      <c r="H18" s="50" t="s">
        <v>597</v>
      </c>
      <c r="I18" s="49" t="str">
        <f>VLOOKUP(H18,Hoja1!A$2:G$445,3,0)</f>
        <v>Caidas del mismo nivel, fracturas, golpe con objetos, caídas de objetos, obstrucción de rutas de evacuación</v>
      </c>
      <c r="J18" s="57"/>
      <c r="K18" s="49" t="str">
        <f>VLOOKUP(H18,Hoja1!A$2:G$445,4,0)</f>
        <v>N/A</v>
      </c>
      <c r="L18" s="49" t="str">
        <f>VLOOKUP(H18,Hoja1!A$2:G$445,5,0)</f>
        <v>N/A</v>
      </c>
      <c r="M18" s="57">
        <v>2</v>
      </c>
      <c r="N18" s="58">
        <v>3</v>
      </c>
      <c r="O18" s="58">
        <v>25</v>
      </c>
      <c r="P18" s="52">
        <f t="shared" si="0"/>
        <v>6</v>
      </c>
      <c r="Q18" s="52">
        <f t="shared" si="1"/>
        <v>150</v>
      </c>
      <c r="R18" s="59" t="str">
        <f t="shared" si="2"/>
        <v>M-6</v>
      </c>
      <c r="S18" s="60" t="str">
        <f t="shared" si="3"/>
        <v>II</v>
      </c>
      <c r="T18" s="61" t="str">
        <f t="shared" si="4"/>
        <v>No Aceptable o Aceptable Con Control Especifico</v>
      </c>
      <c r="U18" s="97"/>
      <c r="V18" s="49" t="str">
        <f>VLOOKUP(H18,Hoja1!A$2:G$445,6,0)</f>
        <v>Caídas de distinto nivel</v>
      </c>
      <c r="W18" s="62"/>
      <c r="X18" s="62"/>
      <c r="Y18" s="62"/>
      <c r="Z18" s="63"/>
      <c r="AA18" s="48" t="str">
        <f>VLOOKUP(H18,Hoja1!A$2:G$445,7,0)</f>
        <v>Pautas Básicas en orden y aseo en el lugar de trabajo, actos y condiciones inseguras</v>
      </c>
      <c r="AB18" s="62" t="s">
        <v>1205</v>
      </c>
      <c r="AC18" s="8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73.5" customHeight="1">
      <c r="A19" s="127"/>
      <c r="B19" s="127"/>
      <c r="C19" s="85"/>
      <c r="D19" s="130"/>
      <c r="E19" s="92"/>
      <c r="F19" s="92"/>
      <c r="G19" s="49" t="str">
        <f>VLOOKUP(H19,Hoja1!A$1:G$445,2,0)</f>
        <v>Atraco, golpiza, atentados y secuestrados</v>
      </c>
      <c r="H19" s="50" t="s">
        <v>57</v>
      </c>
      <c r="I19" s="49" t="str">
        <f>VLOOKUP(H19,Hoja1!A$2:G$445,3,0)</f>
        <v>Estrés, golpes, Secuestros</v>
      </c>
      <c r="J19" s="57"/>
      <c r="K19" s="49" t="str">
        <f>VLOOKUP(H19,Hoja1!A$2:G$445,4,0)</f>
        <v>Inspecciones planeadas e inspecciones no planeadas, procedimientos de programas de seguridad y salud en el trabajo</v>
      </c>
      <c r="L19" s="49" t="str">
        <f>VLOOKUP(H19,Hoja1!A$2:G$445,5,0)</f>
        <v xml:space="preserve">Uniformes Corporativos, Caquetas corporativas, Carnetización
</v>
      </c>
      <c r="M19" s="57">
        <v>2</v>
      </c>
      <c r="N19" s="58">
        <v>2</v>
      </c>
      <c r="O19" s="58">
        <v>60</v>
      </c>
      <c r="P19" s="52">
        <f t="shared" si="0"/>
        <v>4</v>
      </c>
      <c r="Q19" s="52">
        <f t="shared" si="1"/>
        <v>240</v>
      </c>
      <c r="R19" s="59" t="str">
        <f t="shared" si="2"/>
        <v>B-4</v>
      </c>
      <c r="S19" s="60" t="str">
        <f t="shared" si="3"/>
        <v>II</v>
      </c>
      <c r="T19" s="61" t="str">
        <f t="shared" si="4"/>
        <v>No Aceptable o Aceptable Con Control Especifico</v>
      </c>
      <c r="U19" s="97"/>
      <c r="V19" s="49" t="str">
        <f>VLOOKUP(H19,Hoja1!A$2:G$445,6,0)</f>
        <v>Secuestros</v>
      </c>
      <c r="W19" s="62"/>
      <c r="X19" s="62"/>
      <c r="Y19" s="62"/>
      <c r="Z19" s="63"/>
      <c r="AA19" s="48" t="str">
        <f>VLOOKUP(H19,Hoja1!A$2:G$445,7,0)</f>
        <v>N/A</v>
      </c>
      <c r="AB19" s="62" t="s">
        <v>1206</v>
      </c>
      <c r="AC19" s="8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127"/>
      <c r="B20" s="127"/>
      <c r="C20" s="85"/>
      <c r="D20" s="130"/>
      <c r="E20" s="92"/>
      <c r="F20" s="92"/>
      <c r="G20" s="49" t="str">
        <f>VLOOKUP(H20,Hoja1!A$1:G$445,2,0)</f>
        <v>SISMOS, INCENDIOS, INUNDACIONES, TERREMOTOS, VENDAVALES, DERRUMBE</v>
      </c>
      <c r="H20" s="50" t="s">
        <v>62</v>
      </c>
      <c r="I20" s="49" t="str">
        <f>VLOOKUP(H20,Hoja1!A$2:G$445,3,0)</f>
        <v>SISMOS, INCENDIOS, INUNDACIONES, TERREMOTOS, VENDAVALES</v>
      </c>
      <c r="J20" s="57"/>
      <c r="K20" s="49" t="str">
        <f>VLOOKUP(H20,Hoja1!A$2:G$445,4,0)</f>
        <v>Inspecciones planeadas e inspecciones no planeadas, procedimientos de programas de seguridad y salud en el trabajo</v>
      </c>
      <c r="L20" s="49" t="str">
        <f>VLOOKUP(H20,Hoja1!A$2:G$445,5,0)</f>
        <v>BRIGADAS DE EMERGENCIAS</v>
      </c>
      <c r="M20" s="57">
        <v>2</v>
      </c>
      <c r="N20" s="58">
        <v>1</v>
      </c>
      <c r="O20" s="58">
        <v>100</v>
      </c>
      <c r="P20" s="52">
        <f t="shared" si="0"/>
        <v>2</v>
      </c>
      <c r="Q20" s="52">
        <f t="shared" si="1"/>
        <v>200</v>
      </c>
      <c r="R20" s="59" t="str">
        <f t="shared" si="2"/>
        <v>B-2</v>
      </c>
      <c r="S20" s="60" t="str">
        <f t="shared" si="3"/>
        <v>II</v>
      </c>
      <c r="T20" s="61" t="str">
        <f t="shared" si="4"/>
        <v>No Aceptable o Aceptable Con Control Especifico</v>
      </c>
      <c r="U20" s="98"/>
      <c r="V20" s="49" t="str">
        <f>VLOOKUP(H20,Hoja1!A$2:G$445,6,0)</f>
        <v>MUERTE</v>
      </c>
      <c r="W20" s="62"/>
      <c r="X20" s="62"/>
      <c r="Y20" s="62"/>
      <c r="Z20" s="63" t="s">
        <v>1208</v>
      </c>
      <c r="AA20" s="48" t="str">
        <f>VLOOKUP(H20,Hoja1!A$2:G$445,7,0)</f>
        <v>ENTRENAMIENTO DE LA BRIGADA; DIVULGACIÓN DE PLAN DE EMERGENCIA</v>
      </c>
      <c r="AB20" s="62" t="s">
        <v>1207</v>
      </c>
      <c r="AC20" s="8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25.5">
      <c r="A21" s="127"/>
      <c r="B21" s="127"/>
      <c r="C21" s="100" t="s">
        <v>1210</v>
      </c>
      <c r="D21" s="99" t="s">
        <v>1211</v>
      </c>
      <c r="E21" s="131" t="s">
        <v>1051</v>
      </c>
      <c r="F21" s="131" t="s">
        <v>1209</v>
      </c>
      <c r="G21" s="23" t="str">
        <f>VLOOKUP(H21,Hoja1!A$1:G$445,2,0)</f>
        <v>Bacterias</v>
      </c>
      <c r="H21" s="24" t="s">
        <v>113</v>
      </c>
      <c r="I21" s="23" t="str">
        <f>VLOOKUP(H21,Hoja1!A$2:G$445,3,0)</f>
        <v>Infecciones Bacterianas</v>
      </c>
      <c r="J21" s="18"/>
      <c r="K21" s="23" t="str">
        <f>VLOOKUP(H21,Hoja1!A$2:G$445,4,0)</f>
        <v>N/A</v>
      </c>
      <c r="L21" s="23" t="str">
        <f>VLOOKUP(H21,Hoja1!A$2:G$445,5,0)</f>
        <v>Vacunación</v>
      </c>
      <c r="M21" s="18">
        <v>2</v>
      </c>
      <c r="N21" s="19">
        <v>3</v>
      </c>
      <c r="O21" s="19">
        <v>10</v>
      </c>
      <c r="P21" s="26">
        <f t="shared" si="0"/>
        <v>6</v>
      </c>
      <c r="Q21" s="26">
        <f t="shared" si="1"/>
        <v>60</v>
      </c>
      <c r="R21" s="33" t="str">
        <f t="shared" si="2"/>
        <v>M-6</v>
      </c>
      <c r="S21" s="35" t="str">
        <f t="shared" si="3"/>
        <v>III</v>
      </c>
      <c r="T21" s="37" t="str">
        <f t="shared" si="4"/>
        <v>Mejorable</v>
      </c>
      <c r="U21" s="101">
        <v>1</v>
      </c>
      <c r="V21" s="23" t="str">
        <f>VLOOKUP(H21,Hoja1!A$2:G$445,6,0)</f>
        <v xml:space="preserve">Enfermedades Infectocontagiosas
</v>
      </c>
      <c r="W21" s="20"/>
      <c r="X21" s="20"/>
      <c r="Y21" s="20"/>
      <c r="Z21" s="17"/>
      <c r="AA21" s="22" t="str">
        <f>VLOOKUP(H21,Hoja1!A$2:G$445,7,0)</f>
        <v>Autocuidado</v>
      </c>
      <c r="AB21" s="101" t="s">
        <v>1199</v>
      </c>
      <c r="AC21" s="135" t="s">
        <v>1200</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27"/>
      <c r="B22" s="127"/>
      <c r="C22" s="77"/>
      <c r="D22" s="75"/>
      <c r="E22" s="89"/>
      <c r="F22" s="89"/>
      <c r="G22" s="23" t="str">
        <f>VLOOKUP(H22,Hoja1!A$1:G$445,2,0)</f>
        <v>Virus</v>
      </c>
      <c r="H22" s="24" t="s">
        <v>120</v>
      </c>
      <c r="I22" s="23" t="str">
        <f>VLOOKUP(H22,Hoja1!A$2:G$445,3,0)</f>
        <v>Infecciones Virales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18">
        <v>2</v>
      </c>
      <c r="N22" s="19">
        <v>3</v>
      </c>
      <c r="O22" s="19">
        <v>10</v>
      </c>
      <c r="P22" s="26">
        <f t="shared" si="0"/>
        <v>6</v>
      </c>
      <c r="Q22" s="26">
        <f t="shared" si="1"/>
        <v>60</v>
      </c>
      <c r="R22" s="33" t="str">
        <f t="shared" si="2"/>
        <v>M-6</v>
      </c>
      <c r="S22" s="35" t="str">
        <f t="shared" si="3"/>
        <v>III</v>
      </c>
      <c r="T22" s="37" t="str">
        <f t="shared" si="4"/>
        <v>Mejorable</v>
      </c>
      <c r="U22" s="80"/>
      <c r="V22" s="23" t="str">
        <f>VLOOKUP(H22,Hoja1!A$2:G$445,6,0)</f>
        <v xml:space="preserve">Enfermedades Infectocontagiosas
</v>
      </c>
      <c r="W22" s="20"/>
      <c r="X22" s="20"/>
      <c r="Y22" s="20"/>
      <c r="Z22" s="17"/>
      <c r="AA22" s="22" t="str">
        <f>VLOOKUP(H22,Hoja1!A$2:G$445,7,0)</f>
        <v xml:space="preserve">Riesgo Biológico, Autocuidado y/o Uso y manejo adecuado de E.P.P.
</v>
      </c>
      <c r="AB22" s="80"/>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5.5">
      <c r="A23" s="127"/>
      <c r="B23" s="127"/>
      <c r="C23" s="77"/>
      <c r="D23" s="75"/>
      <c r="E23" s="89"/>
      <c r="F23" s="89"/>
      <c r="G23" s="23" t="str">
        <f>VLOOKUP(H23,Hoja1!A$1:G$445,2,0)</f>
        <v>Virus</v>
      </c>
      <c r="H23" s="24" t="s">
        <v>122</v>
      </c>
      <c r="I23" s="23" t="str">
        <f>VLOOKUP(H23,Hoja1!A$2:G$445,3,0)</f>
        <v>Infecciones Virales</v>
      </c>
      <c r="J23" s="18"/>
      <c r="K23" s="23" t="str">
        <f>VLOOKUP(H23,Hoja1!A$2:G$445,4,0)</f>
        <v>N/A</v>
      </c>
      <c r="L23" s="23" t="str">
        <f>VLOOKUP(H23,Hoja1!A$2:G$445,5,0)</f>
        <v>Vacunación</v>
      </c>
      <c r="M23" s="18">
        <v>2</v>
      </c>
      <c r="N23" s="19">
        <v>3</v>
      </c>
      <c r="O23" s="19">
        <v>10</v>
      </c>
      <c r="P23" s="26">
        <f t="shared" si="0"/>
        <v>6</v>
      </c>
      <c r="Q23" s="26">
        <f t="shared" si="1"/>
        <v>60</v>
      </c>
      <c r="R23" s="33" t="str">
        <f t="shared" si="2"/>
        <v>M-6</v>
      </c>
      <c r="S23" s="35" t="str">
        <f t="shared" si="3"/>
        <v>III</v>
      </c>
      <c r="T23" s="37" t="str">
        <f t="shared" si="4"/>
        <v>Mejorable</v>
      </c>
      <c r="U23" s="80"/>
      <c r="V23" s="23" t="str">
        <f>VLOOKUP(H23,Hoja1!A$2:G$445,6,0)</f>
        <v xml:space="preserve">Enfermedades Infectocontagiosas
</v>
      </c>
      <c r="W23" s="20"/>
      <c r="X23" s="20"/>
      <c r="Y23" s="20"/>
      <c r="Z23" s="17"/>
      <c r="AA23" s="22" t="str">
        <f>VLOOKUP(H23,Hoja1!A$2:G$445,7,0)</f>
        <v>Autocuidado</v>
      </c>
      <c r="AB23" s="81"/>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27"/>
      <c r="B24" s="127"/>
      <c r="C24" s="77"/>
      <c r="D24" s="75"/>
      <c r="E24" s="89"/>
      <c r="F24" s="89"/>
      <c r="G24" s="23" t="str">
        <f>VLOOKUP(H24,Hoja1!A$1:G$445,2,0)</f>
        <v>AUSENCIA O EXCESO DE LUZ EN UN AMBIENTE</v>
      </c>
      <c r="H24" s="24" t="s">
        <v>155</v>
      </c>
      <c r="I24" s="23" t="str">
        <f>VLOOKUP(H24,Hoja1!A$2:G$445,3,0)</f>
        <v>DISMINUCIÓN AGUDEZA VISUAL, CANSANCIO VISUAL</v>
      </c>
      <c r="J24" s="18"/>
      <c r="K24" s="23" t="str">
        <f>VLOOKUP(H24,Hoja1!A$2:G$445,4,0)</f>
        <v>Inspecciones planeadas e inspecciones no planeadas, procedimientos de programas de seguridad y salud en el trabajo</v>
      </c>
      <c r="L24" s="23" t="str">
        <f>VLOOKUP(H24,Hoja1!A$2:G$445,5,0)</f>
        <v>N/A</v>
      </c>
      <c r="M24" s="18">
        <v>2</v>
      </c>
      <c r="N24" s="19">
        <v>3</v>
      </c>
      <c r="O24" s="19">
        <v>10</v>
      </c>
      <c r="P24" s="26">
        <f t="shared" si="0"/>
        <v>6</v>
      </c>
      <c r="Q24" s="26">
        <f t="shared" si="1"/>
        <v>60</v>
      </c>
      <c r="R24" s="33" t="str">
        <f t="shared" si="2"/>
        <v>M-6</v>
      </c>
      <c r="S24" s="35" t="str">
        <f t="shared" si="3"/>
        <v>III</v>
      </c>
      <c r="T24" s="37" t="str">
        <f t="shared" si="4"/>
        <v>Mejorable</v>
      </c>
      <c r="U24" s="80"/>
      <c r="V24" s="23" t="str">
        <f>VLOOKUP(H24,Hoja1!A$2:G$445,6,0)</f>
        <v>DISMINUCIÓN AGUDEZA VISUAL</v>
      </c>
      <c r="W24" s="20"/>
      <c r="X24" s="20"/>
      <c r="Y24" s="20"/>
      <c r="Z24" s="17"/>
      <c r="AA24" s="22" t="str">
        <f>VLOOKUP(H24,Hoja1!A$2:G$445,7,0)</f>
        <v>N/A</v>
      </c>
      <c r="AB24" s="20" t="s">
        <v>1212</v>
      </c>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7"/>
      <c r="B25" s="127"/>
      <c r="C25" s="77"/>
      <c r="D25" s="75"/>
      <c r="E25" s="89"/>
      <c r="F25" s="89"/>
      <c r="G25" s="23" t="str">
        <f>VLOOKUP(H25,Hoja1!A$1:G$445,2,0)</f>
        <v>INFRAROJA, ULTRAVIOLETA, VISIBLE, RADIOFRECUENCIA, MICROONDAS, LASER</v>
      </c>
      <c r="H25" s="24" t="s">
        <v>67</v>
      </c>
      <c r="I25" s="23" t="str">
        <f>VLOOKUP(H25,Hoja1!A$2:G$445,3,0)</f>
        <v>CÁNCER, LESIONES DÉRMICAS Y OCULARES</v>
      </c>
      <c r="J25" s="18"/>
      <c r="K25" s="23" t="str">
        <f>VLOOKUP(H25,Hoja1!A$2:G$445,4,0)</f>
        <v>Inspecciones planeadas e inspecciones no planeadas, procedimientos de programas de seguridad y salud en el trabajo</v>
      </c>
      <c r="L25" s="23" t="str">
        <f>VLOOKUP(H25,Hoja1!A$2:G$445,5,0)</f>
        <v>PROGRAMA BLOQUEADOR SOLAR</v>
      </c>
      <c r="M25" s="18">
        <v>2</v>
      </c>
      <c r="N25" s="19">
        <v>2</v>
      </c>
      <c r="O25" s="19">
        <v>10</v>
      </c>
      <c r="P25" s="26">
        <f t="shared" si="0"/>
        <v>4</v>
      </c>
      <c r="Q25" s="26">
        <f t="shared" si="1"/>
        <v>40</v>
      </c>
      <c r="R25" s="33" t="str">
        <f t="shared" si="2"/>
        <v>B-4</v>
      </c>
      <c r="S25" s="35" t="str">
        <f t="shared" si="3"/>
        <v>III</v>
      </c>
      <c r="T25" s="37" t="str">
        <f t="shared" si="4"/>
        <v>Mejorable</v>
      </c>
      <c r="U25" s="80"/>
      <c r="V25" s="23" t="str">
        <f>VLOOKUP(H25,Hoja1!A$2:G$445,6,0)</f>
        <v>CÁNCER</v>
      </c>
      <c r="W25" s="20"/>
      <c r="X25" s="20"/>
      <c r="Y25" s="20"/>
      <c r="Z25" s="17"/>
      <c r="AA25" s="22" t="str">
        <f>VLOOKUP(H25,Hoja1!A$2:G$445,7,0)</f>
        <v>N/A</v>
      </c>
      <c r="AB25" s="20" t="s">
        <v>1201</v>
      </c>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5.25" customHeight="1">
      <c r="A26" s="127"/>
      <c r="B26" s="127"/>
      <c r="C26" s="77"/>
      <c r="D26" s="75"/>
      <c r="E26" s="89"/>
      <c r="F26" s="89"/>
      <c r="G26" s="23" t="str">
        <f>VLOOKUP(H26,Hoja1!A$1:G$445,2,0)</f>
        <v>CONCENTRACIÓN EN ACTIVIDADES DE ALTO DESEMPEÑO MENTAL</v>
      </c>
      <c r="H26" s="24" t="s">
        <v>72</v>
      </c>
      <c r="I26" s="23" t="str">
        <f>VLOOKUP(H26,Hoja1!A$2:G$445,3,0)</f>
        <v>ESTRÉS, CEFALEA, IRRITABILIDAD</v>
      </c>
      <c r="J26" s="18"/>
      <c r="K26" s="23" t="str">
        <f>VLOOKUP(H26,Hoja1!A$2:G$445,4,0)</f>
        <v>N/A</v>
      </c>
      <c r="L26" s="23" t="str">
        <f>VLOOKUP(H26,Hoja1!A$2:G$445,5,0)</f>
        <v>PVE PSICOSOCIAL</v>
      </c>
      <c r="M26" s="18">
        <v>2</v>
      </c>
      <c r="N26" s="19">
        <v>3</v>
      </c>
      <c r="O26" s="19">
        <v>10</v>
      </c>
      <c r="P26" s="26">
        <f t="shared" si="0"/>
        <v>6</v>
      </c>
      <c r="Q26" s="26">
        <f t="shared" si="1"/>
        <v>60</v>
      </c>
      <c r="R26" s="33" t="str">
        <f t="shared" si="2"/>
        <v>M-6</v>
      </c>
      <c r="S26" s="35" t="str">
        <f t="shared" si="3"/>
        <v>III</v>
      </c>
      <c r="T26" s="37" t="str">
        <f t="shared" si="4"/>
        <v>Mejorable</v>
      </c>
      <c r="U26" s="80"/>
      <c r="V26" s="23" t="str">
        <f>VLOOKUP(H26,Hoja1!A$2:G$445,6,0)</f>
        <v>ESTRÉS</v>
      </c>
      <c r="W26" s="20"/>
      <c r="X26" s="20"/>
      <c r="Y26" s="20"/>
      <c r="Z26" s="17"/>
      <c r="AA26" s="22" t="str">
        <f>VLOOKUP(H26,Hoja1!A$2:G$445,7,0)</f>
        <v>N/A</v>
      </c>
      <c r="AB26" s="101" t="s">
        <v>1202</v>
      </c>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5.25" customHeight="1">
      <c r="A27" s="127"/>
      <c r="B27" s="127"/>
      <c r="C27" s="77"/>
      <c r="D27" s="75"/>
      <c r="E27" s="89"/>
      <c r="F27" s="89"/>
      <c r="G27" s="23" t="str">
        <f>VLOOKUP(H27,Hoja1!A$1:G$445,2,0)</f>
        <v>NATURALEZA DE LA TAREA</v>
      </c>
      <c r="H27" s="24" t="s">
        <v>76</v>
      </c>
      <c r="I27" s="23" t="str">
        <f>VLOOKUP(H27,Hoja1!A$2:G$445,3,0)</f>
        <v>ESTRÉS,  TRANSTORNOS DEL SUEÑO</v>
      </c>
      <c r="J27" s="18"/>
      <c r="K27" s="23" t="str">
        <f>VLOOKUP(H27,Hoja1!A$2:G$445,4,0)</f>
        <v>N/A</v>
      </c>
      <c r="L27" s="23" t="str">
        <f>VLOOKUP(H27,Hoja1!A$2:G$445,5,0)</f>
        <v>PVE PSICOSOCIAL</v>
      </c>
      <c r="M27" s="18">
        <v>2</v>
      </c>
      <c r="N27" s="19">
        <v>3</v>
      </c>
      <c r="O27" s="19">
        <v>10</v>
      </c>
      <c r="P27" s="26">
        <f t="shared" si="0"/>
        <v>6</v>
      </c>
      <c r="Q27" s="26">
        <f t="shared" si="1"/>
        <v>60</v>
      </c>
      <c r="R27" s="33" t="str">
        <f t="shared" si="2"/>
        <v>M-6</v>
      </c>
      <c r="S27" s="35" t="str">
        <f t="shared" si="3"/>
        <v>III</v>
      </c>
      <c r="T27" s="37" t="str">
        <f t="shared" si="4"/>
        <v>Mejorable</v>
      </c>
      <c r="U27" s="80"/>
      <c r="V27" s="23" t="str">
        <f>VLOOKUP(H27,Hoja1!A$2:G$445,6,0)</f>
        <v>ESTRÉS</v>
      </c>
      <c r="W27" s="20"/>
      <c r="X27" s="20"/>
      <c r="Y27" s="20"/>
      <c r="Z27" s="17"/>
      <c r="AA27" s="22" t="str">
        <f>VLOOKUP(H27,Hoja1!A$2:G$445,7,0)</f>
        <v>N/A</v>
      </c>
      <c r="AB27" s="81"/>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4" customHeight="1">
      <c r="A28" s="127"/>
      <c r="B28" s="127"/>
      <c r="C28" s="77"/>
      <c r="D28" s="75"/>
      <c r="E28" s="89"/>
      <c r="F28" s="89"/>
      <c r="G28" s="23" t="str">
        <f>VLOOKUP(H28,Hoja1!A$1:G$445,2,0)</f>
        <v>Higiene Muscular</v>
      </c>
      <c r="H28" s="24" t="s">
        <v>483</v>
      </c>
      <c r="I28" s="23" t="str">
        <f>VLOOKUP(H28,Hoja1!A$2:G$445,3,0)</f>
        <v>Lesiones Musculoesqueléticas</v>
      </c>
      <c r="J28" s="18"/>
      <c r="K28" s="23" t="str">
        <f>VLOOKUP(H28,Hoja1!A$2:G$445,4,0)</f>
        <v>N/A</v>
      </c>
      <c r="L28" s="23" t="str">
        <f>VLOOKUP(H28,Hoja1!A$2:G$445,5,0)</f>
        <v>N/A</v>
      </c>
      <c r="M28" s="18">
        <v>2</v>
      </c>
      <c r="N28" s="19">
        <v>3</v>
      </c>
      <c r="O28" s="19">
        <v>10</v>
      </c>
      <c r="P28" s="26">
        <f t="shared" si="0"/>
        <v>6</v>
      </c>
      <c r="Q28" s="26">
        <f t="shared" si="1"/>
        <v>60</v>
      </c>
      <c r="R28" s="33" t="str">
        <f t="shared" si="2"/>
        <v>M-6</v>
      </c>
      <c r="S28" s="35" t="str">
        <f t="shared" si="3"/>
        <v>III</v>
      </c>
      <c r="T28" s="37" t="str">
        <f t="shared" si="4"/>
        <v>Mejorable</v>
      </c>
      <c r="U28" s="80"/>
      <c r="V28" s="23" t="str">
        <f>VLOOKUP(H28,Hoja1!A$2:G$445,6,0)</f>
        <v xml:space="preserve">Enfermedades Osteomusculares
</v>
      </c>
      <c r="W28" s="20"/>
      <c r="X28" s="20"/>
      <c r="Y28" s="20"/>
      <c r="Z28" s="17"/>
      <c r="AA28" s="22" t="str">
        <f>VLOOKUP(H28,Hoja1!A$2:G$445,7,0)</f>
        <v>Prevención en lesiones osteomusculares, líderes de pausas activas</v>
      </c>
      <c r="AB28" s="20" t="s">
        <v>1203</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7"/>
      <c r="B29" s="127"/>
      <c r="C29" s="77"/>
      <c r="D29" s="75"/>
      <c r="E29" s="89"/>
      <c r="F29" s="89"/>
      <c r="G29" s="23" t="str">
        <f>VLOOKUP(H29,Hoja1!A$1:G$445,2,0)</f>
        <v>Atropellamiento, Envestir</v>
      </c>
      <c r="H29" s="24" t="s">
        <v>1187</v>
      </c>
      <c r="I29" s="23" t="str">
        <f>VLOOKUP(H29,Hoja1!A$2:G$445,3,0)</f>
        <v>Lesiones, pérdidas materiales, muerte</v>
      </c>
      <c r="J29" s="18"/>
      <c r="K29" s="23" t="str">
        <f>VLOOKUP(H29,Hoja1!A$2:G$445,4,0)</f>
        <v>Inspecciones planeadas e inspecciones no planeadas, procedimientos de programas de seguridad y salud en el trabajo</v>
      </c>
      <c r="L29" s="23" t="str">
        <f>VLOOKUP(H29,Hoja1!A$2:G$445,5,0)</f>
        <v>Programa de seguridad vial, señalización</v>
      </c>
      <c r="M29" s="18">
        <v>2</v>
      </c>
      <c r="N29" s="19">
        <v>2</v>
      </c>
      <c r="O29" s="19">
        <v>60</v>
      </c>
      <c r="P29" s="26">
        <f t="shared" si="0"/>
        <v>4</v>
      </c>
      <c r="Q29" s="26">
        <f t="shared" si="1"/>
        <v>240</v>
      </c>
      <c r="R29" s="33" t="str">
        <f t="shared" si="2"/>
        <v>B-4</v>
      </c>
      <c r="S29" s="35" t="str">
        <f t="shared" si="3"/>
        <v>II</v>
      </c>
      <c r="T29" s="37" t="str">
        <f t="shared" si="4"/>
        <v>No Aceptable o Aceptable Con Control Especifico</v>
      </c>
      <c r="U29" s="80"/>
      <c r="V29" s="23" t="str">
        <f>VLOOKUP(H29,Hoja1!A$2:G$445,6,0)</f>
        <v>Muerte</v>
      </c>
      <c r="W29" s="20"/>
      <c r="X29" s="20"/>
      <c r="Y29" s="20"/>
      <c r="Z29" s="17"/>
      <c r="AA29" s="22" t="str">
        <f>VLOOKUP(H29,Hoja1!A$2:G$445,7,0)</f>
        <v>Seguridad vial y manejo defensivo, aseguramiento de áreas de trabajo</v>
      </c>
      <c r="AB29" s="20" t="s">
        <v>1204</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0.5">
      <c r="A30" s="127"/>
      <c r="B30" s="127"/>
      <c r="C30" s="77"/>
      <c r="D30" s="75"/>
      <c r="E30" s="89"/>
      <c r="F30" s="89"/>
      <c r="G30" s="23" t="str">
        <f>VLOOKUP(H30,Hoja1!A$1:G$445,2,0)</f>
        <v>Superficies de trabajo irregulares o deslizantes</v>
      </c>
      <c r="H30" s="24" t="s">
        <v>597</v>
      </c>
      <c r="I30" s="23" t="str">
        <f>VLOOKUP(H30,Hoja1!A$2:G$445,3,0)</f>
        <v>Caidas del mismo nivel, fracturas, golpe con objetos, caídas de objetos, obstrucción de rutas de evacuación</v>
      </c>
      <c r="J30" s="18"/>
      <c r="K30" s="23" t="str">
        <f>VLOOKUP(H30,Hoja1!A$2:G$445,4,0)</f>
        <v>N/A</v>
      </c>
      <c r="L30" s="23" t="str">
        <f>VLOOKUP(H30,Hoja1!A$2:G$445,5,0)</f>
        <v>N/A</v>
      </c>
      <c r="M30" s="18">
        <v>2</v>
      </c>
      <c r="N30" s="19">
        <v>3</v>
      </c>
      <c r="O30" s="19">
        <v>25</v>
      </c>
      <c r="P30" s="26">
        <f t="shared" si="0"/>
        <v>6</v>
      </c>
      <c r="Q30" s="26">
        <f t="shared" si="1"/>
        <v>150</v>
      </c>
      <c r="R30" s="33" t="str">
        <f t="shared" si="2"/>
        <v>M-6</v>
      </c>
      <c r="S30" s="35" t="str">
        <f t="shared" si="3"/>
        <v>II</v>
      </c>
      <c r="T30" s="37" t="str">
        <f t="shared" si="4"/>
        <v>No Aceptable o Aceptable Con Control Especifico</v>
      </c>
      <c r="U30" s="80"/>
      <c r="V30" s="23" t="str">
        <f>VLOOKUP(H30,Hoja1!A$2:G$445,6,0)</f>
        <v>Caídas de distinto nivel</v>
      </c>
      <c r="W30" s="20"/>
      <c r="X30" s="20"/>
      <c r="Y30" s="20"/>
      <c r="Z30" s="17"/>
      <c r="AA30" s="22" t="str">
        <f>VLOOKUP(H30,Hoja1!A$2:G$445,7,0)</f>
        <v>Pautas Básicas en orden y aseo en el lugar de trabajo, actos y condiciones inseguras</v>
      </c>
      <c r="AB30" s="20" t="s">
        <v>1205</v>
      </c>
      <c r="AC30" s="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3.75">
      <c r="A31" s="127"/>
      <c r="B31" s="127"/>
      <c r="C31" s="77"/>
      <c r="D31" s="75"/>
      <c r="E31" s="89"/>
      <c r="F31" s="89"/>
      <c r="G31" s="23" t="str">
        <f>VLOOKUP(H31,Hoja1!A$1:G$445,2,0)</f>
        <v>Atraco, golpiza, atentados y secuestrados</v>
      </c>
      <c r="H31" s="24" t="s">
        <v>57</v>
      </c>
      <c r="I31" s="23" t="str">
        <f>VLOOKUP(H31,Hoja1!A$2:G$445,3,0)</f>
        <v>Estrés, golpes, Secuestros</v>
      </c>
      <c r="J31" s="18"/>
      <c r="K31" s="23" t="str">
        <f>VLOOKUP(H31,Hoja1!A$2:G$445,4,0)</f>
        <v>Inspecciones planeadas e inspecciones no planeadas, procedimientos de programas de seguridad y salud en el trabajo</v>
      </c>
      <c r="L31" s="23" t="str">
        <f>VLOOKUP(H31,Hoja1!A$2:G$445,5,0)</f>
        <v xml:space="preserve">Uniformes Corporativos, Caquetas corporativas, Carnetización
</v>
      </c>
      <c r="M31" s="18">
        <v>2</v>
      </c>
      <c r="N31" s="19">
        <v>2</v>
      </c>
      <c r="O31" s="19">
        <v>60</v>
      </c>
      <c r="P31" s="26">
        <f t="shared" si="0"/>
        <v>4</v>
      </c>
      <c r="Q31" s="26">
        <f t="shared" si="1"/>
        <v>240</v>
      </c>
      <c r="R31" s="33" t="str">
        <f t="shared" si="2"/>
        <v>B-4</v>
      </c>
      <c r="S31" s="35" t="str">
        <f t="shared" si="3"/>
        <v>II</v>
      </c>
      <c r="T31" s="37" t="str">
        <f t="shared" si="4"/>
        <v>No Aceptable o Aceptable Con Control Especifico</v>
      </c>
      <c r="U31" s="80"/>
      <c r="V31" s="23" t="str">
        <f>VLOOKUP(H31,Hoja1!A$2:G$445,6,0)</f>
        <v>Secuestros</v>
      </c>
      <c r="W31" s="20"/>
      <c r="X31" s="20"/>
      <c r="Y31" s="20"/>
      <c r="Z31" s="17"/>
      <c r="AA31" s="22" t="str">
        <f>VLOOKUP(H31,Hoja1!A$2:G$445,7,0)</f>
        <v>N/A</v>
      </c>
      <c r="AB31" s="20" t="s">
        <v>1206</v>
      </c>
      <c r="AC31" s="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127"/>
      <c r="B32" s="127"/>
      <c r="C32" s="78"/>
      <c r="D32" s="76"/>
      <c r="E32" s="90"/>
      <c r="F32" s="90"/>
      <c r="G32" s="23" t="str">
        <f>VLOOKUP(H32,Hoja1!A$1:G$445,2,0)</f>
        <v>SISMOS, INCENDIOS, INUNDACIONES, TERREMOTOS, VENDAVALES, DERRUMBE</v>
      </c>
      <c r="H32" s="24" t="s">
        <v>62</v>
      </c>
      <c r="I32" s="23" t="str">
        <f>VLOOKUP(H32,Hoja1!A$2:G$445,3,0)</f>
        <v>SISMOS, INCENDIOS, INUNDACIONES, TERREMOTOS, VENDAVALES</v>
      </c>
      <c r="J32" s="18"/>
      <c r="K32" s="23" t="str">
        <f>VLOOKUP(H32,Hoja1!A$2:G$445,4,0)</f>
        <v>Inspecciones planeadas e inspecciones no planeadas, procedimientos de programas de seguridad y salud en el trabajo</v>
      </c>
      <c r="L32" s="23" t="str">
        <f>VLOOKUP(H32,Hoja1!A$2:G$445,5,0)</f>
        <v>BRIGADAS DE EMERGENCIAS</v>
      </c>
      <c r="M32" s="18">
        <v>2</v>
      </c>
      <c r="N32" s="19">
        <v>1</v>
      </c>
      <c r="O32" s="19">
        <v>100</v>
      </c>
      <c r="P32" s="26">
        <f t="shared" si="0"/>
        <v>2</v>
      </c>
      <c r="Q32" s="26">
        <f t="shared" si="1"/>
        <v>200</v>
      </c>
      <c r="R32" s="33" t="str">
        <f t="shared" si="2"/>
        <v>B-2</v>
      </c>
      <c r="S32" s="35" t="str">
        <f t="shared" si="3"/>
        <v>II</v>
      </c>
      <c r="T32" s="37" t="str">
        <f t="shared" si="4"/>
        <v>No Aceptable o Aceptable Con Control Especifico</v>
      </c>
      <c r="U32" s="81"/>
      <c r="V32" s="23" t="str">
        <f>VLOOKUP(H32,Hoja1!A$2:G$445,6,0)</f>
        <v>MUERTE</v>
      </c>
      <c r="W32" s="20"/>
      <c r="X32" s="20"/>
      <c r="Y32" s="20"/>
      <c r="Z32" s="17" t="s">
        <v>1208</v>
      </c>
      <c r="AA32" s="22" t="str">
        <f>VLOOKUP(H32,Hoja1!A$2:G$445,7,0)</f>
        <v>ENTRENAMIENTO DE LA BRIGADA; DIVULGACIÓN DE PLAN DE EMERGENCIA</v>
      </c>
      <c r="AB32" s="20" t="s">
        <v>1207</v>
      </c>
      <c r="AC32" s="83"/>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25.5">
      <c r="A33" s="127"/>
      <c r="B33" s="127"/>
      <c r="C33" s="85" t="s">
        <v>1216</v>
      </c>
      <c r="D33" s="130" t="s">
        <v>1215</v>
      </c>
      <c r="E33" s="92" t="s">
        <v>1049</v>
      </c>
      <c r="F33" s="92" t="s">
        <v>1209</v>
      </c>
      <c r="G33" s="64" t="str">
        <f>VLOOKUP(H33,Hoja1!A$1:G$445,2,0)</f>
        <v>Bacterias</v>
      </c>
      <c r="H33" s="50" t="s">
        <v>113</v>
      </c>
      <c r="I33" s="64" t="str">
        <f>VLOOKUP(H33,Hoja1!A$2:G$445,3,0)</f>
        <v>Infecciones Bacterianas</v>
      </c>
      <c r="J33" s="57"/>
      <c r="K33" s="64" t="str">
        <f>VLOOKUP(H33,Hoja1!A$2:G$445,4,0)</f>
        <v>N/A</v>
      </c>
      <c r="L33" s="64" t="str">
        <f>VLOOKUP(H33,Hoja1!A$2:G$445,5,0)</f>
        <v>Vacunación</v>
      </c>
      <c r="M33" s="57">
        <v>2</v>
      </c>
      <c r="N33" s="58">
        <v>3</v>
      </c>
      <c r="O33" s="58">
        <v>10</v>
      </c>
      <c r="P33" s="52">
        <f t="shared" si="0"/>
        <v>6</v>
      </c>
      <c r="Q33" s="52">
        <f t="shared" si="1"/>
        <v>60</v>
      </c>
      <c r="R33" s="59" t="str">
        <f t="shared" si="2"/>
        <v>M-6</v>
      </c>
      <c r="S33" s="60" t="str">
        <f t="shared" si="3"/>
        <v>III</v>
      </c>
      <c r="T33" s="61" t="str">
        <f t="shared" si="4"/>
        <v>Mejorable</v>
      </c>
      <c r="U33" s="96">
        <v>3</v>
      </c>
      <c r="V33" s="64" t="str">
        <f>VLOOKUP(H33,Hoja1!A$2:G$445,6,0)</f>
        <v xml:space="preserve">Enfermedades Infectocontagiosas
</v>
      </c>
      <c r="W33" s="62"/>
      <c r="X33" s="62"/>
      <c r="Y33" s="62"/>
      <c r="Z33" s="63"/>
      <c r="AA33" s="48" t="str">
        <f>VLOOKUP(H33,Hoja1!A$2:G$445,7,0)</f>
        <v>Autocuidado</v>
      </c>
      <c r="AB33" s="87" t="s">
        <v>1199</v>
      </c>
      <c r="AC33" s="84" t="s">
        <v>1200</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5.5">
      <c r="A34" s="127"/>
      <c r="B34" s="127"/>
      <c r="C34" s="85"/>
      <c r="D34" s="130"/>
      <c r="E34" s="92"/>
      <c r="F34" s="92"/>
      <c r="G34" s="64" t="str">
        <f>VLOOKUP(H34,Hoja1!A$1:G$445,2,0)</f>
        <v>Virus</v>
      </c>
      <c r="H34" s="50" t="s">
        <v>122</v>
      </c>
      <c r="I34" s="64" t="str">
        <f>VLOOKUP(H34,Hoja1!A$2:G$445,3,0)</f>
        <v>Infecciones Virales</v>
      </c>
      <c r="J34" s="57"/>
      <c r="K34" s="64" t="str">
        <f>VLOOKUP(H34,Hoja1!A$2:G$445,4,0)</f>
        <v>N/A</v>
      </c>
      <c r="L34" s="64" t="str">
        <f>VLOOKUP(H34,Hoja1!A$2:G$445,5,0)</f>
        <v>Vacunación</v>
      </c>
      <c r="M34" s="57">
        <v>2</v>
      </c>
      <c r="N34" s="58">
        <v>3</v>
      </c>
      <c r="O34" s="58">
        <v>10</v>
      </c>
      <c r="P34" s="52">
        <f t="shared" si="0"/>
        <v>6</v>
      </c>
      <c r="Q34" s="52">
        <f t="shared" si="1"/>
        <v>60</v>
      </c>
      <c r="R34" s="59" t="str">
        <f t="shared" si="2"/>
        <v>M-6</v>
      </c>
      <c r="S34" s="60" t="str">
        <f t="shared" si="3"/>
        <v>III</v>
      </c>
      <c r="T34" s="61" t="str">
        <f t="shared" si="4"/>
        <v>Mejorable</v>
      </c>
      <c r="U34" s="97"/>
      <c r="V34" s="64" t="str">
        <f>VLOOKUP(H34,Hoja1!A$2:G$445,6,0)</f>
        <v xml:space="preserve">Enfermedades Infectocontagiosas
</v>
      </c>
      <c r="W34" s="62"/>
      <c r="X34" s="62"/>
      <c r="Y34" s="62"/>
      <c r="Z34" s="63"/>
      <c r="AA34" s="48" t="str">
        <f>VLOOKUP(H34,Hoja1!A$2:G$445,7,0)</f>
        <v>Autocuidado</v>
      </c>
      <c r="AB34" s="88"/>
      <c r="AC34" s="8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127"/>
      <c r="B35" s="127"/>
      <c r="C35" s="85"/>
      <c r="D35" s="130"/>
      <c r="E35" s="92"/>
      <c r="F35" s="92"/>
      <c r="G35" s="64" t="str">
        <f>VLOOKUP(H35,Hoja1!A$1:G$445,2,0)</f>
        <v>AUSENCIA O EXCESO DE LUZ EN UN AMBIENTE</v>
      </c>
      <c r="H35" s="50" t="s">
        <v>155</v>
      </c>
      <c r="I35" s="64" t="str">
        <f>VLOOKUP(H35,Hoja1!A$2:G$445,3,0)</f>
        <v>DISMINUCIÓN AGUDEZA VISUAL, CANSANCIO VISUAL</v>
      </c>
      <c r="J35" s="57"/>
      <c r="K35" s="64" t="str">
        <f>VLOOKUP(H35,Hoja1!A$2:G$445,4,0)</f>
        <v>Inspecciones planeadas e inspecciones no planeadas, procedimientos de programas de seguridad y salud en el trabajo</v>
      </c>
      <c r="L35" s="64" t="str">
        <f>VLOOKUP(H35,Hoja1!A$2:G$445,5,0)</f>
        <v>N/A</v>
      </c>
      <c r="M35" s="57">
        <v>2</v>
      </c>
      <c r="N35" s="58">
        <v>3</v>
      </c>
      <c r="O35" s="58">
        <v>10</v>
      </c>
      <c r="P35" s="52">
        <f>M35*N35</f>
        <v>6</v>
      </c>
      <c r="Q35" s="52">
        <f>O35*P35</f>
        <v>60</v>
      </c>
      <c r="R35" s="59" t="str">
        <f>IF(P35=40,"MA-40",IF(P35=30,"MA-30",IF(P35=20,"A-20",IF(P35=10,"A-10",IF(P35=24,"MA-24",IF(P35=18,"A-18",IF(P35=12,"A-12",IF(P35=6,"M-6",IF(P35=8,"M-8",IF(P35=6,"M-6",IF(P35=4,"B-4",IF(P35=2,"B-2",))))))))))))</f>
        <v>M-6</v>
      </c>
      <c r="S35" s="35" t="str">
        <f>IF(Q35&lt;=20,"IV",IF(Q35&lt;=120,"III",IF(Q35&lt;=500,"II",IF(Q35&lt;=4000,"I"))))</f>
        <v>III</v>
      </c>
      <c r="T35" s="37" t="str">
        <f>IF(S35=0,"",IF(S35="IV","Aceptable",IF(S35="III","Mejorable",IF(S35="II","No Aceptable o Aceptable Con Control Especifico",IF(S35="I","No Aceptable","")))))</f>
        <v>Mejorable</v>
      </c>
      <c r="U35" s="97"/>
      <c r="V35" s="64" t="str">
        <f>VLOOKUP(H35,Hoja1!A$2:G$445,6,0)</f>
        <v>DISMINUCIÓN AGUDEZA VISUAL</v>
      </c>
      <c r="W35" s="62"/>
      <c r="X35" s="62"/>
      <c r="Y35" s="62"/>
      <c r="Z35" s="63"/>
      <c r="AA35" s="48" t="str">
        <f>VLOOKUP(H35,Hoja1!A$2:G$445,7,0)</f>
        <v>N/A</v>
      </c>
      <c r="AB35" s="62" t="s">
        <v>1212</v>
      </c>
      <c r="AC35" s="8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6.75" customHeight="1">
      <c r="A36" s="127"/>
      <c r="B36" s="127"/>
      <c r="C36" s="85"/>
      <c r="D36" s="130"/>
      <c r="E36" s="92"/>
      <c r="F36" s="92"/>
      <c r="G36" s="64" t="str">
        <f>VLOOKUP(H36,Hoja1!A$1:G$445,2,0)</f>
        <v>CONCENTRACIÓN EN ACTIVIDADES DE ALTO DESEMPEÑO MENTAL</v>
      </c>
      <c r="H36" s="50" t="s">
        <v>72</v>
      </c>
      <c r="I36" s="64" t="str">
        <f>VLOOKUP(H36,Hoja1!A$2:G$445,3,0)</f>
        <v>ESTRÉS, CEFALEA, IRRITABILIDAD</v>
      </c>
      <c r="J36" s="57"/>
      <c r="K36" s="64" t="str">
        <f>VLOOKUP(H36,Hoja1!A$2:G$445,4,0)</f>
        <v>N/A</v>
      </c>
      <c r="L36" s="64" t="str">
        <f>VLOOKUP(H36,Hoja1!A$2:G$445,5,0)</f>
        <v>PVE PSICOSOCIAL</v>
      </c>
      <c r="M36" s="57">
        <v>2</v>
      </c>
      <c r="N36" s="58">
        <v>3</v>
      </c>
      <c r="O36" s="58">
        <v>10</v>
      </c>
      <c r="P36" s="52">
        <f t="shared" si="0"/>
        <v>6</v>
      </c>
      <c r="Q36" s="52">
        <f t="shared" si="1"/>
        <v>60</v>
      </c>
      <c r="R36" s="59" t="str">
        <f t="shared" si="2"/>
        <v>M-6</v>
      </c>
      <c r="S36" s="60" t="str">
        <f t="shared" si="3"/>
        <v>III</v>
      </c>
      <c r="T36" s="61" t="str">
        <f t="shared" si="4"/>
        <v>Mejorable</v>
      </c>
      <c r="U36" s="97"/>
      <c r="V36" s="64" t="str">
        <f>VLOOKUP(H36,Hoja1!A$2:G$445,6,0)</f>
        <v>ESTRÉS</v>
      </c>
      <c r="W36" s="62"/>
      <c r="X36" s="62"/>
      <c r="Y36" s="62"/>
      <c r="Z36" s="63"/>
      <c r="AA36" s="48" t="str">
        <f>VLOOKUP(H36,Hoja1!A$2:G$445,7,0)</f>
        <v>N/A</v>
      </c>
      <c r="AB36" s="87" t="s">
        <v>1202</v>
      </c>
      <c r="AC36" s="8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6.75" customHeight="1">
      <c r="A37" s="127"/>
      <c r="B37" s="127"/>
      <c r="C37" s="85"/>
      <c r="D37" s="130"/>
      <c r="E37" s="92"/>
      <c r="F37" s="92"/>
      <c r="G37" s="64" t="str">
        <f>VLOOKUP(H37,Hoja1!A$1:G$445,2,0)</f>
        <v>NATURALEZA DE LA TAREA</v>
      </c>
      <c r="H37" s="50" t="s">
        <v>76</v>
      </c>
      <c r="I37" s="64" t="str">
        <f>VLOOKUP(H37,Hoja1!A$2:G$445,3,0)</f>
        <v>ESTRÉS,  TRANSTORNOS DEL SUEÑO</v>
      </c>
      <c r="J37" s="57"/>
      <c r="K37" s="64" t="str">
        <f>VLOOKUP(H37,Hoja1!A$2:G$445,4,0)</f>
        <v>N/A</v>
      </c>
      <c r="L37" s="64" t="str">
        <f>VLOOKUP(H37,Hoja1!A$2:G$445,5,0)</f>
        <v>PVE PSICOSOCIAL</v>
      </c>
      <c r="M37" s="57">
        <v>2</v>
      </c>
      <c r="N37" s="58">
        <v>3</v>
      </c>
      <c r="O37" s="58">
        <v>10</v>
      </c>
      <c r="P37" s="52">
        <f t="shared" si="0"/>
        <v>6</v>
      </c>
      <c r="Q37" s="52">
        <f t="shared" si="1"/>
        <v>60</v>
      </c>
      <c r="R37" s="59" t="str">
        <f t="shared" si="2"/>
        <v>M-6</v>
      </c>
      <c r="S37" s="60" t="str">
        <f t="shared" si="3"/>
        <v>III</v>
      </c>
      <c r="T37" s="61" t="str">
        <f t="shared" si="4"/>
        <v>Mejorable</v>
      </c>
      <c r="U37" s="97"/>
      <c r="V37" s="64" t="str">
        <f>VLOOKUP(H37,Hoja1!A$2:G$445,6,0)</f>
        <v>ESTRÉS</v>
      </c>
      <c r="W37" s="62"/>
      <c r="X37" s="62"/>
      <c r="Y37" s="62"/>
      <c r="Z37" s="63"/>
      <c r="AA37" s="48" t="str">
        <f>VLOOKUP(H37,Hoja1!A$2:G$445,7,0)</f>
        <v>N/A</v>
      </c>
      <c r="AB37" s="88"/>
      <c r="AC37" s="8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127"/>
      <c r="B38" s="127"/>
      <c r="C38" s="85"/>
      <c r="D38" s="130"/>
      <c r="E38" s="92"/>
      <c r="F38" s="92"/>
      <c r="G38" s="64" t="str">
        <f>VLOOKUP(H38,Hoja1!A$1:G$445,2,0)</f>
        <v>Higiene Muscular</v>
      </c>
      <c r="H38" s="50" t="s">
        <v>483</v>
      </c>
      <c r="I38" s="64" t="str">
        <f>VLOOKUP(H38,Hoja1!A$2:G$445,3,0)</f>
        <v>Lesiones Musculoesqueléticas</v>
      </c>
      <c r="J38" s="57"/>
      <c r="K38" s="64" t="str">
        <f>VLOOKUP(H38,Hoja1!A$2:G$445,4,0)</f>
        <v>N/A</v>
      </c>
      <c r="L38" s="64" t="str">
        <f>VLOOKUP(H38,Hoja1!A$2:G$445,5,0)</f>
        <v>N/A</v>
      </c>
      <c r="M38" s="57">
        <v>2</v>
      </c>
      <c r="N38" s="58">
        <v>2</v>
      </c>
      <c r="O38" s="58">
        <v>10</v>
      </c>
      <c r="P38" s="52">
        <f t="shared" si="0"/>
        <v>4</v>
      </c>
      <c r="Q38" s="52">
        <f t="shared" si="1"/>
        <v>40</v>
      </c>
      <c r="R38" s="59" t="str">
        <f t="shared" si="2"/>
        <v>B-4</v>
      </c>
      <c r="S38" s="60" t="str">
        <f t="shared" si="3"/>
        <v>III</v>
      </c>
      <c r="T38" s="61" t="str">
        <f t="shared" si="4"/>
        <v>Mejorable</v>
      </c>
      <c r="U38" s="97"/>
      <c r="V38" s="64" t="str">
        <f>VLOOKUP(H38,Hoja1!A$2:G$445,6,0)</f>
        <v xml:space="preserve">Enfermedades Osteomusculares
</v>
      </c>
      <c r="W38" s="62"/>
      <c r="X38" s="62"/>
      <c r="Y38" s="62"/>
      <c r="Z38" s="63"/>
      <c r="AA38" s="48" t="str">
        <f>VLOOKUP(H38,Hoja1!A$2:G$445,7,0)</f>
        <v>Prevención en lesiones osteomusculares, líderes de pausas activas</v>
      </c>
      <c r="AB38" s="68" t="s">
        <v>1217</v>
      </c>
      <c r="AC38" s="8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27"/>
      <c r="B39" s="127"/>
      <c r="C39" s="85"/>
      <c r="D39" s="130"/>
      <c r="E39" s="92"/>
      <c r="F39" s="92"/>
      <c r="G39" s="64" t="str">
        <f>VLOOKUP(H39,Hoja1!A$1:G$445,2,0)</f>
        <v>Atropellamiento, Envestir</v>
      </c>
      <c r="H39" s="50" t="s">
        <v>1187</v>
      </c>
      <c r="I39" s="64" t="str">
        <f>VLOOKUP(H39,Hoja1!A$2:G$445,3,0)</f>
        <v>Lesiones, pérdidas materiales, muerte</v>
      </c>
      <c r="J39" s="57"/>
      <c r="K39" s="64" t="str">
        <f>VLOOKUP(H39,Hoja1!A$2:G$445,4,0)</f>
        <v>Inspecciones planeadas e inspecciones no planeadas, procedimientos de programas de seguridad y salud en el trabajo</v>
      </c>
      <c r="L39" s="64" t="str">
        <f>VLOOKUP(H39,Hoja1!A$2:G$445,5,0)</f>
        <v>Programa de seguridad vial, señalización</v>
      </c>
      <c r="M39" s="57">
        <v>2</v>
      </c>
      <c r="N39" s="58">
        <v>2</v>
      </c>
      <c r="O39" s="58">
        <v>60</v>
      </c>
      <c r="P39" s="52">
        <f t="shared" si="0"/>
        <v>4</v>
      </c>
      <c r="Q39" s="52">
        <f t="shared" si="1"/>
        <v>240</v>
      </c>
      <c r="R39" s="59" t="str">
        <f t="shared" si="2"/>
        <v>B-4</v>
      </c>
      <c r="S39" s="60" t="str">
        <f t="shared" si="3"/>
        <v>II</v>
      </c>
      <c r="T39" s="61" t="str">
        <f t="shared" si="4"/>
        <v>No Aceptable o Aceptable Con Control Especifico</v>
      </c>
      <c r="U39" s="97"/>
      <c r="V39" s="64" t="str">
        <f>VLOOKUP(H39,Hoja1!A$2:G$445,6,0)</f>
        <v>Muerte</v>
      </c>
      <c r="W39" s="62"/>
      <c r="X39" s="62"/>
      <c r="Y39" s="62"/>
      <c r="Z39" s="63"/>
      <c r="AA39" s="48" t="str">
        <f>VLOOKUP(H39,Hoja1!A$2:G$445,7,0)</f>
        <v>Seguridad vial y manejo defensivo, aseguramiento de áreas de trabajo</v>
      </c>
      <c r="AB39" s="68" t="s">
        <v>1204</v>
      </c>
      <c r="AC39" s="8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0.5">
      <c r="A40" s="127"/>
      <c r="B40" s="127"/>
      <c r="C40" s="85"/>
      <c r="D40" s="130"/>
      <c r="E40" s="92"/>
      <c r="F40" s="92"/>
      <c r="G40" s="64" t="str">
        <f>VLOOKUP(H40,Hoja1!A$1:G$445,2,0)</f>
        <v>Superficies de trabajo irregulares o deslizantes</v>
      </c>
      <c r="H40" s="50" t="s">
        <v>597</v>
      </c>
      <c r="I40" s="64" t="str">
        <f>VLOOKUP(H40,Hoja1!A$2:G$445,3,0)</f>
        <v>Caidas del mismo nivel, fracturas, golpe con objetos, caídas de objetos, obstrucción de rutas de evacuación</v>
      </c>
      <c r="J40" s="57"/>
      <c r="K40" s="64" t="str">
        <f>VLOOKUP(H40,Hoja1!A$2:G$445,4,0)</f>
        <v>N/A</v>
      </c>
      <c r="L40" s="64" t="str">
        <f>VLOOKUP(H40,Hoja1!A$2:G$445,5,0)</f>
        <v>N/A</v>
      </c>
      <c r="M40" s="57">
        <v>2</v>
      </c>
      <c r="N40" s="58">
        <v>3</v>
      </c>
      <c r="O40" s="58">
        <v>25</v>
      </c>
      <c r="P40" s="52">
        <f t="shared" si="0"/>
        <v>6</v>
      </c>
      <c r="Q40" s="52">
        <f t="shared" si="1"/>
        <v>150</v>
      </c>
      <c r="R40" s="59" t="str">
        <f t="shared" si="2"/>
        <v>M-6</v>
      </c>
      <c r="S40" s="60" t="str">
        <f t="shared" si="3"/>
        <v>II</v>
      </c>
      <c r="T40" s="61" t="str">
        <f t="shared" si="4"/>
        <v>No Aceptable o Aceptable Con Control Especifico</v>
      </c>
      <c r="U40" s="97"/>
      <c r="V40" s="64" t="str">
        <f>VLOOKUP(H40,Hoja1!A$2:G$445,6,0)</f>
        <v>Caídas de distinto nivel</v>
      </c>
      <c r="W40" s="62"/>
      <c r="X40" s="62"/>
      <c r="Y40" s="62"/>
      <c r="Z40" s="63"/>
      <c r="AA40" s="48" t="str">
        <f>VLOOKUP(H40,Hoja1!A$2:G$445,7,0)</f>
        <v>Pautas Básicas en orden y aseo en el lugar de trabajo, actos y condiciones inseguras</v>
      </c>
      <c r="AB40" s="68" t="s">
        <v>1205</v>
      </c>
      <c r="AC40" s="8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63.75">
      <c r="A41" s="127"/>
      <c r="B41" s="127"/>
      <c r="C41" s="85"/>
      <c r="D41" s="130"/>
      <c r="E41" s="92"/>
      <c r="F41" s="92"/>
      <c r="G41" s="64" t="str">
        <f>VLOOKUP(H41,Hoja1!A$1:G$445,2,0)</f>
        <v>Atraco, golpiza, atentados y secuestrados</v>
      </c>
      <c r="H41" s="50" t="s">
        <v>57</v>
      </c>
      <c r="I41" s="64" t="str">
        <f>VLOOKUP(H41,Hoja1!A$2:G$445,3,0)</f>
        <v>Estrés, golpes, Secuestros</v>
      </c>
      <c r="J41" s="57"/>
      <c r="K41" s="64" t="str">
        <f>VLOOKUP(H41,Hoja1!A$2:G$445,4,0)</f>
        <v>Inspecciones planeadas e inspecciones no planeadas, procedimientos de programas de seguridad y salud en el trabajo</v>
      </c>
      <c r="L41" s="64" t="str">
        <f>VLOOKUP(H41,Hoja1!A$2:G$445,5,0)</f>
        <v xml:space="preserve">Uniformes Corporativos, Caquetas corporativas, Carnetización
</v>
      </c>
      <c r="M41" s="57">
        <v>2</v>
      </c>
      <c r="N41" s="58">
        <v>2</v>
      </c>
      <c r="O41" s="58">
        <v>60</v>
      </c>
      <c r="P41" s="52">
        <f t="shared" si="0"/>
        <v>4</v>
      </c>
      <c r="Q41" s="52">
        <f t="shared" si="1"/>
        <v>240</v>
      </c>
      <c r="R41" s="59" t="str">
        <f t="shared" si="2"/>
        <v>B-4</v>
      </c>
      <c r="S41" s="60" t="str">
        <f t="shared" si="3"/>
        <v>II</v>
      </c>
      <c r="T41" s="61" t="str">
        <f t="shared" si="4"/>
        <v>No Aceptable o Aceptable Con Control Especifico</v>
      </c>
      <c r="U41" s="97"/>
      <c r="V41" s="64" t="str">
        <f>VLOOKUP(H41,Hoja1!A$2:G$445,6,0)</f>
        <v>Secuestros</v>
      </c>
      <c r="W41" s="62"/>
      <c r="X41" s="62"/>
      <c r="Y41" s="62"/>
      <c r="Z41" s="63"/>
      <c r="AA41" s="48" t="str">
        <f>VLOOKUP(H41,Hoja1!A$2:G$445,7,0)</f>
        <v>N/A</v>
      </c>
      <c r="AB41" s="68" t="s">
        <v>1206</v>
      </c>
      <c r="AC41" s="8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127"/>
      <c r="B42" s="127"/>
      <c r="C42" s="85"/>
      <c r="D42" s="130"/>
      <c r="E42" s="92"/>
      <c r="F42" s="92"/>
      <c r="G42" s="64" t="str">
        <f>VLOOKUP(H42,Hoja1!A$1:G$445,2,0)</f>
        <v>SISMOS, INCENDIOS, INUNDACIONES, TERREMOTOS, VENDAVALES, DERRUMBE</v>
      </c>
      <c r="H42" s="50" t="s">
        <v>62</v>
      </c>
      <c r="I42" s="64" t="str">
        <f>VLOOKUP(H42,Hoja1!A$2:G$445,3,0)</f>
        <v>SISMOS, INCENDIOS, INUNDACIONES, TERREMOTOS, VENDAVALES</v>
      </c>
      <c r="J42" s="57"/>
      <c r="K42" s="64" t="str">
        <f>VLOOKUP(H42,Hoja1!A$2:G$445,4,0)</f>
        <v>Inspecciones planeadas e inspecciones no planeadas, procedimientos de programas de seguridad y salud en el trabajo</v>
      </c>
      <c r="L42" s="64" t="str">
        <f>VLOOKUP(H42,Hoja1!A$2:G$445,5,0)</f>
        <v>BRIGADAS DE EMERGENCIAS</v>
      </c>
      <c r="M42" s="57">
        <v>2</v>
      </c>
      <c r="N42" s="58">
        <v>1</v>
      </c>
      <c r="O42" s="58">
        <v>100</v>
      </c>
      <c r="P42" s="52">
        <f t="shared" si="0"/>
        <v>2</v>
      </c>
      <c r="Q42" s="52">
        <f t="shared" si="1"/>
        <v>200</v>
      </c>
      <c r="R42" s="59" t="str">
        <f t="shared" si="2"/>
        <v>B-2</v>
      </c>
      <c r="S42" s="60" t="str">
        <f t="shared" si="3"/>
        <v>II</v>
      </c>
      <c r="T42" s="61" t="str">
        <f t="shared" si="4"/>
        <v>No Aceptable o Aceptable Con Control Especifico</v>
      </c>
      <c r="U42" s="98"/>
      <c r="V42" s="64" t="str">
        <f>VLOOKUP(H42,Hoja1!A$2:G$445,6,0)</f>
        <v>MUERTE</v>
      </c>
      <c r="W42" s="62"/>
      <c r="X42" s="62"/>
      <c r="Y42" s="62"/>
      <c r="Z42" s="63" t="s">
        <v>1208</v>
      </c>
      <c r="AA42" s="48" t="str">
        <f>VLOOKUP(H42,Hoja1!A$2:G$445,7,0)</f>
        <v>ENTRENAMIENTO DE LA BRIGADA; DIVULGACIÓN DE PLAN DE EMERGENCIA</v>
      </c>
      <c r="AB42" s="68" t="s">
        <v>1207</v>
      </c>
      <c r="AC42" s="86"/>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25.5">
      <c r="A43" s="127"/>
      <c r="B43" s="127"/>
      <c r="C43" s="100" t="s">
        <v>1213</v>
      </c>
      <c r="D43" s="99" t="s">
        <v>1214</v>
      </c>
      <c r="E43" s="131" t="s">
        <v>1069</v>
      </c>
      <c r="F43" s="131" t="s">
        <v>1209</v>
      </c>
      <c r="G43" s="23" t="str">
        <f>VLOOKUP(H43,Hoja1!A$1:G$445,2,0)</f>
        <v>Bacterias</v>
      </c>
      <c r="H43" s="24" t="s">
        <v>113</v>
      </c>
      <c r="I43" s="23" t="str">
        <f>VLOOKUP(H43,Hoja1!A$2:G$445,3,0)</f>
        <v>Infecciones Bacterianas</v>
      </c>
      <c r="J43" s="18"/>
      <c r="K43" s="23" t="str">
        <f>VLOOKUP(H43,Hoja1!A$2:G$445,4,0)</f>
        <v>N/A</v>
      </c>
      <c r="L43" s="23" t="str">
        <f>VLOOKUP(H43,Hoja1!A$2:G$445,5,0)</f>
        <v>Vacunación</v>
      </c>
      <c r="M43" s="18">
        <v>2</v>
      </c>
      <c r="N43" s="19">
        <v>3</v>
      </c>
      <c r="O43" s="19">
        <v>10</v>
      </c>
      <c r="P43" s="26">
        <f t="shared" si="0"/>
        <v>6</v>
      </c>
      <c r="Q43" s="26">
        <f t="shared" si="1"/>
        <v>60</v>
      </c>
      <c r="R43" s="33" t="str">
        <f t="shared" si="2"/>
        <v>M-6</v>
      </c>
      <c r="S43" s="35" t="str">
        <f t="shared" si="3"/>
        <v>III</v>
      </c>
      <c r="T43" s="37" t="str">
        <f t="shared" si="4"/>
        <v>Mejorable</v>
      </c>
      <c r="U43" s="101">
        <v>6</v>
      </c>
      <c r="V43" s="23" t="str">
        <f>VLOOKUP(H43,Hoja1!A$2:G$445,6,0)</f>
        <v xml:space="preserve">Enfermedades Infectocontagiosas
</v>
      </c>
      <c r="W43" s="20"/>
      <c r="X43" s="20"/>
      <c r="Y43" s="20"/>
      <c r="Z43" s="17"/>
      <c r="AA43" s="22" t="str">
        <f>VLOOKUP(H43,Hoja1!A$2:G$445,7,0)</f>
        <v>Autocuidado</v>
      </c>
      <c r="AB43" s="102" t="s">
        <v>1199</v>
      </c>
      <c r="AC43" s="135" t="s">
        <v>1200</v>
      </c>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25.5">
      <c r="A44" s="127"/>
      <c r="B44" s="127"/>
      <c r="C44" s="77"/>
      <c r="D44" s="75"/>
      <c r="E44" s="89"/>
      <c r="F44" s="89"/>
      <c r="G44" s="23" t="str">
        <f>VLOOKUP(H44,Hoja1!A$1:G$445,2,0)</f>
        <v>Virus</v>
      </c>
      <c r="H44" s="24" t="s">
        <v>122</v>
      </c>
      <c r="I44" s="23" t="str">
        <f>VLOOKUP(H44,Hoja1!A$2:G$445,3,0)</f>
        <v>Infecciones Virales</v>
      </c>
      <c r="J44" s="18"/>
      <c r="K44" s="23" t="str">
        <f>VLOOKUP(H44,Hoja1!A$2:G$445,4,0)</f>
        <v>N/A</v>
      </c>
      <c r="L44" s="23" t="str">
        <f>VLOOKUP(H44,Hoja1!A$2:G$445,5,0)</f>
        <v>Vacunación</v>
      </c>
      <c r="M44" s="18">
        <v>2</v>
      </c>
      <c r="N44" s="19">
        <v>4</v>
      </c>
      <c r="O44" s="19">
        <v>10</v>
      </c>
      <c r="P44" s="26">
        <f t="shared" si="0"/>
        <v>8</v>
      </c>
      <c r="Q44" s="26">
        <f t="shared" si="1"/>
        <v>80</v>
      </c>
      <c r="R44" s="33" t="str">
        <f t="shared" si="2"/>
        <v>M-8</v>
      </c>
      <c r="S44" s="35" t="str">
        <f t="shared" si="3"/>
        <v>III</v>
      </c>
      <c r="T44" s="37" t="str">
        <f t="shared" si="4"/>
        <v>Mejorable</v>
      </c>
      <c r="U44" s="80"/>
      <c r="V44" s="23" t="str">
        <f>VLOOKUP(H44,Hoja1!A$2:G$445,6,0)</f>
        <v xml:space="preserve">Enfermedades Infectocontagiosas
</v>
      </c>
      <c r="W44" s="20"/>
      <c r="X44" s="20"/>
      <c r="Y44" s="20"/>
      <c r="Z44" s="17"/>
      <c r="AA44" s="22" t="str">
        <f>VLOOKUP(H44,Hoja1!A$2:G$445,7,0)</f>
        <v>Autocuidado</v>
      </c>
      <c r="AB44" s="103"/>
      <c r="AC44" s="7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27"/>
      <c r="B45" s="127"/>
      <c r="C45" s="77"/>
      <c r="D45" s="75"/>
      <c r="E45" s="89"/>
      <c r="F45" s="89"/>
      <c r="G45" s="23" t="str">
        <f>VLOOKUP(H45,Hoja1!A$1:G$445,2,0)</f>
        <v>AUSENCIA O EXCESO DE LUZ EN UN AMBIENTE</v>
      </c>
      <c r="H45" s="24" t="s">
        <v>155</v>
      </c>
      <c r="I45" s="23" t="str">
        <f>VLOOKUP(H45,Hoja1!A$2:G$445,3,0)</f>
        <v>DISMINUCIÓN AGUDEZA VISUAL, CANSANCIO VISUAL</v>
      </c>
      <c r="J45" s="18"/>
      <c r="K45" s="23" t="str">
        <f>VLOOKUP(H45,Hoja1!A$2:G$445,4,0)</f>
        <v>Inspecciones planeadas e inspecciones no planeadas, procedimientos de programas de seguridad y salud en el trabajo</v>
      </c>
      <c r="L45" s="23" t="str">
        <f>VLOOKUP(H45,Hoja1!A$2:G$445,5,0)</f>
        <v>N/A</v>
      </c>
      <c r="M45" s="18">
        <v>2</v>
      </c>
      <c r="N45" s="19">
        <v>3</v>
      </c>
      <c r="O45" s="19">
        <v>10</v>
      </c>
      <c r="P45" s="26">
        <f>M45*N45</f>
        <v>6</v>
      </c>
      <c r="Q45" s="26">
        <f>O45*P45</f>
        <v>60</v>
      </c>
      <c r="R45" s="33" t="str">
        <f>IF(P45=40,"MA-40",IF(P45=30,"MA-30",IF(P45=20,"A-20",IF(P45=10,"A-10",IF(P45=24,"MA-24",IF(P45=18,"A-18",IF(P45=12,"A-12",IF(P45=6,"M-6",IF(P45=8,"M-8",IF(P45=6,"M-6",IF(P45=4,"B-4",IF(P45=2,"B-2",))))))))))))</f>
        <v>M-6</v>
      </c>
      <c r="S45" s="35" t="str">
        <f>IF(Q45&lt;=20,"IV",IF(Q45&lt;=120,"III",IF(Q45&lt;=500,"II",IF(Q45&lt;=4000,"I"))))</f>
        <v>III</v>
      </c>
      <c r="T45" s="37" t="str">
        <f>IF(S45=0,"",IF(S45="IV","Aceptable",IF(S45="III","Mejorable",IF(S45="II","No Aceptable o Aceptable Con Control Especifico",IF(S45="I","No Aceptable","")))))</f>
        <v>Mejorable</v>
      </c>
      <c r="U45" s="80"/>
      <c r="V45" s="23" t="str">
        <f>VLOOKUP(H45,Hoja1!A$2:G$445,6,0)</f>
        <v>DISMINUCIÓN AGUDEZA VISUAL</v>
      </c>
      <c r="W45" s="20"/>
      <c r="X45" s="20"/>
      <c r="Y45" s="20"/>
      <c r="Z45" s="17"/>
      <c r="AA45" s="22" t="str">
        <f>VLOOKUP(H45,Hoja1!A$2:G$445,7,0)</f>
        <v>N/A</v>
      </c>
      <c r="AB45" s="20" t="s">
        <v>1212</v>
      </c>
      <c r="AC45" s="7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1.25" customHeight="1">
      <c r="A46" s="127"/>
      <c r="B46" s="127"/>
      <c r="C46" s="77"/>
      <c r="D46" s="75"/>
      <c r="E46" s="89"/>
      <c r="F46" s="89"/>
      <c r="G46" s="23" t="str">
        <f>VLOOKUP(H46,Hoja1!A$1:G$445,2,0)</f>
        <v>CONCENTRACIÓN EN ACTIVIDADES DE ALTO DESEMPEÑO MENTAL</v>
      </c>
      <c r="H46" s="24" t="s">
        <v>72</v>
      </c>
      <c r="I46" s="23" t="str">
        <f>VLOOKUP(H46,Hoja1!A$2:G$445,3,0)</f>
        <v>ESTRÉS, CEFALEA, IRRITABILIDAD</v>
      </c>
      <c r="J46" s="18"/>
      <c r="K46" s="23" t="str">
        <f>VLOOKUP(H46,Hoja1!A$2:G$445,4,0)</f>
        <v>N/A</v>
      </c>
      <c r="L46" s="23" t="str">
        <f>VLOOKUP(H46,Hoja1!A$2:G$445,5,0)</f>
        <v>PVE PSICOSOCIAL</v>
      </c>
      <c r="M46" s="18">
        <v>2</v>
      </c>
      <c r="N46" s="19">
        <v>4</v>
      </c>
      <c r="O46" s="19">
        <v>10</v>
      </c>
      <c r="P46" s="26">
        <f t="shared" si="0"/>
        <v>8</v>
      </c>
      <c r="Q46" s="26">
        <f t="shared" si="1"/>
        <v>80</v>
      </c>
      <c r="R46" s="33" t="str">
        <f t="shared" si="2"/>
        <v>M-8</v>
      </c>
      <c r="S46" s="35" t="str">
        <f t="shared" si="3"/>
        <v>III</v>
      </c>
      <c r="T46" s="37" t="str">
        <f t="shared" si="4"/>
        <v>Mejorable</v>
      </c>
      <c r="U46" s="80"/>
      <c r="V46" s="23" t="str">
        <f>VLOOKUP(H46,Hoja1!A$2:G$445,6,0)</f>
        <v>ESTRÉS</v>
      </c>
      <c r="W46" s="20"/>
      <c r="X46" s="20"/>
      <c r="Y46" s="20"/>
      <c r="Z46" s="17"/>
      <c r="AA46" s="22" t="str">
        <f>VLOOKUP(H46,Hoja1!A$2:G$445,7,0)</f>
        <v>N/A</v>
      </c>
      <c r="AB46" s="102" t="s">
        <v>1202</v>
      </c>
      <c r="AC46" s="7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1.25" customHeight="1">
      <c r="A47" s="127"/>
      <c r="B47" s="127"/>
      <c r="C47" s="77"/>
      <c r="D47" s="75"/>
      <c r="E47" s="89"/>
      <c r="F47" s="89"/>
      <c r="G47" s="23" t="str">
        <f>VLOOKUP(H47,Hoja1!A$1:G$445,2,0)</f>
        <v>NATURALEZA DE LA TAREA</v>
      </c>
      <c r="H47" s="24" t="s">
        <v>76</v>
      </c>
      <c r="I47" s="23" t="str">
        <f>VLOOKUP(H47,Hoja1!A$2:G$445,3,0)</f>
        <v>ESTRÉS,  TRANSTORNOS DEL SUEÑO</v>
      </c>
      <c r="J47" s="18"/>
      <c r="K47" s="23" t="str">
        <f>VLOOKUP(H47,Hoja1!A$2:G$445,4,0)</f>
        <v>N/A</v>
      </c>
      <c r="L47" s="23" t="str">
        <f>VLOOKUP(H47,Hoja1!A$2:G$445,5,0)</f>
        <v>PVE PSICOSOCIAL</v>
      </c>
      <c r="M47" s="18">
        <v>2</v>
      </c>
      <c r="N47" s="19">
        <v>3</v>
      </c>
      <c r="O47" s="19">
        <v>10</v>
      </c>
      <c r="P47" s="26">
        <f t="shared" si="0"/>
        <v>6</v>
      </c>
      <c r="Q47" s="26">
        <f t="shared" si="1"/>
        <v>60</v>
      </c>
      <c r="R47" s="33" t="str">
        <f t="shared" si="2"/>
        <v>M-6</v>
      </c>
      <c r="S47" s="35" t="str">
        <f t="shared" si="3"/>
        <v>III</v>
      </c>
      <c r="T47" s="37" t="str">
        <f t="shared" si="4"/>
        <v>Mejorable</v>
      </c>
      <c r="U47" s="80"/>
      <c r="V47" s="23" t="str">
        <f>VLOOKUP(H47,Hoja1!A$2:G$445,6,0)</f>
        <v>ESTRÉS</v>
      </c>
      <c r="W47" s="20"/>
      <c r="X47" s="20"/>
      <c r="Y47" s="20"/>
      <c r="Z47" s="17"/>
      <c r="AA47" s="22" t="str">
        <f>VLOOKUP(H47,Hoja1!A$2:G$445,7,0)</f>
        <v>N/A</v>
      </c>
      <c r="AB47" s="103"/>
      <c r="AC47" s="7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127"/>
      <c r="B48" s="127"/>
      <c r="C48" s="77"/>
      <c r="D48" s="75"/>
      <c r="E48" s="89"/>
      <c r="F48" s="89"/>
      <c r="G48" s="23" t="str">
        <f>VLOOKUP(H48,Hoja1!A$1:G$445,2,0)</f>
        <v>Forzadas, Prolongadas</v>
      </c>
      <c r="H48" s="24" t="s">
        <v>40</v>
      </c>
      <c r="I48" s="23" t="str">
        <f>VLOOKUP(H48,Hoja1!A$2:G$445,3,0)</f>
        <v xml:space="preserve">Lesiones osteomusculares, lesiones osteoarticulares
</v>
      </c>
      <c r="J48" s="18"/>
      <c r="K48" s="23" t="str">
        <f>VLOOKUP(H48,Hoja1!A$2:G$445,4,0)</f>
        <v>Inspecciones planeadas e inspecciones no planeadas, procedimientos de programas de seguridad y salud en el trabajo</v>
      </c>
      <c r="L48" s="23" t="str">
        <f>VLOOKUP(H48,Hoja1!A$2:G$445,5,0)</f>
        <v>PVE Biomecánico, programa pausas activas, exámenes periódicos, recomendaciones, control de posturas</v>
      </c>
      <c r="M48" s="18">
        <v>2</v>
      </c>
      <c r="N48" s="19">
        <v>3</v>
      </c>
      <c r="O48" s="19">
        <v>25</v>
      </c>
      <c r="P48" s="26">
        <f t="shared" si="0"/>
        <v>6</v>
      </c>
      <c r="Q48" s="26">
        <f t="shared" si="1"/>
        <v>150</v>
      </c>
      <c r="R48" s="33" t="str">
        <f t="shared" si="2"/>
        <v>M-6</v>
      </c>
      <c r="S48" s="35" t="str">
        <f t="shared" si="3"/>
        <v>II</v>
      </c>
      <c r="T48" s="37" t="str">
        <f t="shared" si="4"/>
        <v>No Aceptable o Aceptable Con Control Especifico</v>
      </c>
      <c r="U48" s="80"/>
      <c r="V48" s="23" t="str">
        <f>VLOOKUP(H48,Hoja1!A$2:G$445,6,0)</f>
        <v>Enfermedades Osteomusculares</v>
      </c>
      <c r="W48" s="20"/>
      <c r="X48" s="20"/>
      <c r="Y48" s="20"/>
      <c r="Z48" s="17"/>
      <c r="AA48" s="22" t="str">
        <f>VLOOKUP(H48,Hoja1!A$2:G$445,7,0)</f>
        <v>Prevención en lesiones osteomusculares, líderes de pausas activas</v>
      </c>
      <c r="AB48" s="67" t="s">
        <v>1203</v>
      </c>
      <c r="AC48" s="7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8.25">
      <c r="A49" s="127"/>
      <c r="B49" s="127"/>
      <c r="C49" s="77"/>
      <c r="D49" s="75"/>
      <c r="E49" s="89"/>
      <c r="F49" s="89"/>
      <c r="G49" s="23" t="str">
        <f>VLOOKUP(H49,Hoja1!A$1:G$445,2,0)</f>
        <v>Higiene Muscular</v>
      </c>
      <c r="H49" s="24" t="s">
        <v>483</v>
      </c>
      <c r="I49" s="23" t="str">
        <f>VLOOKUP(H49,Hoja1!A$2:G$445,3,0)</f>
        <v>Lesiones Musculoesqueléticas</v>
      </c>
      <c r="J49" s="18"/>
      <c r="K49" s="23" t="str">
        <f>VLOOKUP(H49,Hoja1!A$2:G$445,4,0)</f>
        <v>N/A</v>
      </c>
      <c r="L49" s="23" t="str">
        <f>VLOOKUP(H49,Hoja1!A$2:G$445,5,0)</f>
        <v>N/A</v>
      </c>
      <c r="M49" s="18">
        <v>2</v>
      </c>
      <c r="N49" s="19">
        <v>3</v>
      </c>
      <c r="O49" s="19">
        <v>10</v>
      </c>
      <c r="P49" s="26">
        <f t="shared" si="0"/>
        <v>6</v>
      </c>
      <c r="Q49" s="26">
        <f t="shared" si="1"/>
        <v>60</v>
      </c>
      <c r="R49" s="33" t="str">
        <f t="shared" si="2"/>
        <v>M-6</v>
      </c>
      <c r="S49" s="35" t="str">
        <f t="shared" si="3"/>
        <v>III</v>
      </c>
      <c r="T49" s="37" t="str">
        <f t="shared" si="4"/>
        <v>Mejorable</v>
      </c>
      <c r="U49" s="80"/>
      <c r="V49" s="23" t="str">
        <f>VLOOKUP(H49,Hoja1!A$2:G$445,6,0)</f>
        <v xml:space="preserve">Enfermedades Osteomusculares
</v>
      </c>
      <c r="W49" s="20"/>
      <c r="X49" s="20"/>
      <c r="Y49" s="20"/>
      <c r="Z49" s="17"/>
      <c r="AA49" s="22" t="str">
        <f>VLOOKUP(H49,Hoja1!A$2:G$445,7,0)</f>
        <v>Prevención en lesiones osteomusculares, líderes de pausas activas</v>
      </c>
      <c r="AB49" s="67" t="s">
        <v>1217</v>
      </c>
      <c r="AC49" s="7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40.5">
      <c r="A50" s="127"/>
      <c r="B50" s="127"/>
      <c r="C50" s="77"/>
      <c r="D50" s="75"/>
      <c r="E50" s="89"/>
      <c r="F50" s="89"/>
      <c r="G50" s="23" t="str">
        <f>VLOOKUP(H50,Hoja1!A$1:G$445,2,0)</f>
        <v>Superficies de trabajo irregulares o deslizantes</v>
      </c>
      <c r="H50" s="24" t="s">
        <v>597</v>
      </c>
      <c r="I50" s="23" t="str">
        <f>VLOOKUP(H50,Hoja1!A$2:G$445,3,0)</f>
        <v>Caidas del mismo nivel, fracturas, golpe con objetos, caídas de objetos, obstrucción de rutas de evacuación</v>
      </c>
      <c r="J50" s="18"/>
      <c r="K50" s="23" t="str">
        <f>VLOOKUP(H50,Hoja1!A$2:G$445,4,0)</f>
        <v>N/A</v>
      </c>
      <c r="L50" s="23" t="str">
        <f>VLOOKUP(H50,Hoja1!A$2:G$445,5,0)</f>
        <v>N/A</v>
      </c>
      <c r="M50" s="18">
        <v>2</v>
      </c>
      <c r="N50" s="19">
        <v>3</v>
      </c>
      <c r="O50" s="19">
        <v>25</v>
      </c>
      <c r="P50" s="26">
        <f t="shared" si="0"/>
        <v>6</v>
      </c>
      <c r="Q50" s="26">
        <f t="shared" si="1"/>
        <v>150</v>
      </c>
      <c r="R50" s="33" t="str">
        <f t="shared" si="2"/>
        <v>M-6</v>
      </c>
      <c r="S50" s="35" t="str">
        <f t="shared" si="3"/>
        <v>II</v>
      </c>
      <c r="T50" s="37" t="str">
        <f t="shared" si="4"/>
        <v>No Aceptable o Aceptable Con Control Especifico</v>
      </c>
      <c r="U50" s="80"/>
      <c r="V50" s="23" t="str">
        <f>VLOOKUP(H50,Hoja1!A$2:G$445,6,0)</f>
        <v>Caídas de distinto nivel</v>
      </c>
      <c r="W50" s="20"/>
      <c r="X50" s="20"/>
      <c r="Y50" s="20"/>
      <c r="Z50" s="17"/>
      <c r="AA50" s="22" t="str">
        <f>VLOOKUP(H50,Hoja1!A$2:G$445,7,0)</f>
        <v>Pautas Básicas en orden y aseo en el lugar de trabajo, actos y condiciones inseguras</v>
      </c>
      <c r="AB50" s="67" t="s">
        <v>1205</v>
      </c>
      <c r="AC50" s="7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127"/>
      <c r="B51" s="127"/>
      <c r="C51" s="78"/>
      <c r="D51" s="76"/>
      <c r="E51" s="90"/>
      <c r="F51" s="90"/>
      <c r="G51" s="23" t="str">
        <f>VLOOKUP(H51,Hoja1!A$1:G$445,2,0)</f>
        <v>SISMOS, INCENDIOS, INUNDACIONES, TERREMOTOS, VENDAVALES, DERRUMBE</v>
      </c>
      <c r="H51" s="24" t="s">
        <v>62</v>
      </c>
      <c r="I51" s="23" t="str">
        <f>VLOOKUP(H51,Hoja1!A$2:G$445,3,0)</f>
        <v>SISMOS, INCENDIOS, INUNDACIONES, TERREMOTOS, VENDAVALES</v>
      </c>
      <c r="J51" s="18"/>
      <c r="K51" s="23" t="str">
        <f>VLOOKUP(H51,Hoja1!A$2:G$445,4,0)</f>
        <v>Inspecciones planeadas e inspecciones no planeadas, procedimientos de programas de seguridad y salud en el trabajo</v>
      </c>
      <c r="L51" s="23" t="str">
        <f>VLOOKUP(H51,Hoja1!A$2:G$445,5,0)</f>
        <v>BRIGADAS DE EMERGENCIAS</v>
      </c>
      <c r="M51" s="18">
        <v>2</v>
      </c>
      <c r="N51" s="19">
        <v>1</v>
      </c>
      <c r="O51" s="19">
        <v>100</v>
      </c>
      <c r="P51" s="26">
        <f t="shared" si="0"/>
        <v>2</v>
      </c>
      <c r="Q51" s="26">
        <f t="shared" si="1"/>
        <v>200</v>
      </c>
      <c r="R51" s="33" t="str">
        <f t="shared" si="2"/>
        <v>B-2</v>
      </c>
      <c r="S51" s="35" t="str">
        <f t="shared" si="3"/>
        <v>II</v>
      </c>
      <c r="T51" s="37" t="str">
        <f t="shared" si="4"/>
        <v>No Aceptable o Aceptable Con Control Especifico</v>
      </c>
      <c r="U51" s="81"/>
      <c r="V51" s="23" t="str">
        <f>VLOOKUP(H51,Hoja1!A$2:G$445,6,0)</f>
        <v>MUERTE</v>
      </c>
      <c r="W51" s="20"/>
      <c r="X51" s="20"/>
      <c r="Y51" s="20"/>
      <c r="Z51" s="17" t="s">
        <v>1208</v>
      </c>
      <c r="AA51" s="22" t="str">
        <f>VLOOKUP(H51,Hoja1!A$2:G$445,7,0)</f>
        <v>ENTRENAMIENTO DE LA BRIGADA; DIVULGACIÓN DE PLAN DE EMERGENCIA</v>
      </c>
      <c r="AB51" s="67" t="s">
        <v>1207</v>
      </c>
      <c r="AC51" s="83"/>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25.5">
      <c r="A52" s="127"/>
      <c r="B52" s="127"/>
      <c r="C52" s="94" t="s">
        <v>1219</v>
      </c>
      <c r="D52" s="129" t="s">
        <v>1218</v>
      </c>
      <c r="E52" s="91" t="s">
        <v>1020</v>
      </c>
      <c r="F52" s="91" t="s">
        <v>1209</v>
      </c>
      <c r="G52" s="64" t="str">
        <f>VLOOKUP(H52,Hoja1!A$1:G$445,2,0)</f>
        <v>Bacterias</v>
      </c>
      <c r="H52" s="50" t="s">
        <v>113</v>
      </c>
      <c r="I52" s="64" t="str">
        <f>VLOOKUP(H52,Hoja1!A$2:G$445,3,0)</f>
        <v>Infecciones Bacterianas</v>
      </c>
      <c r="J52" s="57"/>
      <c r="K52" s="64" t="str">
        <f>VLOOKUP(H52,Hoja1!A$2:G$445,4,0)</f>
        <v>N/A</v>
      </c>
      <c r="L52" s="64" t="str">
        <f>VLOOKUP(H52,Hoja1!A$2:G$445,5,0)</f>
        <v>Vacunación</v>
      </c>
      <c r="M52" s="57">
        <v>2</v>
      </c>
      <c r="N52" s="58">
        <v>3</v>
      </c>
      <c r="O52" s="58">
        <v>10</v>
      </c>
      <c r="P52" s="52">
        <f t="shared" si="0"/>
        <v>6</v>
      </c>
      <c r="Q52" s="52">
        <f t="shared" si="1"/>
        <v>60</v>
      </c>
      <c r="R52" s="59" t="str">
        <f t="shared" si="2"/>
        <v>M-6</v>
      </c>
      <c r="S52" s="60" t="str">
        <f t="shared" si="3"/>
        <v>III</v>
      </c>
      <c r="T52" s="61" t="str">
        <f t="shared" si="4"/>
        <v>Mejorable</v>
      </c>
      <c r="U52" s="96">
        <v>5</v>
      </c>
      <c r="V52" s="64" t="str">
        <f>VLOOKUP(H52,Hoja1!A$2:G$445,6,0)</f>
        <v xml:space="preserve">Enfermedades Infectocontagiosas
</v>
      </c>
      <c r="W52" s="62"/>
      <c r="X52" s="62"/>
      <c r="Y52" s="62"/>
      <c r="Z52" s="63"/>
      <c r="AA52" s="48" t="str">
        <f>VLOOKUP(H52,Hoja1!A$2:G$445,7,0)</f>
        <v>Autocuidado</v>
      </c>
      <c r="AB52" s="87" t="s">
        <v>1199</v>
      </c>
      <c r="AC52" s="84" t="s">
        <v>1200</v>
      </c>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25.5">
      <c r="A53" s="127"/>
      <c r="B53" s="127"/>
      <c r="C53" s="85"/>
      <c r="D53" s="130"/>
      <c r="E53" s="92"/>
      <c r="F53" s="92"/>
      <c r="G53" s="64" t="str">
        <f>VLOOKUP(H53,Hoja1!A$1:G$445,2,0)</f>
        <v>Virus</v>
      </c>
      <c r="H53" s="50" t="s">
        <v>122</v>
      </c>
      <c r="I53" s="64" t="str">
        <f>VLOOKUP(H53,Hoja1!A$2:G$445,3,0)</f>
        <v>Infecciones Virales</v>
      </c>
      <c r="J53" s="57"/>
      <c r="K53" s="64" t="str">
        <f>VLOOKUP(H53,Hoja1!A$2:G$445,4,0)</f>
        <v>N/A</v>
      </c>
      <c r="L53" s="64" t="str">
        <f>VLOOKUP(H53,Hoja1!A$2:G$445,5,0)</f>
        <v>Vacunación</v>
      </c>
      <c r="M53" s="57">
        <v>2</v>
      </c>
      <c r="N53" s="58">
        <v>4</v>
      </c>
      <c r="O53" s="58">
        <v>10</v>
      </c>
      <c r="P53" s="52">
        <f t="shared" si="0"/>
        <v>8</v>
      </c>
      <c r="Q53" s="52">
        <f t="shared" si="1"/>
        <v>80</v>
      </c>
      <c r="R53" s="59" t="str">
        <f t="shared" si="2"/>
        <v>M-8</v>
      </c>
      <c r="S53" s="60" t="str">
        <f t="shared" si="3"/>
        <v>III</v>
      </c>
      <c r="T53" s="61" t="str">
        <f t="shared" si="4"/>
        <v>Mejorable</v>
      </c>
      <c r="U53" s="97"/>
      <c r="V53" s="64" t="str">
        <f>VLOOKUP(H53,Hoja1!A$2:G$445,6,0)</f>
        <v xml:space="preserve">Enfermedades Infectocontagiosas
</v>
      </c>
      <c r="W53" s="62"/>
      <c r="X53" s="62"/>
      <c r="Y53" s="62"/>
      <c r="Z53" s="63"/>
      <c r="AA53" s="48" t="str">
        <f>VLOOKUP(H53,Hoja1!A$2:G$445,7,0)</f>
        <v>Autocuidado</v>
      </c>
      <c r="AB53" s="88"/>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127"/>
      <c r="B54" s="127"/>
      <c r="C54" s="85"/>
      <c r="D54" s="130"/>
      <c r="E54" s="92"/>
      <c r="F54" s="92"/>
      <c r="G54" s="64" t="str">
        <f>VLOOKUP(H54,Hoja1!A$1:G$445,2,0)</f>
        <v>AUSENCIA O EXCESO DE LUZ EN UN AMBIENTE</v>
      </c>
      <c r="H54" s="50" t="s">
        <v>155</v>
      </c>
      <c r="I54" s="64" t="str">
        <f>VLOOKUP(H54,Hoja1!A$2:G$445,3,0)</f>
        <v>DISMINUCIÓN AGUDEZA VISUAL, CANSANCIO VISUAL</v>
      </c>
      <c r="J54" s="57"/>
      <c r="K54" s="64" t="str">
        <f>VLOOKUP(H54,Hoja1!A$2:G$445,4,0)</f>
        <v>Inspecciones planeadas e inspecciones no planeadas, procedimientos de programas de seguridad y salud en el trabajo</v>
      </c>
      <c r="L54" s="64" t="str">
        <f>VLOOKUP(H54,Hoja1!A$2:G$445,5,0)</f>
        <v>N/A</v>
      </c>
      <c r="M54" s="57">
        <v>2</v>
      </c>
      <c r="N54" s="58">
        <v>3</v>
      </c>
      <c r="O54" s="58">
        <v>10</v>
      </c>
      <c r="P54" s="52">
        <f t="shared" si="0"/>
        <v>6</v>
      </c>
      <c r="Q54" s="52">
        <f t="shared" si="1"/>
        <v>60</v>
      </c>
      <c r="R54" s="59" t="str">
        <f t="shared" si="2"/>
        <v>M-6</v>
      </c>
      <c r="S54" s="35" t="str">
        <f t="shared" si="3"/>
        <v>III</v>
      </c>
      <c r="T54" s="37" t="str">
        <f t="shared" si="4"/>
        <v>Mejorable</v>
      </c>
      <c r="U54" s="97"/>
      <c r="V54" s="64" t="str">
        <f>VLOOKUP(H54,Hoja1!A$2:G$445,6,0)</f>
        <v>DISMINUCIÓN AGUDEZA VISUAL</v>
      </c>
      <c r="W54" s="62"/>
      <c r="X54" s="62"/>
      <c r="Y54" s="62"/>
      <c r="Z54" s="63"/>
      <c r="AA54" s="48" t="str">
        <f>VLOOKUP(H54,Hoja1!A$2:G$445,7,0)</f>
        <v>N/A</v>
      </c>
      <c r="AB54" s="62" t="s">
        <v>1212</v>
      </c>
      <c r="AC54" s="8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2.75" customHeight="1">
      <c r="A55" s="127"/>
      <c r="B55" s="127"/>
      <c r="C55" s="85"/>
      <c r="D55" s="130"/>
      <c r="E55" s="92"/>
      <c r="F55" s="92"/>
      <c r="G55" s="64" t="str">
        <f>VLOOKUP(H55,Hoja1!A$1:G$445,2,0)</f>
        <v>CONCENTRACIÓN EN ACTIVIDADES DE ALTO DESEMPEÑO MENTAL</v>
      </c>
      <c r="H55" s="50" t="s">
        <v>72</v>
      </c>
      <c r="I55" s="64" t="str">
        <f>VLOOKUP(H55,Hoja1!A$2:G$445,3,0)</f>
        <v>ESTRÉS, CEFALEA, IRRITABILIDAD</v>
      </c>
      <c r="J55" s="57"/>
      <c r="K55" s="64" t="str">
        <f>VLOOKUP(H55,Hoja1!A$2:G$445,4,0)</f>
        <v>N/A</v>
      </c>
      <c r="L55" s="64" t="str">
        <f>VLOOKUP(H55,Hoja1!A$2:G$445,5,0)</f>
        <v>PVE PSICOSOCIAL</v>
      </c>
      <c r="M55" s="57">
        <v>2</v>
      </c>
      <c r="N55" s="58">
        <v>4</v>
      </c>
      <c r="O55" s="58">
        <v>10</v>
      </c>
      <c r="P55" s="52">
        <f t="shared" si="0"/>
        <v>8</v>
      </c>
      <c r="Q55" s="52">
        <f t="shared" si="1"/>
        <v>80</v>
      </c>
      <c r="R55" s="59" t="str">
        <f t="shared" si="2"/>
        <v>M-8</v>
      </c>
      <c r="S55" s="60" t="str">
        <f t="shared" si="3"/>
        <v>III</v>
      </c>
      <c r="T55" s="61" t="str">
        <f t="shared" si="4"/>
        <v>Mejorable</v>
      </c>
      <c r="U55" s="97"/>
      <c r="V55" s="64" t="str">
        <f>VLOOKUP(H55,Hoja1!A$2:G$445,6,0)</f>
        <v>ESTRÉS</v>
      </c>
      <c r="W55" s="62"/>
      <c r="X55" s="62"/>
      <c r="Y55" s="62"/>
      <c r="Z55" s="63"/>
      <c r="AA55" s="48" t="str">
        <f>VLOOKUP(H55,Hoja1!A$2:G$445,7,0)</f>
        <v>N/A</v>
      </c>
      <c r="AB55" s="87" t="s">
        <v>1202</v>
      </c>
      <c r="AC55" s="8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42.75" customHeight="1">
      <c r="A56" s="127"/>
      <c r="B56" s="127"/>
      <c r="C56" s="85"/>
      <c r="D56" s="130"/>
      <c r="E56" s="92"/>
      <c r="F56" s="92"/>
      <c r="G56" s="64" t="str">
        <f>VLOOKUP(H56,Hoja1!A$1:G$445,2,0)</f>
        <v>NATURALEZA DE LA TAREA</v>
      </c>
      <c r="H56" s="50" t="s">
        <v>76</v>
      </c>
      <c r="I56" s="64" t="str">
        <f>VLOOKUP(H56,Hoja1!A$2:G$445,3,0)</f>
        <v>ESTRÉS,  TRANSTORNOS DEL SUEÑO</v>
      </c>
      <c r="J56" s="57"/>
      <c r="K56" s="64" t="str">
        <f>VLOOKUP(H56,Hoja1!A$2:G$445,4,0)</f>
        <v>N/A</v>
      </c>
      <c r="L56" s="64" t="str">
        <f>VLOOKUP(H56,Hoja1!A$2:G$445,5,0)</f>
        <v>PVE PSICOSOCIAL</v>
      </c>
      <c r="M56" s="57">
        <v>2</v>
      </c>
      <c r="N56" s="58">
        <v>3</v>
      </c>
      <c r="O56" s="58">
        <v>10</v>
      </c>
      <c r="P56" s="52">
        <f t="shared" si="0"/>
        <v>6</v>
      </c>
      <c r="Q56" s="52">
        <f t="shared" si="1"/>
        <v>60</v>
      </c>
      <c r="R56" s="59" t="str">
        <f t="shared" si="2"/>
        <v>M-6</v>
      </c>
      <c r="S56" s="60" t="str">
        <f t="shared" si="3"/>
        <v>III</v>
      </c>
      <c r="T56" s="61" t="str">
        <f t="shared" si="4"/>
        <v>Mejorable</v>
      </c>
      <c r="U56" s="97"/>
      <c r="V56" s="64" t="str">
        <f>VLOOKUP(H56,Hoja1!A$2:G$445,6,0)</f>
        <v>ESTRÉS</v>
      </c>
      <c r="W56" s="62"/>
      <c r="X56" s="62"/>
      <c r="Y56" s="62"/>
      <c r="Z56" s="63"/>
      <c r="AA56" s="48" t="str">
        <f>VLOOKUP(H56,Hoja1!A$2:G$445,7,0)</f>
        <v>N/A</v>
      </c>
      <c r="AB56" s="88"/>
      <c r="AC56" s="8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27"/>
      <c r="B57" s="127"/>
      <c r="C57" s="85"/>
      <c r="D57" s="130"/>
      <c r="E57" s="92"/>
      <c r="F57" s="92"/>
      <c r="G57" s="64" t="str">
        <f>VLOOKUP(H57,Hoja1!A$1:G$445,2,0)</f>
        <v>Forzadas, Prolongadas</v>
      </c>
      <c r="H57" s="50" t="s">
        <v>40</v>
      </c>
      <c r="I57" s="64" t="str">
        <f>VLOOKUP(H57,Hoja1!A$2:G$445,3,0)</f>
        <v xml:space="preserve">Lesiones osteomusculares, lesiones osteoarticulares
</v>
      </c>
      <c r="J57" s="57"/>
      <c r="K57" s="64" t="str">
        <f>VLOOKUP(H57,Hoja1!A$2:G$445,4,0)</f>
        <v>Inspecciones planeadas e inspecciones no planeadas, procedimientos de programas de seguridad y salud en el trabajo</v>
      </c>
      <c r="L57" s="64" t="str">
        <f>VLOOKUP(H57,Hoja1!A$2:G$445,5,0)</f>
        <v>PVE Biomecánico, programa pausas activas, exámenes periódicos, recomendaciones, control de posturas</v>
      </c>
      <c r="M57" s="57">
        <v>2</v>
      </c>
      <c r="N57" s="58">
        <v>3</v>
      </c>
      <c r="O57" s="58">
        <v>25</v>
      </c>
      <c r="P57" s="52">
        <f t="shared" si="0"/>
        <v>6</v>
      </c>
      <c r="Q57" s="52">
        <f t="shared" si="1"/>
        <v>150</v>
      </c>
      <c r="R57" s="59" t="str">
        <f t="shared" si="2"/>
        <v>M-6</v>
      </c>
      <c r="S57" s="60" t="str">
        <f t="shared" si="3"/>
        <v>II</v>
      </c>
      <c r="T57" s="61" t="str">
        <f t="shared" si="4"/>
        <v>No Aceptable o Aceptable Con Control Especifico</v>
      </c>
      <c r="U57" s="97"/>
      <c r="V57" s="64" t="str">
        <f>VLOOKUP(H57,Hoja1!A$2:G$445,6,0)</f>
        <v>Enfermedades Osteomusculares</v>
      </c>
      <c r="W57" s="62"/>
      <c r="X57" s="62"/>
      <c r="Y57" s="62"/>
      <c r="Z57" s="63"/>
      <c r="AA57" s="48" t="str">
        <f>VLOOKUP(H57,Hoja1!A$2:G$445,7,0)</f>
        <v>Prevención en lesiones osteomusculares, líderes de pausas activas</v>
      </c>
      <c r="AB57" s="68" t="s">
        <v>1203</v>
      </c>
      <c r="AC57" s="8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8.25">
      <c r="A58" s="127"/>
      <c r="B58" s="127"/>
      <c r="C58" s="85"/>
      <c r="D58" s="130"/>
      <c r="E58" s="92"/>
      <c r="F58" s="92"/>
      <c r="G58" s="64" t="str">
        <f>VLOOKUP(H58,Hoja1!A$1:G$445,2,0)</f>
        <v>Higiene Muscular</v>
      </c>
      <c r="H58" s="50" t="s">
        <v>483</v>
      </c>
      <c r="I58" s="64" t="str">
        <f>VLOOKUP(H58,Hoja1!A$2:G$445,3,0)</f>
        <v>Lesiones Musculoesqueléticas</v>
      </c>
      <c r="J58" s="57"/>
      <c r="K58" s="64" t="str">
        <f>VLOOKUP(H58,Hoja1!A$2:G$445,4,0)</f>
        <v>N/A</v>
      </c>
      <c r="L58" s="64" t="str">
        <f>VLOOKUP(H58,Hoja1!A$2:G$445,5,0)</f>
        <v>N/A</v>
      </c>
      <c r="M58" s="57">
        <v>2</v>
      </c>
      <c r="N58" s="58">
        <v>3</v>
      </c>
      <c r="O58" s="58">
        <v>10</v>
      </c>
      <c r="P58" s="52">
        <f t="shared" si="0"/>
        <v>6</v>
      </c>
      <c r="Q58" s="52">
        <f t="shared" si="1"/>
        <v>60</v>
      </c>
      <c r="R58" s="59" t="str">
        <f t="shared" si="2"/>
        <v>M-6</v>
      </c>
      <c r="S58" s="60" t="str">
        <f t="shared" si="3"/>
        <v>III</v>
      </c>
      <c r="T58" s="61" t="str">
        <f t="shared" si="4"/>
        <v>Mejorable</v>
      </c>
      <c r="U58" s="97"/>
      <c r="V58" s="64" t="str">
        <f>VLOOKUP(H58,Hoja1!A$2:G$445,6,0)</f>
        <v xml:space="preserve">Enfermedades Osteomusculares
</v>
      </c>
      <c r="W58" s="62"/>
      <c r="X58" s="62"/>
      <c r="Y58" s="62"/>
      <c r="Z58" s="63"/>
      <c r="AA58" s="48" t="str">
        <f>VLOOKUP(H58,Hoja1!A$2:G$445,7,0)</f>
        <v>Prevención en lesiones osteomusculares, líderes de pausas activas</v>
      </c>
      <c r="AB58" s="68" t="s">
        <v>1217</v>
      </c>
      <c r="AC58" s="8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40.5">
      <c r="A59" s="127"/>
      <c r="B59" s="127"/>
      <c r="C59" s="85"/>
      <c r="D59" s="130"/>
      <c r="E59" s="92"/>
      <c r="F59" s="92"/>
      <c r="G59" s="64" t="str">
        <f>VLOOKUP(H59,Hoja1!A$1:G$445,2,0)</f>
        <v>Superficies de trabajo irregulares o deslizantes</v>
      </c>
      <c r="H59" s="50" t="s">
        <v>597</v>
      </c>
      <c r="I59" s="64" t="str">
        <f>VLOOKUP(H59,Hoja1!A$2:G$445,3,0)</f>
        <v>Caidas del mismo nivel, fracturas, golpe con objetos, caídas de objetos, obstrucción de rutas de evacuación</v>
      </c>
      <c r="J59" s="57"/>
      <c r="K59" s="64" t="str">
        <f>VLOOKUP(H59,Hoja1!A$2:G$445,4,0)</f>
        <v>N/A</v>
      </c>
      <c r="L59" s="64" t="str">
        <f>VLOOKUP(H59,Hoja1!A$2:G$445,5,0)</f>
        <v>N/A</v>
      </c>
      <c r="M59" s="57">
        <v>2</v>
      </c>
      <c r="N59" s="58">
        <v>3</v>
      </c>
      <c r="O59" s="58">
        <v>25</v>
      </c>
      <c r="P59" s="52">
        <f t="shared" si="0"/>
        <v>6</v>
      </c>
      <c r="Q59" s="52">
        <f t="shared" si="1"/>
        <v>150</v>
      </c>
      <c r="R59" s="59" t="str">
        <f t="shared" si="2"/>
        <v>M-6</v>
      </c>
      <c r="S59" s="60" t="str">
        <f t="shared" si="3"/>
        <v>II</v>
      </c>
      <c r="T59" s="61" t="str">
        <f t="shared" si="4"/>
        <v>No Aceptable o Aceptable Con Control Especifico</v>
      </c>
      <c r="U59" s="97"/>
      <c r="V59" s="64" t="str">
        <f>VLOOKUP(H59,Hoja1!A$2:G$445,6,0)</f>
        <v>Caídas de distinto nivel</v>
      </c>
      <c r="W59" s="62"/>
      <c r="X59" s="62"/>
      <c r="Y59" s="62"/>
      <c r="Z59" s="63"/>
      <c r="AA59" s="48" t="str">
        <f>VLOOKUP(H59,Hoja1!A$2:G$445,7,0)</f>
        <v>Pautas Básicas en orden y aseo en el lugar de trabajo, actos y condiciones inseguras</v>
      </c>
      <c r="AB59" s="68" t="s">
        <v>1205</v>
      </c>
      <c r="AC59" s="85"/>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27"/>
      <c r="B60" s="127"/>
      <c r="C60" s="95"/>
      <c r="D60" s="133"/>
      <c r="E60" s="93"/>
      <c r="F60" s="93"/>
      <c r="G60" s="64" t="str">
        <f>VLOOKUP(H60,Hoja1!A$1:G$445,2,0)</f>
        <v>SISMOS, INCENDIOS, INUNDACIONES, TERREMOTOS, VENDAVALES, DERRUMBE</v>
      </c>
      <c r="H60" s="50" t="s">
        <v>62</v>
      </c>
      <c r="I60" s="64" t="str">
        <f>VLOOKUP(H60,Hoja1!A$2:G$445,3,0)</f>
        <v>SISMOS, INCENDIOS, INUNDACIONES, TERREMOTOS, VENDAVALES</v>
      </c>
      <c r="J60" s="57"/>
      <c r="K60" s="64" t="str">
        <f>VLOOKUP(H60,Hoja1!A$2:G$445,4,0)</f>
        <v>Inspecciones planeadas e inspecciones no planeadas, procedimientos de programas de seguridad y salud en el trabajo</v>
      </c>
      <c r="L60" s="64" t="str">
        <f>VLOOKUP(H60,Hoja1!A$2:G$445,5,0)</f>
        <v>BRIGADAS DE EMERGENCIAS</v>
      </c>
      <c r="M60" s="57">
        <v>2</v>
      </c>
      <c r="N60" s="58">
        <v>1</v>
      </c>
      <c r="O60" s="58">
        <v>100</v>
      </c>
      <c r="P60" s="52">
        <f t="shared" si="0"/>
        <v>2</v>
      </c>
      <c r="Q60" s="52">
        <f t="shared" si="1"/>
        <v>200</v>
      </c>
      <c r="R60" s="59" t="str">
        <f t="shared" si="2"/>
        <v>B-2</v>
      </c>
      <c r="S60" s="60" t="str">
        <f t="shared" si="3"/>
        <v>II</v>
      </c>
      <c r="T60" s="61" t="str">
        <f t="shared" si="4"/>
        <v>No Aceptable o Aceptable Con Control Especifico</v>
      </c>
      <c r="U60" s="98"/>
      <c r="V60" s="64" t="str">
        <f>VLOOKUP(H60,Hoja1!A$2:G$445,6,0)</f>
        <v>MUERTE</v>
      </c>
      <c r="W60" s="62"/>
      <c r="X60" s="62"/>
      <c r="Y60" s="62"/>
      <c r="Z60" s="63" t="s">
        <v>1208</v>
      </c>
      <c r="AA60" s="48" t="str">
        <f>VLOOKUP(H60,Hoja1!A$2:G$445,7,0)</f>
        <v>ENTRENAMIENTO DE LA BRIGADA; DIVULGACIÓN DE PLAN DE EMERGENCIA</v>
      </c>
      <c r="AB60" s="68" t="s">
        <v>1207</v>
      </c>
      <c r="AC60" s="86"/>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45" customHeight="1">
      <c r="A61" s="127"/>
      <c r="B61" s="127"/>
      <c r="C61" s="77" t="s">
        <v>1220</v>
      </c>
      <c r="D61" s="75" t="s">
        <v>1221</v>
      </c>
      <c r="E61" s="89" t="s">
        <v>1063</v>
      </c>
      <c r="F61" s="89" t="s">
        <v>1209</v>
      </c>
      <c r="G61" s="23" t="str">
        <f>VLOOKUP(H61,Hoja1!A$1:G$445,2,0)</f>
        <v>Bacterias</v>
      </c>
      <c r="H61" s="24" t="s">
        <v>113</v>
      </c>
      <c r="I61" s="23" t="str">
        <f>VLOOKUP(H61,Hoja1!A$2:G$445,3,0)</f>
        <v>Infecciones Bacterianas</v>
      </c>
      <c r="J61" s="18"/>
      <c r="K61" s="23" t="str">
        <f>VLOOKUP(H61,Hoja1!A$2:G$445,4,0)</f>
        <v>N/A</v>
      </c>
      <c r="L61" s="23" t="str">
        <f>VLOOKUP(H61,Hoja1!A$2:G$445,5,0)</f>
        <v>Vacunación</v>
      </c>
      <c r="M61" s="18">
        <v>2</v>
      </c>
      <c r="N61" s="19">
        <v>3</v>
      </c>
      <c r="O61" s="19">
        <v>10</v>
      </c>
      <c r="P61" s="26">
        <f t="shared" si="0"/>
        <v>6</v>
      </c>
      <c r="Q61" s="26">
        <f t="shared" si="1"/>
        <v>60</v>
      </c>
      <c r="R61" s="33" t="str">
        <f t="shared" si="2"/>
        <v>M-6</v>
      </c>
      <c r="S61" s="35" t="str">
        <f t="shared" si="3"/>
        <v>III</v>
      </c>
      <c r="T61" s="37" t="str">
        <f t="shared" si="4"/>
        <v>Mejorable</v>
      </c>
      <c r="U61" s="79">
        <v>8</v>
      </c>
      <c r="V61" s="23" t="str">
        <f>VLOOKUP(H61,Hoja1!A$2:G$445,6,0)</f>
        <v xml:space="preserve">Enfermedades Infectocontagiosas
</v>
      </c>
      <c r="W61" s="20"/>
      <c r="X61" s="20"/>
      <c r="Y61" s="20"/>
      <c r="Z61" s="17"/>
      <c r="AA61" s="22" t="str">
        <f>VLOOKUP(H61,Hoja1!A$2:G$445,7,0)</f>
        <v>Autocuidado</v>
      </c>
      <c r="AB61" s="79" t="s">
        <v>1199</v>
      </c>
      <c r="AC61" s="82" t="s">
        <v>1200</v>
      </c>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45" customHeight="1">
      <c r="A62" s="127"/>
      <c r="B62" s="127"/>
      <c r="C62" s="77"/>
      <c r="D62" s="75"/>
      <c r="E62" s="89"/>
      <c r="F62" s="89"/>
      <c r="G62" s="23" t="str">
        <f>VLOOKUP(H62,Hoja1!A$1:G$445,2,0)</f>
        <v>Virus</v>
      </c>
      <c r="H62" s="24" t="s">
        <v>122</v>
      </c>
      <c r="I62" s="23" t="str">
        <f>VLOOKUP(H62,Hoja1!A$2:G$445,3,0)</f>
        <v>Infecciones Virales</v>
      </c>
      <c r="J62" s="18"/>
      <c r="K62" s="23" t="str">
        <f>VLOOKUP(H62,Hoja1!A$2:G$445,4,0)</f>
        <v>N/A</v>
      </c>
      <c r="L62" s="23" t="str">
        <f>VLOOKUP(H62,Hoja1!A$2:G$445,5,0)</f>
        <v>Vacunación</v>
      </c>
      <c r="M62" s="18">
        <v>2</v>
      </c>
      <c r="N62" s="19">
        <v>3</v>
      </c>
      <c r="O62" s="19">
        <v>10</v>
      </c>
      <c r="P62" s="26">
        <f t="shared" si="0"/>
        <v>6</v>
      </c>
      <c r="Q62" s="26">
        <f t="shared" si="1"/>
        <v>60</v>
      </c>
      <c r="R62" s="33" t="str">
        <f t="shared" si="2"/>
        <v>M-6</v>
      </c>
      <c r="S62" s="35" t="str">
        <f t="shared" si="3"/>
        <v>III</v>
      </c>
      <c r="T62" s="37" t="str">
        <f t="shared" si="4"/>
        <v>Mejorable</v>
      </c>
      <c r="U62" s="80"/>
      <c r="V62" s="23" t="str">
        <f>VLOOKUP(H62,Hoja1!A$2:G$445,6,0)</f>
        <v xml:space="preserve">Enfermedades Infectocontagiosas
</v>
      </c>
      <c r="W62" s="20"/>
      <c r="X62" s="20"/>
      <c r="Y62" s="20"/>
      <c r="Z62" s="17"/>
      <c r="AA62" s="22" t="str">
        <f>VLOOKUP(H62,Hoja1!A$2:G$445,7,0)</f>
        <v>Autocuidado</v>
      </c>
      <c r="AB62" s="81"/>
      <c r="AC62" s="7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3.25" customHeight="1">
      <c r="A63" s="127"/>
      <c r="B63" s="127"/>
      <c r="C63" s="77"/>
      <c r="D63" s="75"/>
      <c r="E63" s="89"/>
      <c r="F63" s="89"/>
      <c r="G63" s="23" t="str">
        <f>VLOOKUP(H63,Hoja1!A$1:G$445,2,0)</f>
        <v>AUSENCIA O EXCESO DE LUZ EN UN AMBIENTE</v>
      </c>
      <c r="H63" s="24" t="s">
        <v>155</v>
      </c>
      <c r="I63" s="23" t="str">
        <f>VLOOKUP(H63,Hoja1!A$2:G$445,3,0)</f>
        <v>DISMINUCIÓN AGUDEZA VISUAL, CANSANCIO VISUAL</v>
      </c>
      <c r="J63" s="18"/>
      <c r="K63" s="23" t="str">
        <f>VLOOKUP(H63,Hoja1!A$2:G$445,4,0)</f>
        <v>Inspecciones planeadas e inspecciones no planeadas, procedimientos de programas de seguridad y salud en el trabajo</v>
      </c>
      <c r="L63" s="23" t="str">
        <f>VLOOKUP(H63,Hoja1!A$2:G$445,5,0)</f>
        <v>N/A</v>
      </c>
      <c r="M63" s="18">
        <v>2</v>
      </c>
      <c r="N63" s="19">
        <v>3</v>
      </c>
      <c r="O63" s="19">
        <v>10</v>
      </c>
      <c r="P63" s="26">
        <f t="shared" si="0"/>
        <v>6</v>
      </c>
      <c r="Q63" s="26">
        <f t="shared" si="1"/>
        <v>60</v>
      </c>
      <c r="R63" s="33" t="str">
        <f t="shared" si="2"/>
        <v>M-6</v>
      </c>
      <c r="S63" s="35" t="str">
        <f t="shared" si="3"/>
        <v>III</v>
      </c>
      <c r="T63" s="37" t="str">
        <f t="shared" si="4"/>
        <v>Mejorable</v>
      </c>
      <c r="U63" s="80"/>
      <c r="V63" s="23" t="str">
        <f>VLOOKUP(H63,Hoja1!A$2:G$445,6,0)</f>
        <v>DISMINUCIÓN AGUDEZA VISUAL</v>
      </c>
      <c r="W63" s="20"/>
      <c r="X63" s="20"/>
      <c r="Y63" s="20"/>
      <c r="Z63" s="17"/>
      <c r="AA63" s="22" t="str">
        <f>VLOOKUP(H63,Hoja1!A$2:G$445,7,0)</f>
        <v>N/A</v>
      </c>
      <c r="AB63" s="20" t="s">
        <v>1212</v>
      </c>
      <c r="AC63" s="7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45" customHeight="1">
      <c r="A64" s="127"/>
      <c r="B64" s="127"/>
      <c r="C64" s="77"/>
      <c r="D64" s="75"/>
      <c r="E64" s="89"/>
      <c r="F64" s="89"/>
      <c r="G64" s="23" t="str">
        <f>VLOOKUP(H64,Hoja1!A$1:G$445,2,0)</f>
        <v>CONCENTRACIÓN EN ACTIVIDADES DE ALTO DESEMPEÑO MENTAL</v>
      </c>
      <c r="H64" s="24" t="s">
        <v>72</v>
      </c>
      <c r="I64" s="23" t="str">
        <f>VLOOKUP(H64,Hoja1!A$2:G$445,3,0)</f>
        <v>ESTRÉS, CEFALEA, IRRITABILIDAD</v>
      </c>
      <c r="J64" s="18"/>
      <c r="K64" s="23" t="str">
        <f>VLOOKUP(H64,Hoja1!A$2:G$445,4,0)</f>
        <v>N/A</v>
      </c>
      <c r="L64" s="23" t="str">
        <f>VLOOKUP(H64,Hoja1!A$2:G$445,5,0)</f>
        <v>PVE PSICOSOCIAL</v>
      </c>
      <c r="M64" s="18">
        <v>2</v>
      </c>
      <c r="N64" s="19">
        <v>4</v>
      </c>
      <c r="O64" s="19">
        <v>10</v>
      </c>
      <c r="P64" s="26">
        <f t="shared" si="0"/>
        <v>8</v>
      </c>
      <c r="Q64" s="26">
        <f t="shared" si="1"/>
        <v>80</v>
      </c>
      <c r="R64" s="33" t="str">
        <f t="shared" si="2"/>
        <v>M-8</v>
      </c>
      <c r="S64" s="35" t="str">
        <f t="shared" si="3"/>
        <v>III</v>
      </c>
      <c r="T64" s="37" t="str">
        <f t="shared" si="4"/>
        <v>Mejorable</v>
      </c>
      <c r="U64" s="80"/>
      <c r="V64" s="23" t="str">
        <f>VLOOKUP(H64,Hoja1!A$2:G$445,6,0)</f>
        <v>ESTRÉS</v>
      </c>
      <c r="W64" s="20"/>
      <c r="X64" s="20"/>
      <c r="Y64" s="20"/>
      <c r="Z64" s="17"/>
      <c r="AA64" s="22" t="str">
        <f>VLOOKUP(H64,Hoja1!A$2:G$445,7,0)</f>
        <v>N/A</v>
      </c>
      <c r="AB64" s="79" t="s">
        <v>1202</v>
      </c>
      <c r="AC64" s="7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45" customHeight="1">
      <c r="A65" s="127"/>
      <c r="B65" s="127"/>
      <c r="C65" s="77"/>
      <c r="D65" s="75"/>
      <c r="E65" s="89"/>
      <c r="F65" s="89"/>
      <c r="G65" s="23" t="str">
        <f>VLOOKUP(H65,Hoja1!A$1:G$445,2,0)</f>
        <v>NATURALEZA DE LA TAREA</v>
      </c>
      <c r="H65" s="24" t="s">
        <v>76</v>
      </c>
      <c r="I65" s="23" t="str">
        <f>VLOOKUP(H65,Hoja1!A$2:G$445,3,0)</f>
        <v>ESTRÉS,  TRANSTORNOS DEL SUEÑO</v>
      </c>
      <c r="J65" s="18"/>
      <c r="K65" s="23" t="str">
        <f>VLOOKUP(H65,Hoja1!A$2:G$445,4,0)</f>
        <v>N/A</v>
      </c>
      <c r="L65" s="23" t="str">
        <f>VLOOKUP(H65,Hoja1!A$2:G$445,5,0)</f>
        <v>PVE PSICOSOCIAL</v>
      </c>
      <c r="M65" s="18">
        <v>2</v>
      </c>
      <c r="N65" s="19">
        <v>4</v>
      </c>
      <c r="O65" s="19">
        <v>10</v>
      </c>
      <c r="P65" s="26">
        <f t="shared" si="0"/>
        <v>8</v>
      </c>
      <c r="Q65" s="26">
        <f t="shared" si="1"/>
        <v>80</v>
      </c>
      <c r="R65" s="33" t="str">
        <f t="shared" si="2"/>
        <v>M-8</v>
      </c>
      <c r="S65" s="35" t="str">
        <f t="shared" si="3"/>
        <v>III</v>
      </c>
      <c r="T65" s="37" t="str">
        <f t="shared" si="4"/>
        <v>Mejorable</v>
      </c>
      <c r="U65" s="80"/>
      <c r="V65" s="23" t="str">
        <f>VLOOKUP(H65,Hoja1!A$2:G$445,6,0)</f>
        <v>ESTRÉS</v>
      </c>
      <c r="W65" s="20"/>
      <c r="X65" s="20"/>
      <c r="Y65" s="20"/>
      <c r="Z65" s="17"/>
      <c r="AA65" s="22" t="str">
        <f>VLOOKUP(H65,Hoja1!A$2:G$445,7,0)</f>
        <v>N/A</v>
      </c>
      <c r="AB65" s="81"/>
      <c r="AC65" s="7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9.25" customHeight="1">
      <c r="A66" s="127"/>
      <c r="B66" s="127"/>
      <c r="C66" s="77"/>
      <c r="D66" s="75"/>
      <c r="E66" s="89"/>
      <c r="F66" s="89"/>
      <c r="G66" s="23" t="str">
        <f>VLOOKUP(H66,Hoja1!A$1:G$445,2,0)</f>
        <v>Forzadas, Prolongadas</v>
      </c>
      <c r="H66" s="24" t="s">
        <v>40</v>
      </c>
      <c r="I66" s="23" t="str">
        <f>VLOOKUP(H66,Hoja1!A$2:G$445,3,0)</f>
        <v xml:space="preserve">Lesiones osteomusculares, lesiones osteoarticulares
</v>
      </c>
      <c r="J66" s="18"/>
      <c r="K66" s="23" t="str">
        <f>VLOOKUP(H66,Hoja1!A$2:G$445,4,0)</f>
        <v>Inspecciones planeadas e inspecciones no planeadas, procedimientos de programas de seguridad y salud en el trabajo</v>
      </c>
      <c r="L66" s="23" t="str">
        <f>VLOOKUP(H66,Hoja1!A$2:G$445,5,0)</f>
        <v>PVE Biomecánico, programa pausas activas, exámenes periódicos, recomendaciones, control de posturas</v>
      </c>
      <c r="M66" s="18">
        <v>2</v>
      </c>
      <c r="N66" s="19">
        <v>4</v>
      </c>
      <c r="O66" s="19">
        <v>25</v>
      </c>
      <c r="P66" s="26">
        <f t="shared" si="0"/>
        <v>8</v>
      </c>
      <c r="Q66" s="26">
        <f t="shared" si="1"/>
        <v>200</v>
      </c>
      <c r="R66" s="33" t="str">
        <f t="shared" si="2"/>
        <v>M-8</v>
      </c>
      <c r="S66" s="35" t="str">
        <f t="shared" si="3"/>
        <v>II</v>
      </c>
      <c r="T66" s="37" t="str">
        <f t="shared" si="4"/>
        <v>No Aceptable o Aceptable Con Control Especifico</v>
      </c>
      <c r="U66" s="80"/>
      <c r="V66" s="23" t="str">
        <f>VLOOKUP(H66,Hoja1!A$2:G$445,6,0)</f>
        <v>Enfermedades Osteomusculares</v>
      </c>
      <c r="W66" s="20"/>
      <c r="X66" s="20"/>
      <c r="Y66" s="20"/>
      <c r="Z66" s="17"/>
      <c r="AA66" s="22" t="str">
        <f>VLOOKUP(H66,Hoja1!A$2:G$445,7,0)</f>
        <v>Prevención en lesiones osteomusculares, líderes de pausas activas</v>
      </c>
      <c r="AB66" s="20" t="s">
        <v>1203</v>
      </c>
      <c r="AC66" s="77"/>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45" customHeight="1">
      <c r="A67" s="127"/>
      <c r="B67" s="127"/>
      <c r="C67" s="77"/>
      <c r="D67" s="75"/>
      <c r="E67" s="89"/>
      <c r="F67" s="89"/>
      <c r="G67" s="23" t="str">
        <f>VLOOKUP(H67,Hoja1!A$1:G$445,2,0)</f>
        <v>Higiene Muscular</v>
      </c>
      <c r="H67" s="24" t="s">
        <v>483</v>
      </c>
      <c r="I67" s="23" t="str">
        <f>VLOOKUP(H67,Hoja1!A$2:G$445,3,0)</f>
        <v>Lesiones Musculoesqueléticas</v>
      </c>
      <c r="J67" s="18"/>
      <c r="K67" s="23" t="str">
        <f>VLOOKUP(H67,Hoja1!A$2:G$445,4,0)</f>
        <v>N/A</v>
      </c>
      <c r="L67" s="23" t="str">
        <f>VLOOKUP(H67,Hoja1!A$2:G$445,5,0)</f>
        <v>N/A</v>
      </c>
      <c r="M67" s="18">
        <v>2</v>
      </c>
      <c r="N67" s="19">
        <v>3</v>
      </c>
      <c r="O67" s="19">
        <v>10</v>
      </c>
      <c r="P67" s="26">
        <f t="shared" si="0"/>
        <v>6</v>
      </c>
      <c r="Q67" s="26">
        <f t="shared" si="1"/>
        <v>60</v>
      </c>
      <c r="R67" s="33" t="str">
        <f t="shared" si="2"/>
        <v>M-6</v>
      </c>
      <c r="S67" s="35" t="str">
        <f t="shared" si="3"/>
        <v>III</v>
      </c>
      <c r="T67" s="37" t="str">
        <f t="shared" si="4"/>
        <v>Mejorable</v>
      </c>
      <c r="U67" s="80"/>
      <c r="V67" s="23" t="str">
        <f>VLOOKUP(H67,Hoja1!A$2:G$445,6,0)</f>
        <v xml:space="preserve">Enfermedades Osteomusculares
</v>
      </c>
      <c r="W67" s="20"/>
      <c r="X67" s="20"/>
      <c r="Y67" s="20"/>
      <c r="Z67" s="17"/>
      <c r="AA67" s="22" t="str">
        <f>VLOOKUP(H67,Hoja1!A$2:G$445,7,0)</f>
        <v>Prevención en lesiones osteomusculares, líderes de pausas activas</v>
      </c>
      <c r="AB67" s="20" t="s">
        <v>1217</v>
      </c>
      <c r="AC67" s="77"/>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45" customHeight="1">
      <c r="A68" s="127"/>
      <c r="B68" s="127"/>
      <c r="C68" s="77"/>
      <c r="D68" s="75"/>
      <c r="E68" s="89"/>
      <c r="F68" s="89"/>
      <c r="G68" s="23" t="str">
        <f>VLOOKUP(H68,Hoja1!A$1:G$445,2,0)</f>
        <v>Superficies de trabajo irregulares o deslizantes</v>
      </c>
      <c r="H68" s="24" t="s">
        <v>597</v>
      </c>
      <c r="I68" s="23" t="str">
        <f>VLOOKUP(H68,Hoja1!A$2:G$445,3,0)</f>
        <v>Caidas del mismo nivel, fracturas, golpe con objetos, caídas de objetos, obstrucción de rutas de evacuación</v>
      </c>
      <c r="J68" s="18"/>
      <c r="K68" s="23" t="str">
        <f>VLOOKUP(H68,Hoja1!A$2:G$445,4,0)</f>
        <v>N/A</v>
      </c>
      <c r="L68" s="23" t="str">
        <f>VLOOKUP(H68,Hoja1!A$2:G$445,5,0)</f>
        <v>N/A</v>
      </c>
      <c r="M68" s="18">
        <v>2</v>
      </c>
      <c r="N68" s="19">
        <v>3</v>
      </c>
      <c r="O68" s="19">
        <v>25</v>
      </c>
      <c r="P68" s="26">
        <f t="shared" si="0"/>
        <v>6</v>
      </c>
      <c r="Q68" s="26">
        <f t="shared" si="1"/>
        <v>150</v>
      </c>
      <c r="R68" s="33" t="str">
        <f t="shared" si="2"/>
        <v>M-6</v>
      </c>
      <c r="S68" s="35" t="str">
        <f t="shared" si="3"/>
        <v>II</v>
      </c>
      <c r="T68" s="37" t="str">
        <f t="shared" si="4"/>
        <v>No Aceptable o Aceptable Con Control Especifico</v>
      </c>
      <c r="U68" s="80"/>
      <c r="V68" s="23" t="str">
        <f>VLOOKUP(H68,Hoja1!A$2:G$445,6,0)</f>
        <v>Caídas de distinto nivel</v>
      </c>
      <c r="W68" s="20"/>
      <c r="X68" s="20"/>
      <c r="Y68" s="20"/>
      <c r="Z68" s="17"/>
      <c r="AA68" s="22" t="str">
        <f>VLOOKUP(H68,Hoja1!A$2:G$445,7,0)</f>
        <v>Pautas Básicas en orden y aseo en el lugar de trabajo, actos y condiciones inseguras</v>
      </c>
      <c r="AB68" s="20" t="s">
        <v>1205</v>
      </c>
      <c r="AC68" s="77"/>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6.25" customHeight="1" thickBot="1">
      <c r="A69" s="128"/>
      <c r="B69" s="128"/>
      <c r="C69" s="78"/>
      <c r="D69" s="76"/>
      <c r="E69" s="90"/>
      <c r="F69" s="90"/>
      <c r="G69" s="23" t="str">
        <f>VLOOKUP(H69,Hoja1!A$1:G$445,2,0)</f>
        <v>SISMOS, INCENDIOS, INUNDACIONES, TERREMOTOS, VENDAVALES, DERRUMBE</v>
      </c>
      <c r="H69" s="24" t="s">
        <v>62</v>
      </c>
      <c r="I69" s="23" t="str">
        <f>VLOOKUP(H69,Hoja1!A$2:G$445,3,0)</f>
        <v>SISMOS, INCENDIOS, INUNDACIONES, TERREMOTOS, VENDAVALES</v>
      </c>
      <c r="J69" s="18"/>
      <c r="K69" s="23" t="str">
        <f>VLOOKUP(H69,Hoja1!A$2:G$445,4,0)</f>
        <v>Inspecciones planeadas e inspecciones no planeadas, procedimientos de programas de seguridad y salud en el trabajo</v>
      </c>
      <c r="L69" s="23" t="str">
        <f>VLOOKUP(H69,Hoja1!A$2:G$445,5,0)</f>
        <v>BRIGADAS DE EMERGENCIAS</v>
      </c>
      <c r="M69" s="18">
        <v>2</v>
      </c>
      <c r="N69" s="19">
        <v>1</v>
      </c>
      <c r="O69" s="19">
        <v>100</v>
      </c>
      <c r="P69" s="26">
        <f t="shared" si="0"/>
        <v>2</v>
      </c>
      <c r="Q69" s="26">
        <f t="shared" si="1"/>
        <v>200</v>
      </c>
      <c r="R69" s="33" t="str">
        <f t="shared" si="2"/>
        <v>B-2</v>
      </c>
      <c r="S69" s="35" t="str">
        <f t="shared" si="3"/>
        <v>II</v>
      </c>
      <c r="T69" s="37" t="str">
        <f t="shared" si="4"/>
        <v>No Aceptable o Aceptable Con Control Especifico</v>
      </c>
      <c r="U69" s="81"/>
      <c r="V69" s="23" t="str">
        <f>VLOOKUP(H69,Hoja1!A$2:G$445,6,0)</f>
        <v>MUERTE</v>
      </c>
      <c r="W69" s="20"/>
      <c r="X69" s="20"/>
      <c r="Y69" s="20"/>
      <c r="Z69" s="17" t="s">
        <v>1208</v>
      </c>
      <c r="AA69" s="22" t="str">
        <f>VLOOKUP(H69,Hoja1!A$2:G$445,7,0)</f>
        <v>ENTRENAMIENTO DE LA BRIGADA; DIVULGACIÓN DE PLAN DE EMERGENCIA</v>
      </c>
      <c r="AB69" s="20" t="s">
        <v>1207</v>
      </c>
      <c r="AC69" s="83"/>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sheetData>
  <mergeCells count="66">
    <mergeCell ref="AC11:AC20"/>
    <mergeCell ref="AB11:AB12"/>
    <mergeCell ref="AB14:AB15"/>
    <mergeCell ref="B11:B69"/>
    <mergeCell ref="U21:U32"/>
    <mergeCell ref="AC21:AC32"/>
    <mergeCell ref="AB21:AB23"/>
    <mergeCell ref="AB26:AB27"/>
    <mergeCell ref="C33:C42"/>
    <mergeCell ref="U33:U42"/>
    <mergeCell ref="AC33:AC42"/>
    <mergeCell ref="AB33:AB34"/>
    <mergeCell ref="AB36:AB37"/>
    <mergeCell ref="F43:F51"/>
    <mergeCell ref="E43:E51"/>
    <mergeCell ref="AC43:AC51"/>
    <mergeCell ref="U8:V9"/>
    <mergeCell ref="B8:B10"/>
    <mergeCell ref="A11:A69"/>
    <mergeCell ref="F11:F20"/>
    <mergeCell ref="E11:E20"/>
    <mergeCell ref="D11:D20"/>
    <mergeCell ref="C11:C20"/>
    <mergeCell ref="F21:F32"/>
    <mergeCell ref="E21:E32"/>
    <mergeCell ref="C21:C32"/>
    <mergeCell ref="D21:D32"/>
    <mergeCell ref="F33:F42"/>
    <mergeCell ref="E33:E42"/>
    <mergeCell ref="D33:D42"/>
    <mergeCell ref="U11:U20"/>
    <mergeCell ref="D52:D60"/>
    <mergeCell ref="AB43:AB44"/>
    <mergeCell ref="AB46:AB47"/>
    <mergeCell ref="A8:A10"/>
    <mergeCell ref="E2:I2"/>
    <mergeCell ref="E3:I3"/>
    <mergeCell ref="E4:I4"/>
    <mergeCell ref="W8:AC9"/>
    <mergeCell ref="M8:S9"/>
    <mergeCell ref="C2:D2"/>
    <mergeCell ref="C4:D4"/>
    <mergeCell ref="E5:G5"/>
    <mergeCell ref="C8:F9"/>
    <mergeCell ref="G8:H9"/>
    <mergeCell ref="I8:I10"/>
    <mergeCell ref="J8:L9"/>
    <mergeCell ref="T8:T9"/>
    <mergeCell ref="C52:C60"/>
    <mergeCell ref="U52:U60"/>
    <mergeCell ref="D43:D51"/>
    <mergeCell ref="C43:C51"/>
    <mergeCell ref="U43:U51"/>
    <mergeCell ref="AC52:AC60"/>
    <mergeCell ref="AB52:AB53"/>
    <mergeCell ref="AB55:AB56"/>
    <mergeCell ref="F61:F69"/>
    <mergeCell ref="E61:E69"/>
    <mergeCell ref="F52:F60"/>
    <mergeCell ref="E52:E60"/>
    <mergeCell ref="D61:D69"/>
    <mergeCell ref="C61:C69"/>
    <mergeCell ref="U61:U69"/>
    <mergeCell ref="AC61:AC69"/>
    <mergeCell ref="AB61:AB62"/>
    <mergeCell ref="AB64:AB65"/>
  </mergeCells>
  <conditionalFormatting sqref="O11:O32">
    <cfRule type="cellIs" priority="73" stopIfTrue="1" operator="equal">
      <formula>"10, 25, 50, 100"</formula>
    </cfRule>
  </conditionalFormatting>
  <conditionalFormatting sqref="T1:T10 T70:T1048576">
    <cfRule type="containsText" dxfId="131" priority="69" operator="containsText" text="No Aceptable o Aceptable con Control Especifico">
      <formula>NOT(ISERROR(SEARCH("No Aceptable o Aceptable con Control Especifico",T1)))</formula>
    </cfRule>
    <cfRule type="containsText" dxfId="130" priority="70" operator="containsText" text="No Aceptable">
      <formula>NOT(ISERROR(SEARCH("No Aceptable",T1)))</formula>
    </cfRule>
    <cfRule type="containsText" dxfId="129" priority="71" operator="containsText" text="No Aceptable o Aceptable con Control Especifico">
      <formula>NOT(ISERROR(SEARCH("No Aceptable o Aceptable con Control Especifico",T1)))</formula>
    </cfRule>
  </conditionalFormatting>
  <conditionalFormatting sqref="S1:S10 S70:S1048576">
    <cfRule type="cellIs" dxfId="128" priority="68" operator="equal">
      <formula>"II"</formula>
    </cfRule>
  </conditionalFormatting>
  <conditionalFormatting sqref="S11:S34 S36:S44 S46:S53 S55:S62 S64:S69">
    <cfRule type="cellIs" dxfId="127" priority="60" stopIfTrue="1" operator="equal">
      <formula>"IV"</formula>
    </cfRule>
    <cfRule type="cellIs" dxfId="126" priority="61" stopIfTrue="1" operator="equal">
      <formula>"III"</formula>
    </cfRule>
    <cfRule type="cellIs" dxfId="125" priority="62" stopIfTrue="1" operator="equal">
      <formula>"II"</formula>
    </cfRule>
    <cfRule type="cellIs" dxfId="124" priority="63" stopIfTrue="1" operator="equal">
      <formula>"I"</formula>
    </cfRule>
  </conditionalFormatting>
  <conditionalFormatting sqref="T11:T34 T36:T44 T46:T53 T55:T62 T64:T69">
    <cfRule type="cellIs" dxfId="123" priority="46" stopIfTrue="1" operator="equal">
      <formula>"No Aceptable"</formula>
    </cfRule>
    <cfRule type="cellIs" dxfId="122" priority="47" stopIfTrue="1" operator="equal">
      <formula>"Aceptable"</formula>
    </cfRule>
  </conditionalFormatting>
  <conditionalFormatting sqref="T11:T34 T36:T44 T46:T53 T55:T62 T64:T69">
    <cfRule type="cellIs" dxfId="121" priority="44" stopIfTrue="1" operator="equal">
      <formula>"No Aceptable o Aceptable Con Control Especifico"</formula>
    </cfRule>
  </conditionalFormatting>
  <conditionalFormatting sqref="T11:T34 T36:T44 T46:T53 T55:T62 T64:T69">
    <cfRule type="containsText" dxfId="120" priority="43" stopIfTrue="1" operator="containsText" text="Mejorable">
      <formula>NOT(ISERROR(SEARCH("Mejorable",T11)))</formula>
    </cfRule>
  </conditionalFormatting>
  <conditionalFormatting sqref="O52:O53 O55:O60">
    <cfRule type="cellIs" priority="40" stopIfTrue="1" operator="equal">
      <formula>"10, 25, 50, 100"</formula>
    </cfRule>
  </conditionalFormatting>
  <conditionalFormatting sqref="O33:O34 O36:O42">
    <cfRule type="cellIs" priority="42" stopIfTrue="1" operator="equal">
      <formula>"10, 25, 50, 100"</formula>
    </cfRule>
  </conditionalFormatting>
  <conditionalFormatting sqref="O43:O44 O46:O51">
    <cfRule type="cellIs" priority="41" stopIfTrue="1" operator="equal">
      <formula>"10, 25, 50, 100"</formula>
    </cfRule>
  </conditionalFormatting>
  <conditionalFormatting sqref="O35">
    <cfRule type="cellIs" priority="39" stopIfTrue="1" operator="equal">
      <formula>"10, 25, 50, 100"</formula>
    </cfRule>
  </conditionalFormatting>
  <conditionalFormatting sqref="S35">
    <cfRule type="cellIs" dxfId="119" priority="35" stopIfTrue="1" operator="equal">
      <formula>"IV"</formula>
    </cfRule>
    <cfRule type="cellIs" dxfId="118" priority="36" stopIfTrue="1" operator="equal">
      <formula>"III"</formula>
    </cfRule>
    <cfRule type="cellIs" dxfId="117" priority="37" stopIfTrue="1" operator="equal">
      <formula>"II"</formula>
    </cfRule>
    <cfRule type="cellIs" dxfId="116" priority="38" stopIfTrue="1" operator="equal">
      <formula>"I"</formula>
    </cfRule>
  </conditionalFormatting>
  <conditionalFormatting sqref="T35">
    <cfRule type="cellIs" dxfId="115" priority="33" stopIfTrue="1" operator="equal">
      <formula>"No Aceptable"</formula>
    </cfRule>
    <cfRule type="cellIs" dxfId="114" priority="34" stopIfTrue="1" operator="equal">
      <formula>"Aceptable"</formula>
    </cfRule>
  </conditionalFormatting>
  <conditionalFormatting sqref="T35">
    <cfRule type="cellIs" dxfId="113" priority="32" stopIfTrue="1" operator="equal">
      <formula>"No Aceptable o Aceptable Con Control Especifico"</formula>
    </cfRule>
  </conditionalFormatting>
  <conditionalFormatting sqref="T35">
    <cfRule type="containsText" dxfId="112" priority="31" stopIfTrue="1" operator="containsText" text="Mejorable">
      <formula>NOT(ISERROR(SEARCH("Mejorable",T35)))</formula>
    </cfRule>
  </conditionalFormatting>
  <conditionalFormatting sqref="O45">
    <cfRule type="cellIs" priority="30" stopIfTrue="1" operator="equal">
      <formula>"10, 25, 50, 100"</formula>
    </cfRule>
  </conditionalFormatting>
  <conditionalFormatting sqref="S45">
    <cfRule type="cellIs" dxfId="111" priority="26" stopIfTrue="1" operator="equal">
      <formula>"IV"</formula>
    </cfRule>
    <cfRule type="cellIs" dxfId="110" priority="27" stopIfTrue="1" operator="equal">
      <formula>"III"</formula>
    </cfRule>
    <cfRule type="cellIs" dxfId="109" priority="28" stopIfTrue="1" operator="equal">
      <formula>"II"</formula>
    </cfRule>
    <cfRule type="cellIs" dxfId="108" priority="29" stopIfTrue="1" operator="equal">
      <formula>"I"</formula>
    </cfRule>
  </conditionalFormatting>
  <conditionalFormatting sqref="T45">
    <cfRule type="cellIs" dxfId="107" priority="24" stopIfTrue="1" operator="equal">
      <formula>"No Aceptable"</formula>
    </cfRule>
    <cfRule type="cellIs" dxfId="106" priority="25" stopIfTrue="1" operator="equal">
      <formula>"Aceptable"</formula>
    </cfRule>
  </conditionalFormatting>
  <conditionalFormatting sqref="T45">
    <cfRule type="cellIs" dxfId="105" priority="23" stopIfTrue="1" operator="equal">
      <formula>"No Aceptable o Aceptable Con Control Especifico"</formula>
    </cfRule>
  </conditionalFormatting>
  <conditionalFormatting sqref="T45">
    <cfRule type="containsText" dxfId="104" priority="22" stopIfTrue="1" operator="containsText" text="Mejorable">
      <formula>NOT(ISERROR(SEARCH("Mejorable",T45)))</formula>
    </cfRule>
  </conditionalFormatting>
  <conditionalFormatting sqref="O54">
    <cfRule type="cellIs" priority="21" stopIfTrue="1" operator="equal">
      <formula>"10, 25, 50, 100"</formula>
    </cfRule>
  </conditionalFormatting>
  <conditionalFormatting sqref="S54">
    <cfRule type="cellIs" dxfId="103" priority="17" stopIfTrue="1" operator="equal">
      <formula>"IV"</formula>
    </cfRule>
    <cfRule type="cellIs" dxfId="102" priority="18" stopIfTrue="1" operator="equal">
      <formula>"III"</formula>
    </cfRule>
    <cfRule type="cellIs" dxfId="101" priority="19" stopIfTrue="1" operator="equal">
      <formula>"II"</formula>
    </cfRule>
    <cfRule type="cellIs" dxfId="100" priority="20" stopIfTrue="1" operator="equal">
      <formula>"I"</formula>
    </cfRule>
  </conditionalFormatting>
  <conditionalFormatting sqref="T54">
    <cfRule type="cellIs" dxfId="99" priority="15" stopIfTrue="1" operator="equal">
      <formula>"No Aceptable"</formula>
    </cfRule>
    <cfRule type="cellIs" dxfId="98" priority="16" stopIfTrue="1" operator="equal">
      <formula>"Aceptable"</formula>
    </cfRule>
  </conditionalFormatting>
  <conditionalFormatting sqref="T54">
    <cfRule type="cellIs" dxfId="97" priority="14" stopIfTrue="1" operator="equal">
      <formula>"No Aceptable o Aceptable Con Control Especifico"</formula>
    </cfRule>
  </conditionalFormatting>
  <conditionalFormatting sqref="T54">
    <cfRule type="containsText" dxfId="96" priority="13" stopIfTrue="1" operator="containsText" text="Mejorable">
      <formula>NOT(ISERROR(SEARCH("Mejorable",T54)))</formula>
    </cfRule>
  </conditionalFormatting>
  <conditionalFormatting sqref="T63">
    <cfRule type="containsText" dxfId="95" priority="4" stopIfTrue="1" operator="containsText" text="Mejorable">
      <formula>NOT(ISERROR(SEARCH("Mejorable",T63)))</formula>
    </cfRule>
  </conditionalFormatting>
  <conditionalFormatting sqref="O63">
    <cfRule type="cellIs" priority="12" stopIfTrue="1" operator="equal">
      <formula>"10, 25, 50, 100"</formula>
    </cfRule>
  </conditionalFormatting>
  <conditionalFormatting sqref="S63">
    <cfRule type="cellIs" dxfId="94" priority="8" stopIfTrue="1" operator="equal">
      <formula>"IV"</formula>
    </cfRule>
    <cfRule type="cellIs" dxfId="93" priority="9" stopIfTrue="1" operator="equal">
      <formula>"III"</formula>
    </cfRule>
    <cfRule type="cellIs" dxfId="92" priority="10" stopIfTrue="1" operator="equal">
      <formula>"II"</formula>
    </cfRule>
    <cfRule type="cellIs" dxfId="91" priority="11" stopIfTrue="1" operator="equal">
      <formula>"I"</formula>
    </cfRule>
  </conditionalFormatting>
  <conditionalFormatting sqref="T63">
    <cfRule type="cellIs" dxfId="90" priority="6" stopIfTrue="1" operator="equal">
      <formula>"No Aceptable"</formula>
    </cfRule>
    <cfRule type="cellIs" dxfId="89" priority="7" stopIfTrue="1" operator="equal">
      <formula>"Aceptable"</formula>
    </cfRule>
  </conditionalFormatting>
  <conditionalFormatting sqref="T63">
    <cfRule type="cellIs" dxfId="88" priority="5" stopIfTrue="1" operator="equal">
      <formula>"No Aceptable o Aceptable Con Control Especifico"</formula>
    </cfRule>
  </conditionalFormatting>
  <conditionalFormatting sqref="O61:O62">
    <cfRule type="cellIs" priority="3" stopIfTrue="1" operator="equal">
      <formula>"10, 25, 50, 100"</formula>
    </cfRule>
  </conditionalFormatting>
  <conditionalFormatting sqref="O64:O65">
    <cfRule type="cellIs" priority="2" stopIfTrue="1" operator="equal">
      <formula>"10, 25, 50, 100"</formula>
    </cfRule>
  </conditionalFormatting>
  <conditionalFormatting sqref="O66:O69">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6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9">
      <formula1>10</formula1>
      <formula2>100</formula2>
    </dataValidation>
  </dataValidations>
  <pageMargins left="0.7" right="0.7" top="0.75" bottom="0.75" header="0.3" footer="0.3"/>
  <pageSetup orientation="portrait" r:id="rId1"/>
  <ignoredErrors>
    <ignoredError sqref="G64:G69 I64:I69 V64:V69 AA64:AA69 K64:L69 AA11:AA34 V11:V34 K11:L34 I11:I34 G11:G34 K36:L44 AA36:AA44 V36:V44 I36:I44 G36:G44 K46:L53 AA46:AA53 V46:V53 I46:I53 G46:G53 K55:L62 AA55:AA62 V55:V62 I55:I62 G55:G60"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Hoja1!$A$2:$A$445</xm:f>
          </x14:formula1>
          <xm:sqref>H11:H32 H54 H35 H45 H63</xm:sqref>
        </x14:dataValidation>
        <x14:dataValidation type="list" allowBlank="1" showInputMessage="1" showErrorMessage="1">
          <x14:formula1>
            <xm:f>Hoja2!$A$2:$A$82</xm:f>
          </x14:formula1>
          <xm:sqref>E11 E21 E33 E43 E52 E61</xm:sqref>
        </x14:dataValidation>
        <x14:dataValidation type="list" allowBlank="1" showInputMessage="1" showErrorMessage="1">
          <x14:formula1>
            <xm:f>[2]Hoja1!#REF!</xm:f>
          </x14:formula1>
          <xm:sqref>H33:H34 H36:H44 H46:H53 H55:H62 H64:H69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4"/>
  <sheetViews>
    <sheetView showGridLines="0" zoomScale="80" zoomScaleNormal="80" workbookViewId="0">
      <selection activeCell="D10" sqref="D1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8"/>
      <c r="D2" s="118"/>
      <c r="E2" s="107" t="s">
        <v>1226</v>
      </c>
      <c r="F2" s="108"/>
      <c r="G2" s="108"/>
      <c r="H2" s="108"/>
      <c r="I2" s="109"/>
      <c r="J2" s="9"/>
      <c r="K2" s="9"/>
      <c r="L2" s="9"/>
      <c r="M2" s="8"/>
      <c r="N2" s="8"/>
      <c r="O2" s="8"/>
      <c r="P2" s="8"/>
      <c r="Q2" s="8"/>
      <c r="R2" s="8"/>
      <c r="S2" s="8"/>
      <c r="T2" s="8"/>
      <c r="U2" s="9"/>
      <c r="V2" s="8"/>
      <c r="W2" s="8"/>
      <c r="X2" s="8"/>
      <c r="Y2" s="8"/>
      <c r="Z2" s="8"/>
      <c r="AA2" s="10"/>
    </row>
    <row r="3" spans="1:276" s="6" customFormat="1" ht="15" customHeight="1">
      <c r="A3" s="5"/>
      <c r="C3" s="11"/>
      <c r="D3" s="8"/>
      <c r="E3" s="110" t="s">
        <v>1193</v>
      </c>
      <c r="F3" s="111"/>
      <c r="G3" s="111"/>
      <c r="H3" s="111"/>
      <c r="I3" s="112"/>
      <c r="J3" s="9"/>
      <c r="K3" s="9"/>
      <c r="L3" s="9"/>
      <c r="M3" s="8"/>
      <c r="N3" s="8"/>
      <c r="O3" s="8"/>
      <c r="P3" s="8"/>
      <c r="Q3" s="8"/>
      <c r="R3" s="8"/>
      <c r="S3" s="8"/>
      <c r="T3" s="8"/>
      <c r="U3" s="9"/>
      <c r="V3" s="8"/>
      <c r="W3" s="8"/>
      <c r="X3" s="8"/>
      <c r="Y3" s="8"/>
      <c r="Z3" s="8"/>
      <c r="AA3" s="10"/>
    </row>
    <row r="4" spans="1:276" s="6" customFormat="1" ht="15" customHeight="1" thickBot="1">
      <c r="A4" s="5"/>
      <c r="C4" s="118"/>
      <c r="D4" s="118"/>
      <c r="E4" s="113" t="s">
        <v>1237</v>
      </c>
      <c r="F4" s="114"/>
      <c r="G4" s="114"/>
      <c r="H4" s="114"/>
      <c r="I4" s="115"/>
      <c r="J4" s="9"/>
      <c r="K4" s="9"/>
      <c r="L4" s="9"/>
      <c r="M4" s="8"/>
      <c r="N4" s="8"/>
      <c r="O4" s="8"/>
      <c r="P4" s="8"/>
      <c r="Q4" s="8"/>
      <c r="R4" s="8"/>
      <c r="S4" s="8"/>
      <c r="T4" s="8"/>
      <c r="U4" s="9"/>
      <c r="V4" s="8"/>
      <c r="W4" s="8"/>
      <c r="X4" s="8"/>
      <c r="Y4" s="8"/>
      <c r="Z4" s="8"/>
      <c r="AA4" s="10"/>
    </row>
    <row r="5" spans="1:276" s="6" customFormat="1" ht="11.25" customHeight="1">
      <c r="A5" s="5"/>
      <c r="C5" s="11"/>
      <c r="D5" s="8"/>
      <c r="E5" s="119"/>
      <c r="F5" s="119"/>
      <c r="G5" s="119"/>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04" t="s">
        <v>11</v>
      </c>
      <c r="B8" s="123" t="s">
        <v>12</v>
      </c>
      <c r="C8" s="120" t="s">
        <v>0</v>
      </c>
      <c r="D8" s="120"/>
      <c r="E8" s="120"/>
      <c r="F8" s="120"/>
      <c r="G8" s="117" t="s">
        <v>1</v>
      </c>
      <c r="H8" s="121"/>
      <c r="I8" s="122" t="s">
        <v>2</v>
      </c>
      <c r="J8" s="117" t="s">
        <v>3</v>
      </c>
      <c r="K8" s="117"/>
      <c r="L8" s="117"/>
      <c r="M8" s="117" t="s">
        <v>4</v>
      </c>
      <c r="N8" s="117"/>
      <c r="O8" s="117"/>
      <c r="P8" s="117"/>
      <c r="Q8" s="117"/>
      <c r="R8" s="117"/>
      <c r="S8" s="117"/>
      <c r="T8" s="117" t="s">
        <v>5</v>
      </c>
      <c r="U8" s="117" t="s">
        <v>6</v>
      </c>
      <c r="V8" s="121"/>
      <c r="W8" s="116" t="s">
        <v>7</v>
      </c>
      <c r="X8" s="116"/>
      <c r="Y8" s="116"/>
      <c r="Z8" s="116"/>
      <c r="AA8" s="116"/>
      <c r="AB8" s="116"/>
      <c r="AC8" s="116"/>
    </row>
    <row r="9" spans="1:276" ht="15.75" customHeight="1" thickBot="1">
      <c r="A9" s="105"/>
      <c r="B9" s="124"/>
      <c r="C9" s="120"/>
      <c r="D9" s="120"/>
      <c r="E9" s="120"/>
      <c r="F9" s="120"/>
      <c r="G9" s="121"/>
      <c r="H9" s="121"/>
      <c r="I9" s="122"/>
      <c r="J9" s="117"/>
      <c r="K9" s="117"/>
      <c r="L9" s="117"/>
      <c r="M9" s="117"/>
      <c r="N9" s="117"/>
      <c r="O9" s="117"/>
      <c r="P9" s="117"/>
      <c r="Q9" s="117"/>
      <c r="R9" s="117"/>
      <c r="S9" s="117"/>
      <c r="T9" s="121"/>
      <c r="U9" s="121"/>
      <c r="V9" s="121"/>
      <c r="W9" s="116"/>
      <c r="X9" s="116"/>
      <c r="Y9" s="116"/>
      <c r="Z9" s="116"/>
      <c r="AA9" s="116"/>
      <c r="AB9" s="116"/>
      <c r="AC9" s="116"/>
    </row>
    <row r="10" spans="1:276" s="13" customFormat="1" ht="39" thickBot="1">
      <c r="A10" s="106"/>
      <c r="B10" s="125"/>
      <c r="C10" s="46" t="s">
        <v>13</v>
      </c>
      <c r="D10" s="46" t="s">
        <v>14</v>
      </c>
      <c r="E10" s="46" t="s">
        <v>1077</v>
      </c>
      <c r="F10" s="46" t="s">
        <v>15</v>
      </c>
      <c r="G10" s="46" t="s">
        <v>16</v>
      </c>
      <c r="H10" s="46" t="s">
        <v>17</v>
      </c>
      <c r="I10" s="122"/>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c r="A11" s="126" t="s">
        <v>1230</v>
      </c>
      <c r="B11" s="126" t="s">
        <v>1195</v>
      </c>
      <c r="C11" s="94"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129"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91" t="s">
        <v>1071</v>
      </c>
      <c r="F11" s="91" t="s">
        <v>1197</v>
      </c>
      <c r="G11" s="66" t="str">
        <f>VLOOKUP(H11,Hoja1!A$1:G$445,2,0)</f>
        <v>Bacterias</v>
      </c>
      <c r="H11" s="50" t="s">
        <v>113</v>
      </c>
      <c r="I11" s="66" t="str">
        <f>VLOOKUP(H11,Hoja1!A$2:G$445,3,0)</f>
        <v>Infecciones Bacterianas</v>
      </c>
      <c r="J11" s="65"/>
      <c r="K11" s="66" t="str">
        <f>VLOOKUP(H11,Hoja1!A$2:G$445,4,0)</f>
        <v>N/A</v>
      </c>
      <c r="L11" s="66" t="str">
        <f>VLOOKUP(H11,Hoja1!A$2:G$445,5,0)</f>
        <v>Vacunación</v>
      </c>
      <c r="M11" s="65">
        <v>2</v>
      </c>
      <c r="N11" s="52">
        <v>3</v>
      </c>
      <c r="O11" s="52">
        <v>10</v>
      </c>
      <c r="P11" s="52">
        <f>M11*N11</f>
        <v>6</v>
      </c>
      <c r="Q11" s="52">
        <f>O11*P11</f>
        <v>60</v>
      </c>
      <c r="R11" s="53" t="str">
        <f>IF(P11=40,"MA-40",IF(P11=30,"MA-30",IF(P11=20,"A-20",IF(P11=10,"A-10",IF(P11=24,"MA-24",IF(P11=18,"A-18",IF(P11=12,"A-12",IF(P11=6,"M-6",IF(P11=8,"M-8",IF(P11=6,"M-6",IF(P11=4,"B-4",IF(P11=2,"B-2",))))))))))))</f>
        <v>M-6</v>
      </c>
      <c r="S11" s="54" t="str">
        <f t="shared" ref="S11:S54" si="0">IF(Q11&lt;=20,"IV",IF(Q11&lt;=120,"III",IF(Q11&lt;=500,"II",IF(Q11&lt;=4000,"I"))))</f>
        <v>III</v>
      </c>
      <c r="T11" s="55" t="str">
        <f>IF(S11=0,"",IF(S11="IV","Aceptable",IF(S11="III","Mejorable",IF(S11="II","No Aceptable o Aceptable Con Control Especifico",IF(S11="I","No Aceptable","")))))</f>
        <v>Mejorable</v>
      </c>
      <c r="U11" s="132">
        <v>2</v>
      </c>
      <c r="V11" s="66" t="str">
        <f>VLOOKUP(H11,Hoja1!A$2:G$445,6,0)</f>
        <v xml:space="preserve">Enfermedades Infectocontagiosas
</v>
      </c>
      <c r="W11" s="56"/>
      <c r="X11" s="56"/>
      <c r="Y11" s="56"/>
      <c r="Z11" s="48"/>
      <c r="AA11" s="48" t="str">
        <f>VLOOKUP(H11,Hoja1!A$2:G$445,7,0)</f>
        <v>Autocuidado</v>
      </c>
      <c r="AB11" s="132" t="s">
        <v>1225</v>
      </c>
      <c r="AC11" s="94"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127"/>
      <c r="B12" s="127"/>
      <c r="C12" s="85"/>
      <c r="D12" s="130"/>
      <c r="E12" s="92"/>
      <c r="F12" s="92"/>
      <c r="G12" s="66" t="str">
        <f>VLOOKUP(H12,Hoja1!A$1:G$445,2,0)</f>
        <v>Virus</v>
      </c>
      <c r="H12" s="50" t="s">
        <v>122</v>
      </c>
      <c r="I12" s="66" t="str">
        <f>VLOOKUP(H12,Hoja1!A$2:G$445,3,0)</f>
        <v>Infecciones Virales</v>
      </c>
      <c r="J12" s="57"/>
      <c r="K12" s="66" t="str">
        <f>VLOOKUP(H12,Hoja1!A$2:G$445,4,0)</f>
        <v>N/A</v>
      </c>
      <c r="L12" s="66" t="str">
        <f>VLOOKUP(H12,Hoja1!A$2:G$445,5,0)</f>
        <v>Vacunación</v>
      </c>
      <c r="M12" s="57">
        <v>2</v>
      </c>
      <c r="N12" s="58">
        <v>3</v>
      </c>
      <c r="O12" s="58">
        <v>10</v>
      </c>
      <c r="P12" s="52">
        <f t="shared" ref="P12:P54" si="1">M12*N12</f>
        <v>6</v>
      </c>
      <c r="Q12" s="52">
        <f t="shared" ref="Q12:Q54" si="2">O12*P12</f>
        <v>60</v>
      </c>
      <c r="R12" s="59" t="str">
        <f t="shared" ref="R12:R54" si="3">IF(P12=40,"MA-40",IF(P12=30,"MA-30",IF(P12=20,"A-20",IF(P12=10,"A-10",IF(P12=24,"MA-24",IF(P12=18,"A-18",IF(P12=12,"A-12",IF(P12=6,"M-6",IF(P12=8,"M-8",IF(P12=6,"M-6",IF(P12=4,"B-4",IF(P12=2,"B-2",))))))))))))</f>
        <v>M-6</v>
      </c>
      <c r="S12" s="60" t="str">
        <f t="shared" si="0"/>
        <v>III</v>
      </c>
      <c r="T12" s="61" t="str">
        <f t="shared" ref="T12:T54" si="4">IF(S12=0,"",IF(S12="IV","Aceptable",IF(S12="III","Mejorable",IF(S12="II","No Aceptable o Aceptable Con Control Especifico",IF(S12="I","No Aceptable","")))))</f>
        <v>Mejorable</v>
      </c>
      <c r="U12" s="97"/>
      <c r="V12" s="66" t="str">
        <f>VLOOKUP(H12,Hoja1!A$2:G$445,6,0)</f>
        <v xml:space="preserve">Enfermedades Infectocontagiosas
</v>
      </c>
      <c r="W12" s="62"/>
      <c r="X12" s="62"/>
      <c r="Y12" s="62"/>
      <c r="Z12" s="63"/>
      <c r="AA12" s="48" t="str">
        <f>VLOOKUP(H12,Hoja1!A$2:G$445,7,0)</f>
        <v>Autocuidado</v>
      </c>
      <c r="AB12" s="98"/>
      <c r="AC12" s="8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7"/>
      <c r="B13" s="127"/>
      <c r="C13" s="85"/>
      <c r="D13" s="130"/>
      <c r="E13" s="92"/>
      <c r="F13" s="92"/>
      <c r="G13" s="66" t="str">
        <f>VLOOKUP(H13,Hoja1!A$1:G$445,2,0)</f>
        <v>INFRAROJA, ULTRAVIOLETA, VISIBLE, RADIOFRECUENCIA, MICROONDAS, LASER</v>
      </c>
      <c r="H13" s="50" t="s">
        <v>67</v>
      </c>
      <c r="I13" s="66" t="str">
        <f>VLOOKUP(H13,Hoja1!A$2:G$445,3,0)</f>
        <v>CÁNCER, LESIONES DÉRMICAS Y OCULARES</v>
      </c>
      <c r="J13" s="57"/>
      <c r="K13" s="66" t="str">
        <f>VLOOKUP(H13,Hoja1!A$2:G$445,4,0)</f>
        <v>Inspecciones planeadas e inspecciones no planeadas, procedimientos de programas de seguridad y salud en el trabajo</v>
      </c>
      <c r="L13" s="66" t="str">
        <f>VLOOKUP(H13,Hoja1!A$2:G$445,5,0)</f>
        <v>PROGRAMA BLOQUEADOR SOLAR</v>
      </c>
      <c r="M13" s="57">
        <v>2</v>
      </c>
      <c r="N13" s="58">
        <v>2</v>
      </c>
      <c r="O13" s="58">
        <v>10</v>
      </c>
      <c r="P13" s="52">
        <f t="shared" si="1"/>
        <v>4</v>
      </c>
      <c r="Q13" s="52">
        <f t="shared" si="2"/>
        <v>40</v>
      </c>
      <c r="R13" s="59" t="str">
        <f t="shared" si="3"/>
        <v>B-4</v>
      </c>
      <c r="S13" s="60" t="str">
        <f t="shared" si="0"/>
        <v>III</v>
      </c>
      <c r="T13" s="61" t="str">
        <f t="shared" si="4"/>
        <v>Mejorable</v>
      </c>
      <c r="U13" s="97"/>
      <c r="V13" s="66" t="str">
        <f>VLOOKUP(H13,Hoja1!A$2:G$445,6,0)</f>
        <v>CÁNCER</v>
      </c>
      <c r="W13" s="62"/>
      <c r="X13" s="62"/>
      <c r="Y13" s="62"/>
      <c r="Z13" s="63"/>
      <c r="AA13" s="48" t="str">
        <f>VLOOKUP(H13,Hoja1!A$2:G$445,7,0)</f>
        <v>N/A</v>
      </c>
      <c r="AB13" s="62" t="s">
        <v>1201</v>
      </c>
      <c r="AC13" s="8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9.75" customHeight="1">
      <c r="A14" s="127"/>
      <c r="B14" s="127"/>
      <c r="C14" s="85"/>
      <c r="D14" s="130"/>
      <c r="E14" s="92"/>
      <c r="F14" s="92"/>
      <c r="G14" s="66" t="str">
        <f>VLOOKUP(H14,Hoja1!A$1:G$445,2,0)</f>
        <v>CONCENTRACIÓN EN ACTIVIDADES DE ALTO DESEMPEÑO MENTAL</v>
      </c>
      <c r="H14" s="50" t="s">
        <v>72</v>
      </c>
      <c r="I14" s="66" t="str">
        <f>VLOOKUP(H14,Hoja1!A$2:G$445,3,0)</f>
        <v>ESTRÉS, CEFALEA, IRRITABILIDAD</v>
      </c>
      <c r="J14" s="57"/>
      <c r="K14" s="66" t="str">
        <f>VLOOKUP(H14,Hoja1!A$2:G$445,4,0)</f>
        <v>N/A</v>
      </c>
      <c r="L14" s="66" t="str">
        <f>VLOOKUP(H14,Hoja1!A$2:G$445,5,0)</f>
        <v>PVE PSICOSOCIAL</v>
      </c>
      <c r="M14" s="57">
        <v>2</v>
      </c>
      <c r="N14" s="58">
        <v>3</v>
      </c>
      <c r="O14" s="58">
        <v>10</v>
      </c>
      <c r="P14" s="52">
        <f t="shared" si="1"/>
        <v>6</v>
      </c>
      <c r="Q14" s="52">
        <f t="shared" si="2"/>
        <v>60</v>
      </c>
      <c r="R14" s="59" t="str">
        <f t="shared" si="3"/>
        <v>M-6</v>
      </c>
      <c r="S14" s="60" t="str">
        <f t="shared" si="0"/>
        <v>III</v>
      </c>
      <c r="T14" s="61" t="str">
        <f t="shared" si="4"/>
        <v>Mejorable</v>
      </c>
      <c r="U14" s="97"/>
      <c r="V14" s="66" t="str">
        <f>VLOOKUP(H14,Hoja1!A$2:G$445,6,0)</f>
        <v>ESTRÉS</v>
      </c>
      <c r="W14" s="62"/>
      <c r="X14" s="62"/>
      <c r="Y14" s="62"/>
      <c r="Z14" s="63"/>
      <c r="AA14" s="48" t="str">
        <f>VLOOKUP(H14,Hoja1!A$2:G$445,7,0)</f>
        <v>N/A</v>
      </c>
      <c r="AB14" s="96" t="s">
        <v>1202</v>
      </c>
      <c r="AC14" s="8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9.75" customHeight="1">
      <c r="A15" s="127"/>
      <c r="B15" s="127"/>
      <c r="C15" s="85"/>
      <c r="D15" s="130"/>
      <c r="E15" s="92"/>
      <c r="F15" s="92"/>
      <c r="G15" s="66" t="str">
        <f>VLOOKUP(H15,Hoja1!A$1:G$445,2,0)</f>
        <v>NATURALEZA DE LA TAREA</v>
      </c>
      <c r="H15" s="50" t="s">
        <v>76</v>
      </c>
      <c r="I15" s="66" t="str">
        <f>VLOOKUP(H15,Hoja1!A$2:G$445,3,0)</f>
        <v>ESTRÉS,  TRANSTORNOS DEL SUEÑO</v>
      </c>
      <c r="J15" s="57"/>
      <c r="K15" s="66" t="str">
        <f>VLOOKUP(H15,Hoja1!A$2:G$445,4,0)</f>
        <v>N/A</v>
      </c>
      <c r="L15" s="66" t="str">
        <f>VLOOKUP(H15,Hoja1!A$2:G$445,5,0)</f>
        <v>PVE PSICOSOCIAL</v>
      </c>
      <c r="M15" s="57">
        <v>2</v>
      </c>
      <c r="N15" s="58">
        <v>3</v>
      </c>
      <c r="O15" s="58">
        <v>10</v>
      </c>
      <c r="P15" s="52">
        <f t="shared" si="1"/>
        <v>6</v>
      </c>
      <c r="Q15" s="52">
        <f t="shared" si="2"/>
        <v>60</v>
      </c>
      <c r="R15" s="59" t="str">
        <f t="shared" si="3"/>
        <v>M-6</v>
      </c>
      <c r="S15" s="60" t="str">
        <f t="shared" si="0"/>
        <v>III</v>
      </c>
      <c r="T15" s="61" t="str">
        <f t="shared" si="4"/>
        <v>Mejorable</v>
      </c>
      <c r="U15" s="97"/>
      <c r="V15" s="66" t="str">
        <f>VLOOKUP(H15,Hoja1!A$2:G$445,6,0)</f>
        <v>ESTRÉS</v>
      </c>
      <c r="W15" s="62"/>
      <c r="X15" s="62"/>
      <c r="Y15" s="62"/>
      <c r="Z15" s="63"/>
      <c r="AA15" s="48" t="str">
        <f>VLOOKUP(H15,Hoja1!A$2:G$445,7,0)</f>
        <v>N/A</v>
      </c>
      <c r="AB15" s="98"/>
      <c r="AC15" s="8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8.25">
      <c r="A16" s="127"/>
      <c r="B16" s="127"/>
      <c r="C16" s="85"/>
      <c r="D16" s="130"/>
      <c r="E16" s="92"/>
      <c r="F16" s="92"/>
      <c r="G16" s="66" t="str">
        <f>VLOOKUP(H16,Hoja1!A$1:G$445,2,0)</f>
        <v>Higiene Muscular</v>
      </c>
      <c r="H16" s="50" t="s">
        <v>483</v>
      </c>
      <c r="I16" s="66" t="str">
        <f>VLOOKUP(H16,Hoja1!A$2:G$445,3,0)</f>
        <v>Lesiones Musculoesqueléticas</v>
      </c>
      <c r="J16" s="57"/>
      <c r="K16" s="66" t="str">
        <f>VLOOKUP(H16,Hoja1!A$2:G$445,4,0)</f>
        <v>N/A</v>
      </c>
      <c r="L16" s="66" t="str">
        <f>VLOOKUP(H16,Hoja1!A$2:G$445,5,0)</f>
        <v>N/A</v>
      </c>
      <c r="M16" s="57">
        <v>2</v>
      </c>
      <c r="N16" s="58">
        <v>3</v>
      </c>
      <c r="O16" s="58">
        <v>10</v>
      </c>
      <c r="P16" s="52">
        <f t="shared" si="1"/>
        <v>6</v>
      </c>
      <c r="Q16" s="52">
        <f t="shared" si="2"/>
        <v>60</v>
      </c>
      <c r="R16" s="59" t="str">
        <f t="shared" si="3"/>
        <v>M-6</v>
      </c>
      <c r="S16" s="60" t="str">
        <f t="shared" si="0"/>
        <v>III</v>
      </c>
      <c r="T16" s="61" t="str">
        <f t="shared" si="4"/>
        <v>Mejorable</v>
      </c>
      <c r="U16" s="97"/>
      <c r="V16" s="66" t="str">
        <f>VLOOKUP(H16,Hoja1!A$2:G$445,6,0)</f>
        <v xml:space="preserve">Enfermedades Osteomusculares
</v>
      </c>
      <c r="W16" s="62"/>
      <c r="X16" s="62"/>
      <c r="Y16" s="62"/>
      <c r="Z16" s="63"/>
      <c r="AA16" s="48" t="str">
        <f>VLOOKUP(H16,Hoja1!A$2:G$445,7,0)</f>
        <v>Prevención en lesiones osteomusculares, líderes de pausas activas</v>
      </c>
      <c r="AB16" s="62" t="s">
        <v>1217</v>
      </c>
      <c r="AC16" s="8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27"/>
      <c r="B17" s="127"/>
      <c r="C17" s="85"/>
      <c r="D17" s="130"/>
      <c r="E17" s="92"/>
      <c r="F17" s="92"/>
      <c r="G17" s="66" t="str">
        <f>VLOOKUP(H17,Hoja1!A$1:G$445,2,0)</f>
        <v>Atropellamiento, Envestir</v>
      </c>
      <c r="H17" s="50" t="s">
        <v>1187</v>
      </c>
      <c r="I17" s="66" t="str">
        <f>VLOOKUP(H17,Hoja1!A$2:G$445,3,0)</f>
        <v>Lesiones, pérdidas materiales, muerte</v>
      </c>
      <c r="J17" s="57"/>
      <c r="K17" s="66" t="str">
        <f>VLOOKUP(H17,Hoja1!A$2:G$445,4,0)</f>
        <v>Inspecciones planeadas e inspecciones no planeadas, procedimientos de programas de seguridad y salud en el trabajo</v>
      </c>
      <c r="L17" s="66" t="str">
        <f>VLOOKUP(H17,Hoja1!A$2:G$445,5,0)</f>
        <v>Programa de seguridad vial, señalización</v>
      </c>
      <c r="M17" s="57">
        <v>2</v>
      </c>
      <c r="N17" s="58">
        <v>2</v>
      </c>
      <c r="O17" s="58">
        <v>60</v>
      </c>
      <c r="P17" s="52">
        <f t="shared" si="1"/>
        <v>4</v>
      </c>
      <c r="Q17" s="52">
        <f t="shared" si="2"/>
        <v>240</v>
      </c>
      <c r="R17" s="59" t="str">
        <f t="shared" si="3"/>
        <v>B-4</v>
      </c>
      <c r="S17" s="60" t="str">
        <f t="shared" si="0"/>
        <v>II</v>
      </c>
      <c r="T17" s="61" t="str">
        <f t="shared" si="4"/>
        <v>No Aceptable o Aceptable Con Control Especifico</v>
      </c>
      <c r="U17" s="97"/>
      <c r="V17" s="66" t="str">
        <f>VLOOKUP(H17,Hoja1!A$2:G$445,6,0)</f>
        <v>Muerte</v>
      </c>
      <c r="W17" s="62"/>
      <c r="X17" s="62"/>
      <c r="Y17" s="62"/>
      <c r="Z17" s="63"/>
      <c r="AA17" s="48" t="str">
        <f>VLOOKUP(H17,Hoja1!A$2:G$445,7,0)</f>
        <v>Seguridad vial y manejo defensivo, aseguramiento de áreas de trabajo</v>
      </c>
      <c r="AB17" s="62" t="s">
        <v>1204</v>
      </c>
      <c r="AC17" s="8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127"/>
      <c r="B18" s="127"/>
      <c r="C18" s="85"/>
      <c r="D18" s="130"/>
      <c r="E18" s="92"/>
      <c r="F18" s="92"/>
      <c r="G18" s="66" t="str">
        <f>VLOOKUP(H18,Hoja1!A$1:G$445,2,0)</f>
        <v>Superficies de trabajo irregulares o deslizantes</v>
      </c>
      <c r="H18" s="50" t="s">
        <v>597</v>
      </c>
      <c r="I18" s="66" t="str">
        <f>VLOOKUP(H18,Hoja1!A$2:G$445,3,0)</f>
        <v>Caidas del mismo nivel, fracturas, golpe con objetos, caídas de objetos, obstrucción de rutas de evacuación</v>
      </c>
      <c r="J18" s="57"/>
      <c r="K18" s="66" t="str">
        <f>VLOOKUP(H18,Hoja1!A$2:G$445,4,0)</f>
        <v>N/A</v>
      </c>
      <c r="L18" s="66" t="str">
        <f>VLOOKUP(H18,Hoja1!A$2:G$445,5,0)</f>
        <v>N/A</v>
      </c>
      <c r="M18" s="57">
        <v>2</v>
      </c>
      <c r="N18" s="58">
        <v>3</v>
      </c>
      <c r="O18" s="58">
        <v>25</v>
      </c>
      <c r="P18" s="52">
        <f t="shared" si="1"/>
        <v>6</v>
      </c>
      <c r="Q18" s="52">
        <f t="shared" si="2"/>
        <v>150</v>
      </c>
      <c r="R18" s="59" t="str">
        <f t="shared" si="3"/>
        <v>M-6</v>
      </c>
      <c r="S18" s="60" t="str">
        <f t="shared" si="0"/>
        <v>II</v>
      </c>
      <c r="T18" s="61" t="str">
        <f t="shared" si="4"/>
        <v>No Aceptable o Aceptable Con Control Especifico</v>
      </c>
      <c r="U18" s="97"/>
      <c r="V18" s="66" t="str">
        <f>VLOOKUP(H18,Hoja1!A$2:G$445,6,0)</f>
        <v>Caídas de distinto nivel</v>
      </c>
      <c r="W18" s="62"/>
      <c r="X18" s="62"/>
      <c r="Y18" s="62"/>
      <c r="Z18" s="63"/>
      <c r="AA18" s="48" t="str">
        <f>VLOOKUP(H18,Hoja1!A$2:G$445,7,0)</f>
        <v>Pautas Básicas en orden y aseo en el lugar de trabajo, actos y condiciones inseguras</v>
      </c>
      <c r="AB18" s="62" t="s">
        <v>1205</v>
      </c>
      <c r="AC18" s="8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3.75">
      <c r="A19" s="127"/>
      <c r="B19" s="127"/>
      <c r="C19" s="85"/>
      <c r="D19" s="130"/>
      <c r="E19" s="92"/>
      <c r="F19" s="92"/>
      <c r="G19" s="66" t="str">
        <f>VLOOKUP(H19,Hoja1!A$1:G$445,2,0)</f>
        <v>Atraco, golpiza, atentados y secuestrados</v>
      </c>
      <c r="H19" s="50" t="s">
        <v>57</v>
      </c>
      <c r="I19" s="66" t="str">
        <f>VLOOKUP(H19,Hoja1!A$2:G$445,3,0)</f>
        <v>Estrés, golpes, Secuestros</v>
      </c>
      <c r="J19" s="57"/>
      <c r="K19" s="66" t="str">
        <f>VLOOKUP(H19,Hoja1!A$2:G$445,4,0)</f>
        <v>Inspecciones planeadas e inspecciones no planeadas, procedimientos de programas de seguridad y salud en el trabajo</v>
      </c>
      <c r="L19" s="66" t="str">
        <f>VLOOKUP(H19,Hoja1!A$2:G$445,5,0)</f>
        <v xml:space="preserve">Uniformes Corporativos, Caquetas corporativas, Carnetización
</v>
      </c>
      <c r="M19" s="57">
        <v>2</v>
      </c>
      <c r="N19" s="58">
        <v>2</v>
      </c>
      <c r="O19" s="58">
        <v>60</v>
      </c>
      <c r="P19" s="52">
        <f t="shared" si="1"/>
        <v>4</v>
      </c>
      <c r="Q19" s="52">
        <f t="shared" si="2"/>
        <v>240</v>
      </c>
      <c r="R19" s="59" t="str">
        <f t="shared" si="3"/>
        <v>B-4</v>
      </c>
      <c r="S19" s="60" t="str">
        <f t="shared" si="0"/>
        <v>II</v>
      </c>
      <c r="T19" s="61" t="str">
        <f t="shared" si="4"/>
        <v>No Aceptable o Aceptable Con Control Especifico</v>
      </c>
      <c r="U19" s="97"/>
      <c r="V19" s="66" t="str">
        <f>VLOOKUP(H19,Hoja1!A$2:G$445,6,0)</f>
        <v>Secuestros</v>
      </c>
      <c r="W19" s="62"/>
      <c r="X19" s="62"/>
      <c r="Y19" s="62"/>
      <c r="Z19" s="63"/>
      <c r="AA19" s="48" t="str">
        <f>VLOOKUP(H19,Hoja1!A$2:G$445,7,0)</f>
        <v>N/A</v>
      </c>
      <c r="AB19" s="62" t="s">
        <v>1206</v>
      </c>
      <c r="AC19" s="8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127"/>
      <c r="B20" s="127"/>
      <c r="C20" s="85"/>
      <c r="D20" s="130"/>
      <c r="E20" s="92"/>
      <c r="F20" s="92"/>
      <c r="G20" s="66" t="str">
        <f>VLOOKUP(H20,Hoja1!A$1:G$445,2,0)</f>
        <v>SISMOS, INCENDIOS, INUNDACIONES, TERREMOTOS, VENDAVALES, DERRUMBE</v>
      </c>
      <c r="H20" s="50" t="s">
        <v>62</v>
      </c>
      <c r="I20" s="66" t="str">
        <f>VLOOKUP(H20,Hoja1!A$2:G$445,3,0)</f>
        <v>SISMOS, INCENDIOS, INUNDACIONES, TERREMOTOS, VENDAVALES</v>
      </c>
      <c r="J20" s="57"/>
      <c r="K20" s="66" t="str">
        <f>VLOOKUP(H20,Hoja1!A$2:G$445,4,0)</f>
        <v>Inspecciones planeadas e inspecciones no planeadas, procedimientos de programas de seguridad y salud en el trabajo</v>
      </c>
      <c r="L20" s="66" t="str">
        <f>VLOOKUP(H20,Hoja1!A$2:G$445,5,0)</f>
        <v>BRIGADAS DE EMERGENCIAS</v>
      </c>
      <c r="M20" s="57">
        <v>2</v>
      </c>
      <c r="N20" s="58">
        <v>1</v>
      </c>
      <c r="O20" s="58">
        <v>100</v>
      </c>
      <c r="P20" s="52">
        <f t="shared" si="1"/>
        <v>2</v>
      </c>
      <c r="Q20" s="52">
        <f t="shared" si="2"/>
        <v>200</v>
      </c>
      <c r="R20" s="59" t="str">
        <f t="shared" si="3"/>
        <v>B-2</v>
      </c>
      <c r="S20" s="60" t="str">
        <f t="shared" si="0"/>
        <v>II</v>
      </c>
      <c r="T20" s="61" t="str">
        <f t="shared" si="4"/>
        <v>No Aceptable o Aceptable Con Control Especifico</v>
      </c>
      <c r="U20" s="98"/>
      <c r="V20" s="66" t="str">
        <f>VLOOKUP(H20,Hoja1!A$2:G$445,6,0)</f>
        <v>MUERTE</v>
      </c>
      <c r="W20" s="62"/>
      <c r="X20" s="62"/>
      <c r="Y20" s="62"/>
      <c r="Z20" s="63" t="s">
        <v>1208</v>
      </c>
      <c r="AA20" s="48" t="str">
        <f>VLOOKUP(H20,Hoja1!A$2:G$445,7,0)</f>
        <v>ENTRENAMIENTO DE LA BRIGADA; DIVULGACIÓN DE PLAN DE EMERGENCIA</v>
      </c>
      <c r="AB20" s="62" t="s">
        <v>1207</v>
      </c>
      <c r="AC20" s="86"/>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27"/>
      <c r="B21" s="127"/>
      <c r="C21" s="100" t="str">
        <f>VLOOKUP(E21,Hoja2!A$2:C$82,2,0)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21" s="99" t="str">
        <f>VLOOKUP(E21,Hoja2!A$2:C$82,3,0)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21" s="131" t="s">
        <v>1038</v>
      </c>
      <c r="F21" s="131" t="s">
        <v>1197</v>
      </c>
      <c r="G21" s="23" t="str">
        <f>VLOOKUP(H21,Hoja1!A$1:G$445,2,0)</f>
        <v>Bacteria</v>
      </c>
      <c r="H21" s="24" t="s">
        <v>108</v>
      </c>
      <c r="I21" s="23" t="str">
        <f>VLOOKUP(H21,Hoja1!A$2:G$445,3,0)</f>
        <v>Infecciones producidas por Bacterianas</v>
      </c>
      <c r="J21" s="18"/>
      <c r="K21" s="23" t="str">
        <f>VLOOKUP(H21,Hoja1!A$2:G$445,4,0)</f>
        <v>Inspecciones planeadas e inspecciones no planeadas, procedimientos de programas de seguridad y salud en el trabajo</v>
      </c>
      <c r="L21" s="23" t="str">
        <f>VLOOKUP(H21,Hoja1!A$2:G$445,5,0)</f>
        <v>Programa de vacunación, bota pantalon, overol, guantes, tapabocas, mascarillas con filtos</v>
      </c>
      <c r="M21" s="18">
        <v>2</v>
      </c>
      <c r="N21" s="19">
        <v>3</v>
      </c>
      <c r="O21" s="19">
        <v>10</v>
      </c>
      <c r="P21" s="26">
        <f t="shared" si="1"/>
        <v>6</v>
      </c>
      <c r="Q21" s="26">
        <f t="shared" si="2"/>
        <v>60</v>
      </c>
      <c r="R21" s="33" t="str">
        <f t="shared" si="3"/>
        <v>M-6</v>
      </c>
      <c r="S21" s="35" t="str">
        <f t="shared" si="0"/>
        <v>III</v>
      </c>
      <c r="T21" s="37" t="str">
        <f t="shared" si="4"/>
        <v>Mejorable</v>
      </c>
      <c r="U21" s="101">
        <v>9</v>
      </c>
      <c r="V21" s="23" t="str">
        <f>VLOOKUP(H21,Hoja1!A$2:G$445,6,0)</f>
        <v xml:space="preserve">Enfermedades Infectocontagiosas
</v>
      </c>
      <c r="W21" s="20"/>
      <c r="X21" s="20"/>
      <c r="Y21" s="20"/>
      <c r="Z21" s="17"/>
      <c r="AA21" s="22" t="str">
        <f>VLOOKUP(H21,Hoja1!A$2:G$445,7,0)</f>
        <v xml:space="preserve">Riesgo Biológico, Autocuidado y/o Uso y manejo adecuado de E.P.P.
</v>
      </c>
      <c r="AB21" s="101" t="s">
        <v>1225</v>
      </c>
      <c r="AC21" s="135" t="s">
        <v>1200</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27"/>
      <c r="B22" s="127"/>
      <c r="C22" s="77"/>
      <c r="D22" s="75"/>
      <c r="E22" s="89"/>
      <c r="F22" s="89"/>
      <c r="G22" s="23" t="str">
        <f>VLOOKUP(H22,Hoja1!A$1:G$445,2,0)</f>
        <v>Virus</v>
      </c>
      <c r="H22" s="24" t="s">
        <v>120</v>
      </c>
      <c r="I22" s="23" t="str">
        <f>VLOOKUP(H22,Hoja1!A$2:G$445,3,0)</f>
        <v>Infecciones Virales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18">
        <v>2</v>
      </c>
      <c r="N22" s="19">
        <v>3</v>
      </c>
      <c r="O22" s="19">
        <v>10</v>
      </c>
      <c r="P22" s="26">
        <f t="shared" si="1"/>
        <v>6</v>
      </c>
      <c r="Q22" s="26">
        <f t="shared" si="2"/>
        <v>60</v>
      </c>
      <c r="R22" s="33" t="str">
        <f t="shared" si="3"/>
        <v>M-6</v>
      </c>
      <c r="S22" s="35" t="str">
        <f t="shared" si="0"/>
        <v>III</v>
      </c>
      <c r="T22" s="37" t="str">
        <f t="shared" si="4"/>
        <v>Mejorable</v>
      </c>
      <c r="U22" s="80"/>
      <c r="V22" s="23" t="str">
        <f>VLOOKUP(H22,Hoja1!A$2:G$445,6,0)</f>
        <v xml:space="preserve">Enfermedades Infectocontagiosas
</v>
      </c>
      <c r="W22" s="20"/>
      <c r="X22" s="20"/>
      <c r="Y22" s="20"/>
      <c r="Z22" s="17"/>
      <c r="AA22" s="22" t="str">
        <f>VLOOKUP(H22,Hoja1!A$2:G$445,7,0)</f>
        <v xml:space="preserve">Riesgo Biológico, Autocuidado y/o Uso y manejo adecuado de E.P.P.
</v>
      </c>
      <c r="AB22" s="81"/>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27"/>
      <c r="B23" s="127"/>
      <c r="C23" s="77"/>
      <c r="D23" s="75"/>
      <c r="E23" s="89"/>
      <c r="F23" s="89"/>
      <c r="G23" s="23" t="str">
        <f>VLOOKUP(H23,Hoja1!A$1:G$445,2,0)</f>
        <v>INFRAROJA, ULTRAVIOLETA, VISIBLE, RADIOFRECUENCIA, MICROONDAS, LASER</v>
      </c>
      <c r="H23" s="24" t="s">
        <v>67</v>
      </c>
      <c r="I23" s="23" t="str">
        <f>VLOOKUP(H23,Hoja1!A$2:G$445,3,0)</f>
        <v>CÁNCER, LESIONES DÉRMICAS Y OCULARES</v>
      </c>
      <c r="J23" s="18"/>
      <c r="K23" s="23" t="str">
        <f>VLOOKUP(H23,Hoja1!A$2:G$445,4,0)</f>
        <v>Inspecciones planeadas e inspecciones no planeadas, procedimientos de programas de seguridad y salud en el trabajo</v>
      </c>
      <c r="L23" s="23" t="str">
        <f>VLOOKUP(H23,Hoja1!A$2:G$445,5,0)</f>
        <v>PROGRAMA BLOQUEADOR SOLAR</v>
      </c>
      <c r="M23" s="18">
        <v>2</v>
      </c>
      <c r="N23" s="19">
        <v>3</v>
      </c>
      <c r="O23" s="19">
        <v>10</v>
      </c>
      <c r="P23" s="26">
        <f t="shared" si="1"/>
        <v>6</v>
      </c>
      <c r="Q23" s="26">
        <f t="shared" si="2"/>
        <v>60</v>
      </c>
      <c r="R23" s="33" t="str">
        <f t="shared" si="3"/>
        <v>M-6</v>
      </c>
      <c r="S23" s="35" t="str">
        <f t="shared" si="0"/>
        <v>III</v>
      </c>
      <c r="T23" s="37" t="str">
        <f t="shared" si="4"/>
        <v>Mejorable</v>
      </c>
      <c r="U23" s="80"/>
      <c r="V23" s="23" t="str">
        <f>VLOOKUP(H23,Hoja1!A$2:G$445,6,0)</f>
        <v>CÁNCER</v>
      </c>
      <c r="W23" s="20"/>
      <c r="X23" s="20"/>
      <c r="Y23" s="20"/>
      <c r="Z23" s="17"/>
      <c r="AA23" s="22" t="str">
        <f>VLOOKUP(H23,Hoja1!A$2:G$445,7,0)</f>
        <v>N/A</v>
      </c>
      <c r="AB23" s="20" t="s">
        <v>1201</v>
      </c>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74" customFormat="1" ht="63" customHeight="1">
      <c r="A24" s="127"/>
      <c r="B24" s="127"/>
      <c r="C24" s="77"/>
      <c r="D24" s="75"/>
      <c r="E24" s="89"/>
      <c r="F24" s="89"/>
      <c r="G24" s="72" t="str">
        <f>VLOOKUP(H24,[2]Hoja1!A$1:G$445,2,0)</f>
        <v>GASES Y VAPORES</v>
      </c>
      <c r="H24" s="24" t="s">
        <v>250</v>
      </c>
      <c r="I24" s="72" t="str">
        <f>VLOOKUP(H24,[2]Hoja1!A$2:G$445,3,0)</f>
        <v xml:space="preserve"> LESIONES EN LA PIEL, IRRITACIÓN EN VÍAS  RESPIRATORIAS, MUERTE</v>
      </c>
      <c r="J24" s="18"/>
      <c r="K24" s="72" t="str">
        <f>VLOOKUP(H24,[2]Hoja1!A$2:G$445,4,0)</f>
        <v>Inspecciones planeadas e inspecciones no planeadas, procedimientos de programas de seguridad y salud en el trabajo</v>
      </c>
      <c r="L24" s="72" t="str">
        <f>VLOOKUP(H24,[2]Hoja1!A$2:G$445,5,0)</f>
        <v>EPP TAPABOCAS, CARETAS CON FILTROS</v>
      </c>
      <c r="M24" s="18">
        <v>2</v>
      </c>
      <c r="N24" s="19">
        <v>3</v>
      </c>
      <c r="O24" s="19">
        <v>10</v>
      </c>
      <c r="P24" s="26">
        <f t="shared" si="1"/>
        <v>6</v>
      </c>
      <c r="Q24" s="26">
        <f t="shared" si="2"/>
        <v>60</v>
      </c>
      <c r="R24" s="33" t="str">
        <f t="shared" si="3"/>
        <v>M-6</v>
      </c>
      <c r="S24" s="35" t="str">
        <f t="shared" si="0"/>
        <v>III</v>
      </c>
      <c r="T24" s="37" t="str">
        <f t="shared" si="4"/>
        <v>Mejorable</v>
      </c>
      <c r="U24" s="80"/>
      <c r="V24" s="72" t="str">
        <f>VLOOKUP(H24,[2]Hoja1!A$2:G$445,6,0)</f>
        <v xml:space="preserve"> MUERTE</v>
      </c>
      <c r="W24" s="20"/>
      <c r="X24" s="20"/>
      <c r="Y24" s="20"/>
      <c r="Z24" s="17"/>
      <c r="AA24" s="22" t="str">
        <f>VLOOKUP(H24,[2]Hoja1!A$2:G$445,7,0)</f>
        <v>USO Y MANEJO ADECUADO DE E.P.P.</v>
      </c>
      <c r="AB24" s="20" t="s">
        <v>1241</v>
      </c>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73"/>
    </row>
    <row r="25" spans="1:150" s="13" customFormat="1" ht="25.5">
      <c r="A25" s="127"/>
      <c r="B25" s="127"/>
      <c r="C25" s="77"/>
      <c r="D25" s="75"/>
      <c r="E25" s="89"/>
      <c r="F25" s="89"/>
      <c r="G25" s="23" t="str">
        <f>VLOOKUP(H25,Hoja1!A$1:G$445,2,0)</f>
        <v>CONCENTRACIÓN EN ACTIVIDADES DE ALTO DESEMPEÑO MENTAL</v>
      </c>
      <c r="H25" s="24" t="s">
        <v>72</v>
      </c>
      <c r="I25" s="23" t="str">
        <f>VLOOKUP(H25,Hoja1!A$2:G$445,3,0)</f>
        <v>ESTRÉS, CEFALEA, IRRITABILIDAD</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80"/>
      <c r="V25" s="23" t="str">
        <f>VLOOKUP(H25,Hoja1!A$2:G$445,6,0)</f>
        <v>ESTRÉS</v>
      </c>
      <c r="W25" s="20"/>
      <c r="X25" s="20"/>
      <c r="Y25" s="20"/>
      <c r="Z25" s="17"/>
      <c r="AA25" s="22" t="str">
        <f>VLOOKUP(H25,Hoja1!A$2:G$445,7,0)</f>
        <v>N/A</v>
      </c>
      <c r="AB25" s="101" t="s">
        <v>1202</v>
      </c>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15">
      <c r="A26" s="127"/>
      <c r="B26" s="127"/>
      <c r="C26" s="77"/>
      <c r="D26" s="75"/>
      <c r="E26" s="89"/>
      <c r="F26" s="89"/>
      <c r="G26" s="23" t="str">
        <f>VLOOKUP(H26,Hoja1!A$1:G$445,2,0)</f>
        <v>NATURALEZA DE LA TAREA</v>
      </c>
      <c r="H26" s="24" t="s">
        <v>76</v>
      </c>
      <c r="I26" s="23" t="str">
        <f>VLOOKUP(H26,Hoja1!A$2:G$445,3,0)</f>
        <v>ESTRÉS,  TRANSTORNOS DEL SUEÑO</v>
      </c>
      <c r="J26" s="18"/>
      <c r="K26" s="23" t="str">
        <f>VLOOKUP(H26,Hoja1!A$2:G$445,4,0)</f>
        <v>N/A</v>
      </c>
      <c r="L26" s="23" t="str">
        <f>VLOOKUP(H26,Hoja1!A$2:G$445,5,0)</f>
        <v>PVE PSICOSOCIAL</v>
      </c>
      <c r="M26" s="18">
        <v>2</v>
      </c>
      <c r="N26" s="19">
        <v>3</v>
      </c>
      <c r="O26" s="19">
        <v>10</v>
      </c>
      <c r="P26" s="26">
        <f t="shared" si="1"/>
        <v>6</v>
      </c>
      <c r="Q26" s="26">
        <f t="shared" si="2"/>
        <v>60</v>
      </c>
      <c r="R26" s="33" t="str">
        <f t="shared" si="3"/>
        <v>M-6</v>
      </c>
      <c r="S26" s="35" t="str">
        <f t="shared" si="0"/>
        <v>III</v>
      </c>
      <c r="T26" s="37" t="str">
        <f t="shared" si="4"/>
        <v>Mejorable</v>
      </c>
      <c r="U26" s="80"/>
      <c r="V26" s="23" t="str">
        <f>VLOOKUP(H26,Hoja1!A$2:G$445,6,0)</f>
        <v>ESTRÉS</v>
      </c>
      <c r="W26" s="20"/>
      <c r="X26" s="20"/>
      <c r="Y26" s="20"/>
      <c r="Z26" s="17"/>
      <c r="AA26" s="22" t="str">
        <f>VLOOKUP(H26,Hoja1!A$2:G$445,7,0)</f>
        <v>N/A</v>
      </c>
      <c r="AB26" s="80"/>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25.5">
      <c r="A27" s="127"/>
      <c r="B27" s="127"/>
      <c r="C27" s="77"/>
      <c r="D27" s="75"/>
      <c r="E27" s="89"/>
      <c r="F27" s="89"/>
      <c r="G27" s="23" t="str">
        <f>VLOOKUP(H27,Hoja1!A$1:G$445,2,0)</f>
        <v xml:space="preserve"> ALTA CONCENTRACIÓN</v>
      </c>
      <c r="H27" s="24" t="s">
        <v>88</v>
      </c>
      <c r="I27" s="23" t="str">
        <f>VLOOKUP(H27,Hoja1!A$2:G$445,3,0)</f>
        <v>ESTRÉS, DEPRESIÓN, TRANSTORNOS DEL SUEÑO, AUSENCIA DE ATENCIÓN</v>
      </c>
      <c r="J27" s="18"/>
      <c r="K27" s="23" t="str">
        <f>VLOOKUP(H27,Hoja1!A$2:G$445,4,0)</f>
        <v>N/A</v>
      </c>
      <c r="L27" s="23" t="str">
        <f>VLOOKUP(H27,Hoja1!A$2:G$445,5,0)</f>
        <v>PVE PSICOSOCIAL</v>
      </c>
      <c r="M27" s="18">
        <v>2</v>
      </c>
      <c r="N27" s="19">
        <v>3</v>
      </c>
      <c r="O27" s="19">
        <v>10</v>
      </c>
      <c r="P27" s="26">
        <f t="shared" si="1"/>
        <v>6</v>
      </c>
      <c r="Q27" s="26">
        <f t="shared" si="2"/>
        <v>60</v>
      </c>
      <c r="R27" s="33" t="str">
        <f t="shared" si="3"/>
        <v>M-6</v>
      </c>
      <c r="S27" s="35" t="str">
        <f t="shared" si="0"/>
        <v>III</v>
      </c>
      <c r="T27" s="37" t="str">
        <f t="shared" si="4"/>
        <v>Mejorable</v>
      </c>
      <c r="U27" s="80"/>
      <c r="V27" s="23" t="str">
        <f>VLOOKUP(H27,Hoja1!A$2:G$445,6,0)</f>
        <v>ESTRÉS, ALTERACIÓN DEL SISTEMA NERVIOSO</v>
      </c>
      <c r="W27" s="20"/>
      <c r="X27" s="20"/>
      <c r="Y27" s="20"/>
      <c r="Z27" s="17"/>
      <c r="AA27" s="22" t="str">
        <f>VLOOKUP(H27,Hoja1!A$2:G$445,7,0)</f>
        <v>N/A</v>
      </c>
      <c r="AB27" s="81"/>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27"/>
      <c r="B28" s="127"/>
      <c r="C28" s="77"/>
      <c r="D28" s="75"/>
      <c r="E28" s="89"/>
      <c r="F28" s="89"/>
      <c r="G28" s="23" t="str">
        <f>VLOOKUP(H28,Hoja1!A$1:G$445,2,0)</f>
        <v>Forzadas, Prolongadas</v>
      </c>
      <c r="H28" s="24" t="s">
        <v>40</v>
      </c>
      <c r="I28" s="23" t="str">
        <f>VLOOKUP(H28,Hoja1!A$2:G$445,3,0)</f>
        <v xml:space="preserve">Lesiones osteomusculares, lesiones osteoarticulares
</v>
      </c>
      <c r="J28" s="18"/>
      <c r="K28" s="23" t="str">
        <f>VLOOKUP(H28,Hoja1!A$2:G$445,4,0)</f>
        <v>Inspecciones planeadas e inspecciones no planeadas, procedimientos de programas de seguridad y salud en el trabajo</v>
      </c>
      <c r="L28" s="23" t="str">
        <f>VLOOKUP(H28,Hoja1!A$2:G$445,5,0)</f>
        <v>PVE Biomecánico, programa pausas activas, exámenes periódicos, recomendaciones, control de posturas</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80"/>
      <c r="V28" s="23" t="str">
        <f>VLOOKUP(H28,Hoja1!A$2:G$445,6,0)</f>
        <v>Enfermedades Osteomusculares</v>
      </c>
      <c r="W28" s="20"/>
      <c r="X28" s="20"/>
      <c r="Y28" s="20"/>
      <c r="Z28" s="17"/>
      <c r="AA28" s="22" t="str">
        <f>VLOOKUP(H28,Hoja1!A$2:G$445,7,0)</f>
        <v>Prevención en lesiones osteomusculares, líderes de pausas activas</v>
      </c>
      <c r="AB28" s="20" t="s">
        <v>1203</v>
      </c>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7"/>
      <c r="B29" s="127"/>
      <c r="C29" s="77"/>
      <c r="D29" s="75"/>
      <c r="E29" s="89"/>
      <c r="F29" s="89"/>
      <c r="G29" s="23" t="str">
        <f>VLOOKUP(H29,Hoja1!A$1:G$445,2,0)</f>
        <v>Movimientos repetitivos, Miembros Superiores</v>
      </c>
      <c r="H29" s="24" t="s">
        <v>47</v>
      </c>
      <c r="I29" s="23" t="str">
        <f>VLOOKUP(H29,Hoja1!A$2:G$445,3,0)</f>
        <v>Lesiones Musculoesqueléticas</v>
      </c>
      <c r="J29" s="18"/>
      <c r="K29" s="23" t="str">
        <f>VLOOKUP(H29,Hoja1!A$2:G$445,4,0)</f>
        <v>N/A</v>
      </c>
      <c r="L29" s="23" t="str">
        <f>VLOOKUP(H29,Hoja1!A$2:G$445,5,0)</f>
        <v>PVE BIomécanico, programa pausas activas, examenes periódicos, recomendaicones, control de posturas</v>
      </c>
      <c r="M29" s="18">
        <v>2</v>
      </c>
      <c r="N29" s="19">
        <v>3</v>
      </c>
      <c r="O29" s="19">
        <v>25</v>
      </c>
      <c r="P29" s="26">
        <f t="shared" si="1"/>
        <v>6</v>
      </c>
      <c r="Q29" s="26">
        <f t="shared" si="2"/>
        <v>150</v>
      </c>
      <c r="R29" s="33" t="str">
        <f t="shared" si="3"/>
        <v>M-6</v>
      </c>
      <c r="S29" s="35" t="str">
        <f t="shared" si="0"/>
        <v>II</v>
      </c>
      <c r="T29" s="37" t="str">
        <f t="shared" si="4"/>
        <v>No Aceptable o Aceptable Con Control Especifico</v>
      </c>
      <c r="U29" s="80"/>
      <c r="V29" s="23" t="str">
        <f>VLOOKUP(H29,Hoja1!A$2:G$445,6,0)</f>
        <v>Enfermedades musculoesqueleticas</v>
      </c>
      <c r="W29" s="20"/>
      <c r="X29" s="20"/>
      <c r="Y29" s="20"/>
      <c r="Z29" s="17"/>
      <c r="AA29" s="22" t="str">
        <f>VLOOKUP(H29,Hoja1!A$2:G$445,7,0)</f>
        <v>Prevención en lesiones osteomusculares, líderes de pausas activas</v>
      </c>
      <c r="AB29" s="20" t="s">
        <v>1203</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7"/>
      <c r="B30" s="127"/>
      <c r="C30" s="77"/>
      <c r="D30" s="75"/>
      <c r="E30" s="89"/>
      <c r="F30" s="89"/>
      <c r="G30" s="23" t="str">
        <f>VLOOKUP(H30,Hoja1!A$1:G$445,2,0)</f>
        <v>Atropellamiento, Envestir</v>
      </c>
      <c r="H30" s="24" t="s">
        <v>1187</v>
      </c>
      <c r="I30" s="23" t="str">
        <f>VLOOKUP(H30,Hoja1!A$2:G$445,3,0)</f>
        <v>Lesiones, pérdidas materiales, muerte</v>
      </c>
      <c r="J30" s="18"/>
      <c r="K30" s="23" t="str">
        <f>VLOOKUP(H30,Hoja1!A$2:G$445,4,0)</f>
        <v>Inspecciones planeadas e inspecciones no planeadas, procedimientos de programas de seguridad y salud en el trabajo</v>
      </c>
      <c r="L30" s="23" t="str">
        <f>VLOOKUP(H30,Hoja1!A$2:G$445,5,0)</f>
        <v>Programa de seguridad vial, señalización</v>
      </c>
      <c r="M30" s="18">
        <v>2</v>
      </c>
      <c r="N30" s="19">
        <v>3</v>
      </c>
      <c r="O30" s="19">
        <v>60</v>
      </c>
      <c r="P30" s="26">
        <f t="shared" si="1"/>
        <v>6</v>
      </c>
      <c r="Q30" s="26">
        <f t="shared" si="2"/>
        <v>360</v>
      </c>
      <c r="R30" s="33" t="str">
        <f t="shared" si="3"/>
        <v>M-6</v>
      </c>
      <c r="S30" s="35" t="str">
        <f t="shared" si="0"/>
        <v>II</v>
      </c>
      <c r="T30" s="37" t="str">
        <f t="shared" si="4"/>
        <v>No Aceptable o Aceptable Con Control Especifico</v>
      </c>
      <c r="U30" s="80"/>
      <c r="V30" s="23" t="str">
        <f>VLOOKUP(H30,Hoja1!A$2:G$445,6,0)</f>
        <v>Muerte</v>
      </c>
      <c r="W30" s="20"/>
      <c r="X30" s="20"/>
      <c r="Y30" s="20"/>
      <c r="Z30" s="17"/>
      <c r="AA30" s="22" t="str">
        <f>VLOOKUP(H30,Hoja1!A$2:G$445,7,0)</f>
        <v>Seguridad vial y manejo defensivo, aseguramiento de áreas de trabajo</v>
      </c>
      <c r="AB30" s="20" t="s">
        <v>1204</v>
      </c>
      <c r="AC30" s="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3.75">
      <c r="A31" s="127"/>
      <c r="B31" s="127"/>
      <c r="C31" s="77"/>
      <c r="D31" s="75"/>
      <c r="E31" s="89"/>
      <c r="F31" s="89"/>
      <c r="G31" s="23" t="str">
        <f>VLOOKUP(H31,Hoja1!A$1:G$445,2,0)</f>
        <v>Reparación de redes e instalaciones</v>
      </c>
      <c r="H31" s="24" t="s">
        <v>576</v>
      </c>
      <c r="I31" s="23" t="str">
        <f>VLOOKUP(H31,Hoja1!A$2:G$445,3,0)</f>
        <v>Atrapamiento, apastamiento, lesiones, fracturas, muerte</v>
      </c>
      <c r="J31" s="18"/>
      <c r="K31" s="23" t="str">
        <f>VLOOKUP(H31,Hoja1!A$2:G$445,4,0)</f>
        <v>Inspecciones planeadas e inspecciones no planeadas, procedimientos de programas de seguridad y salud en el trabajo</v>
      </c>
      <c r="L31" s="23" t="str">
        <f>VLOOKUP(H31,Hoja1!A$2:G$445,5,0)</f>
        <v>E.P.P. Colectivos entibados y cajas de entibados</v>
      </c>
      <c r="M31" s="18">
        <v>2</v>
      </c>
      <c r="N31" s="19">
        <v>2</v>
      </c>
      <c r="O31" s="19">
        <v>100</v>
      </c>
      <c r="P31" s="26">
        <f t="shared" si="1"/>
        <v>4</v>
      </c>
      <c r="Q31" s="26">
        <f t="shared" si="2"/>
        <v>400</v>
      </c>
      <c r="R31" s="33" t="str">
        <f t="shared" si="3"/>
        <v>B-4</v>
      </c>
      <c r="S31" s="35" t="str">
        <f t="shared" si="0"/>
        <v>II</v>
      </c>
      <c r="T31" s="37" t="str">
        <f t="shared" si="4"/>
        <v>No Aceptable o Aceptable Con Control Especifico</v>
      </c>
      <c r="U31" s="80"/>
      <c r="V31" s="23" t="str">
        <f>VLOOKUP(H31,Hoja1!A$2:G$445,6,0)</f>
        <v>Muerte</v>
      </c>
      <c r="W31" s="20"/>
      <c r="X31" s="20"/>
      <c r="Y31" s="20"/>
      <c r="Z31" s="17"/>
      <c r="AA31" s="22" t="str">
        <f>VLOOKUP(H31,Hoja1!A$2:G$445,7,0)</f>
        <v>Prevención en riesgo en excavaciones y manejo de entibados, prevención en roturas de redes de gas antural, diligenciamieto de permisos de trabajo, uso y manejo adecuado de E.P.P.</v>
      </c>
      <c r="AB31" s="20" t="s">
        <v>1231</v>
      </c>
      <c r="AC31" s="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40.5">
      <c r="A32" s="127"/>
      <c r="B32" s="127"/>
      <c r="C32" s="77"/>
      <c r="D32" s="75"/>
      <c r="E32" s="89"/>
      <c r="F32" s="89"/>
      <c r="G32" s="23" t="str">
        <f>VLOOKUP(H32,Hoja1!A$1:G$445,2,0)</f>
        <v>Superficies de trabajo irregulares o deslizantes</v>
      </c>
      <c r="H32" s="24" t="s">
        <v>597</v>
      </c>
      <c r="I32" s="23" t="str">
        <f>VLOOKUP(H32,Hoja1!A$2:G$445,3,0)</f>
        <v>Caidas del mismo nivel, fracturas, golpe con objetos, caídas de objetos, obstrucción de rutas de evacuación</v>
      </c>
      <c r="J32" s="18"/>
      <c r="K32" s="23" t="str">
        <f>VLOOKUP(H32,Hoja1!A$2:G$445,4,0)</f>
        <v>N/A</v>
      </c>
      <c r="L32" s="23" t="str">
        <f>VLOOKUP(H32,Hoja1!A$2:G$445,5,0)</f>
        <v>N/A</v>
      </c>
      <c r="M32" s="18">
        <v>2</v>
      </c>
      <c r="N32" s="19">
        <v>3</v>
      </c>
      <c r="O32" s="19">
        <v>25</v>
      </c>
      <c r="P32" s="26">
        <f t="shared" si="1"/>
        <v>6</v>
      </c>
      <c r="Q32" s="26">
        <f t="shared" si="2"/>
        <v>150</v>
      </c>
      <c r="R32" s="33" t="str">
        <f t="shared" si="3"/>
        <v>M-6</v>
      </c>
      <c r="S32" s="35" t="str">
        <f t="shared" si="0"/>
        <v>II</v>
      </c>
      <c r="T32" s="37" t="str">
        <f t="shared" si="4"/>
        <v>No Aceptable o Aceptable Con Control Especifico</v>
      </c>
      <c r="U32" s="80"/>
      <c r="V32" s="23" t="str">
        <f>VLOOKUP(H32,Hoja1!A$2:G$445,6,0)</f>
        <v>Caídas de distinto nivel</v>
      </c>
      <c r="W32" s="20"/>
      <c r="X32" s="20"/>
      <c r="Y32" s="20"/>
      <c r="Z32" s="17"/>
      <c r="AA32" s="22" t="str">
        <f>VLOOKUP(H32,Hoja1!A$2:G$445,7,0)</f>
        <v>Pautas Básicas en orden y aseo en el lugar de trabajo, actos y condiciones inseguras</v>
      </c>
      <c r="AB32" s="20" t="s">
        <v>1205</v>
      </c>
      <c r="AC32" s="7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63.75">
      <c r="A33" s="127"/>
      <c r="B33" s="127"/>
      <c r="C33" s="77"/>
      <c r="D33" s="75"/>
      <c r="E33" s="89"/>
      <c r="F33" s="89"/>
      <c r="G33" s="23" t="str">
        <f>VLOOKUP(H33,Hoja1!A$1:G$445,2,0)</f>
        <v>Herramientas Manuales</v>
      </c>
      <c r="H33" s="24" t="s">
        <v>606</v>
      </c>
      <c r="I33" s="23" t="str">
        <f>VLOOKUP(H33,Hoja1!A$2:G$445,3,0)</f>
        <v>Quemaduras, contusiones y lesiones</v>
      </c>
      <c r="J33" s="18"/>
      <c r="K33" s="23" t="str">
        <f>VLOOKUP(H33,Hoja1!A$2:G$445,4,0)</f>
        <v>Inspecciones planeadas e inspecciones no planeadas, procedimientos de programas de seguridad y salud en el trabajo</v>
      </c>
      <c r="L33" s="23" t="str">
        <f>VLOOKUP(H33,Hoja1!A$2:G$445,5,0)</f>
        <v>E.P.P.</v>
      </c>
      <c r="M33" s="18">
        <v>2</v>
      </c>
      <c r="N33" s="19">
        <v>3</v>
      </c>
      <c r="O33" s="19">
        <v>25</v>
      </c>
      <c r="P33" s="26">
        <f t="shared" si="1"/>
        <v>6</v>
      </c>
      <c r="Q33" s="26">
        <f t="shared" si="2"/>
        <v>150</v>
      </c>
      <c r="R33" s="33" t="str">
        <f t="shared" si="3"/>
        <v>M-6</v>
      </c>
      <c r="S33" s="35" t="str">
        <f t="shared" si="0"/>
        <v>II</v>
      </c>
      <c r="T33" s="37" t="str">
        <f t="shared" si="4"/>
        <v>No Aceptable o Aceptable Con Control Especifico</v>
      </c>
      <c r="U33" s="80"/>
      <c r="V33" s="23" t="str">
        <f>VLOOKUP(H33,Hoja1!A$2:G$445,6,0)</f>
        <v>Amputación</v>
      </c>
      <c r="W33" s="20"/>
      <c r="X33" s="20"/>
      <c r="Y33" s="20"/>
      <c r="Z33" s="17"/>
      <c r="AA33" s="22" t="str">
        <f>VLOOKUP(H33,Hoja1!A$2:G$445,7,0)</f>
        <v xml:space="preserve">
Uso y manejo adecuado de E.P.P., uso y manejo adecuado de herramientas manuales y/o máqinas y equipos</v>
      </c>
      <c r="AB33" s="20" t="s">
        <v>1232</v>
      </c>
      <c r="AC33" s="7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63.75">
      <c r="A34" s="127"/>
      <c r="B34" s="127"/>
      <c r="C34" s="77"/>
      <c r="D34" s="75"/>
      <c r="E34" s="89"/>
      <c r="F34" s="89"/>
      <c r="G34" s="23" t="str">
        <f>VLOOKUP(H34,Hoja1!A$1:G$445,2,0)</f>
        <v>Atraco, golpiza, atentados y secuestrados</v>
      </c>
      <c r="H34" s="24" t="s">
        <v>57</v>
      </c>
      <c r="I34" s="23" t="str">
        <f>VLOOKUP(H34,Hoja1!A$2:G$445,3,0)</f>
        <v>Estrés, golpes, Secuestros</v>
      </c>
      <c r="J34" s="18"/>
      <c r="K34" s="23" t="str">
        <f>VLOOKUP(H34,Hoja1!A$2:G$445,4,0)</f>
        <v>Inspecciones planeadas e inspecciones no planeadas, procedimientos de programas de seguridad y salud en el trabajo</v>
      </c>
      <c r="L34" s="23" t="str">
        <f>VLOOKUP(H34,Hoja1!A$2:G$445,5,0)</f>
        <v xml:space="preserve">Uniformes Corporativos, Caquetas corporativas, Carnetización
</v>
      </c>
      <c r="M34" s="18">
        <v>2</v>
      </c>
      <c r="N34" s="19">
        <v>3</v>
      </c>
      <c r="O34" s="19">
        <v>60</v>
      </c>
      <c r="P34" s="26">
        <f t="shared" si="1"/>
        <v>6</v>
      </c>
      <c r="Q34" s="26">
        <f t="shared" si="2"/>
        <v>360</v>
      </c>
      <c r="R34" s="33" t="str">
        <f t="shared" si="3"/>
        <v>M-6</v>
      </c>
      <c r="S34" s="35" t="str">
        <f t="shared" si="0"/>
        <v>II</v>
      </c>
      <c r="T34" s="37" t="str">
        <f t="shared" si="4"/>
        <v>No Aceptable o Aceptable Con Control Especifico</v>
      </c>
      <c r="U34" s="80"/>
      <c r="V34" s="23" t="str">
        <f>VLOOKUP(H34,Hoja1!A$2:G$445,6,0)</f>
        <v>Secuestros</v>
      </c>
      <c r="W34" s="20"/>
      <c r="X34" s="20"/>
      <c r="Y34" s="20"/>
      <c r="Z34" s="17"/>
      <c r="AA34" s="22" t="str">
        <f>VLOOKUP(H34,Hoja1!A$2:G$445,7,0)</f>
        <v>N/A</v>
      </c>
      <c r="AB34" s="20" t="s">
        <v>1206</v>
      </c>
      <c r="AC34" s="7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3.75">
      <c r="A35" s="127"/>
      <c r="B35" s="127"/>
      <c r="C35" s="77"/>
      <c r="D35" s="75"/>
      <c r="E35" s="89"/>
      <c r="F35" s="89"/>
      <c r="G35" s="23" t="str">
        <f>VLOOKUP(H35,Hoja1!A$1:G$445,2,0)</f>
        <v>Ingreso a pozos, Red de acueducto o excavaciones</v>
      </c>
      <c r="H35" s="24" t="s">
        <v>571</v>
      </c>
      <c r="I35" s="23" t="str">
        <f>VLOOKUP(H35,Hoja1!A$2:G$445,3,0)</f>
        <v>Intoxicación, asfixicia, daños vías resiratorias, muerte</v>
      </c>
      <c r="J35" s="18"/>
      <c r="K35" s="23" t="str">
        <f>VLOOKUP(H35,Hoja1!A$2:G$445,4,0)</f>
        <v>Inspecciones planeadas e inspecciones no planeadas, procedimientos de programas de seguridad y salud en el trabajo</v>
      </c>
      <c r="L35" s="23" t="str">
        <f>VLOOKUP(H35,Hoja1!A$2:G$445,5,0)</f>
        <v>E.P.P. Colectivos, Tripoide</v>
      </c>
      <c r="M35" s="18">
        <v>2</v>
      </c>
      <c r="N35" s="19">
        <v>2</v>
      </c>
      <c r="O35" s="19">
        <v>100</v>
      </c>
      <c r="P35" s="26">
        <f t="shared" si="1"/>
        <v>4</v>
      </c>
      <c r="Q35" s="26">
        <f t="shared" si="2"/>
        <v>400</v>
      </c>
      <c r="R35" s="33" t="str">
        <f t="shared" si="3"/>
        <v>B-4</v>
      </c>
      <c r="S35" s="35" t="str">
        <f t="shared" si="0"/>
        <v>II</v>
      </c>
      <c r="T35" s="37" t="str">
        <f t="shared" si="4"/>
        <v>No Aceptable o Aceptable Con Control Especifico</v>
      </c>
      <c r="U35" s="80"/>
      <c r="V35" s="23" t="str">
        <f>VLOOKUP(H35,Hoja1!A$2:G$445,6,0)</f>
        <v>Muerte</v>
      </c>
      <c r="W35" s="20"/>
      <c r="X35" s="20"/>
      <c r="Y35" s="20"/>
      <c r="Z35" s="17"/>
      <c r="AA35" s="22" t="str">
        <f>VLOOKUP(H35,Hoja1!A$2:G$445,7,0)</f>
        <v>Trabajo seguro en espacios confinados y manejo de medidores de gases, diligenciamiento de permisos de trabajos, uso y manejo adecuado de E.P.P.</v>
      </c>
      <c r="AB35" s="20" t="s">
        <v>1233</v>
      </c>
      <c r="AC35" s="7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89.25">
      <c r="A36" s="127"/>
      <c r="B36" s="127"/>
      <c r="C36" s="77"/>
      <c r="D36" s="75"/>
      <c r="E36" s="89"/>
      <c r="F36" s="89"/>
      <c r="G36" s="23" t="str">
        <f>VLOOKUP(H36,Hoja1!A$1:G$445,2,0)</f>
        <v>MANTENIMIENTO DE PUENTE GRUAS, LIMPIEZA DE CANALES, MANTENIMIENTO DE INSTALACIONES LOCATIVAS, MANTENIMIENTO Y REPARACIÓN DE POZOS</v>
      </c>
      <c r="H36" s="24" t="s">
        <v>624</v>
      </c>
      <c r="I36" s="23" t="str">
        <f>VLOOKUP(H36,Hoja1!A$2:G$445,3,0)</f>
        <v>LESIONES, FRACTURAS, MUERTE</v>
      </c>
      <c r="J36" s="18"/>
      <c r="K36" s="23" t="str">
        <f>VLOOKUP(H36,Hoja1!A$2:G$445,4,0)</f>
        <v>Inspecciones planeadas e inspecciones no planeadas, procedimientos de programas de seguridad y salud en el trabajo</v>
      </c>
      <c r="L36" s="23" t="str">
        <f>VLOOKUP(H36,Hoja1!A$2:G$445,5,0)</f>
        <v>EPP</v>
      </c>
      <c r="M36" s="18">
        <v>2</v>
      </c>
      <c r="N36" s="19">
        <v>3</v>
      </c>
      <c r="O36" s="19">
        <v>60</v>
      </c>
      <c r="P36" s="26">
        <f t="shared" si="1"/>
        <v>6</v>
      </c>
      <c r="Q36" s="26">
        <f t="shared" si="2"/>
        <v>360</v>
      </c>
      <c r="R36" s="33" t="str">
        <f t="shared" si="3"/>
        <v>M-6</v>
      </c>
      <c r="S36" s="35" t="str">
        <f t="shared" si="0"/>
        <v>II</v>
      </c>
      <c r="T36" s="37" t="str">
        <f t="shared" si="4"/>
        <v>No Aceptable o Aceptable Con Control Especifico</v>
      </c>
      <c r="U36" s="80"/>
      <c r="V36" s="23" t="str">
        <f>VLOOKUP(H36,Hoja1!A$2:G$445,6,0)</f>
        <v>MUERTE</v>
      </c>
      <c r="W36" s="20"/>
      <c r="X36" s="20"/>
      <c r="Y36" s="20"/>
      <c r="Z36" s="17"/>
      <c r="AA36" s="22" t="str">
        <f>VLOOKUP(H36,Hoja1!A$2:G$445,7,0)</f>
        <v>CERTIFICACIÓN Y/O ENTRENAMIENTO EN TRABAJO SEGURO EN ALTURAS; DILGENCIAMIENTO DE PERMISO DE TRABAJO; USO Y MANEJO ADECUADO DE E.P.P.; ARME Y DESARME DE ANDAMIOS</v>
      </c>
      <c r="AB36" s="20" t="s">
        <v>1234</v>
      </c>
      <c r="AC36" s="7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27"/>
      <c r="B37" s="127"/>
      <c r="C37" s="78"/>
      <c r="D37" s="76"/>
      <c r="E37" s="90"/>
      <c r="F37" s="90"/>
      <c r="G37" s="23" t="str">
        <f>VLOOKUP(H37,Hoja1!A$1:G$445,2,0)</f>
        <v>SISMOS, INCENDIOS, INUNDACIONES, TERREMOTOS, VENDAVALES, DERRUMBE</v>
      </c>
      <c r="H37" s="24" t="s">
        <v>62</v>
      </c>
      <c r="I37" s="23" t="str">
        <f>VLOOKUP(H37,Hoja1!A$2:G$445,3,0)</f>
        <v>SISMOS, INCENDIOS, INUNDACIONES, TERREMOTOS, VENDAVALES</v>
      </c>
      <c r="J37" s="18"/>
      <c r="K37" s="23" t="str">
        <f>VLOOKUP(H37,Hoja1!A$2:G$445,4,0)</f>
        <v>Inspecciones planeadas e inspecciones no planeadas, procedimientos de programas de seguridad y salud en el trabajo</v>
      </c>
      <c r="L37" s="23" t="str">
        <f>VLOOKUP(H37,Hoja1!A$2:G$445,5,0)</f>
        <v>BRIGADAS DE EMERGENCIAS</v>
      </c>
      <c r="M37" s="18">
        <v>2</v>
      </c>
      <c r="N37" s="19">
        <v>1</v>
      </c>
      <c r="O37" s="19">
        <v>100</v>
      </c>
      <c r="P37" s="26">
        <f t="shared" si="1"/>
        <v>2</v>
      </c>
      <c r="Q37" s="26">
        <f t="shared" si="2"/>
        <v>200</v>
      </c>
      <c r="R37" s="33" t="str">
        <f t="shared" si="3"/>
        <v>B-2</v>
      </c>
      <c r="S37" s="35" t="str">
        <f t="shared" si="0"/>
        <v>II</v>
      </c>
      <c r="T37" s="37" t="str">
        <f t="shared" si="4"/>
        <v>No Aceptable o Aceptable Con Control Especifico</v>
      </c>
      <c r="U37" s="81"/>
      <c r="V37" s="23" t="str">
        <f>VLOOKUP(H37,Hoja1!A$2:G$445,6,0)</f>
        <v>MUERTE</v>
      </c>
      <c r="W37" s="20"/>
      <c r="X37" s="20"/>
      <c r="Y37" s="20"/>
      <c r="Z37" s="17" t="s">
        <v>1208</v>
      </c>
      <c r="AA37" s="22" t="str">
        <f>VLOOKUP(H37,Hoja1!A$2:G$445,7,0)</f>
        <v>ENTRENAMIENTO DE LA BRIGADA; DIVULGACIÓN DE PLAN DE EMERGENCIA</v>
      </c>
      <c r="AB37" s="20" t="s">
        <v>1207</v>
      </c>
      <c r="AC37" s="83"/>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127"/>
      <c r="B38" s="127"/>
      <c r="C38" s="85" t="s">
        <v>1236</v>
      </c>
      <c r="D38" s="130" t="s">
        <v>1235</v>
      </c>
      <c r="E38" s="92" t="s">
        <v>1029</v>
      </c>
      <c r="F38" s="92" t="s">
        <v>1197</v>
      </c>
      <c r="G38" s="66" t="str">
        <f>VLOOKUP(H38,Hoja1!A$1:G$445,2,0)</f>
        <v>Bacteria</v>
      </c>
      <c r="H38" s="50" t="s">
        <v>108</v>
      </c>
      <c r="I38" s="66" t="str">
        <f>VLOOKUP(H38,Hoja1!A$2:G$445,3,0)</f>
        <v>Infecciones producidas por Bacterianas</v>
      </c>
      <c r="J38" s="57"/>
      <c r="K38" s="66" t="str">
        <f>VLOOKUP(H38,Hoja1!A$2:G$445,4,0)</f>
        <v>Inspecciones planeadas e inspecciones no planeadas, procedimientos de programas de seguridad y salud en el trabajo</v>
      </c>
      <c r="L38" s="66" t="str">
        <f>VLOOKUP(H38,Hoja1!A$2:G$445,5,0)</f>
        <v>Programa de vacunación, bota pantalon, overol, guantes, tapabocas, mascarillas con filtos</v>
      </c>
      <c r="M38" s="57">
        <v>2</v>
      </c>
      <c r="N38" s="58">
        <v>3</v>
      </c>
      <c r="O38" s="58">
        <v>10</v>
      </c>
      <c r="P38" s="52">
        <f t="shared" si="1"/>
        <v>6</v>
      </c>
      <c r="Q38" s="52">
        <f t="shared" si="2"/>
        <v>60</v>
      </c>
      <c r="R38" s="59" t="str">
        <f t="shared" si="3"/>
        <v>M-6</v>
      </c>
      <c r="S38" s="60" t="str">
        <f t="shared" si="0"/>
        <v>III</v>
      </c>
      <c r="T38" s="61" t="str">
        <f t="shared" si="4"/>
        <v>Mejorable</v>
      </c>
      <c r="U38" s="96">
        <v>5</v>
      </c>
      <c r="V38" s="66" t="str">
        <f>VLOOKUP(H38,Hoja1!A$2:G$445,6,0)</f>
        <v xml:space="preserve">Enfermedades Infectocontagiosas
</v>
      </c>
      <c r="W38" s="62"/>
      <c r="X38" s="62"/>
      <c r="Y38" s="62"/>
      <c r="Z38" s="63"/>
      <c r="AA38" s="48" t="str">
        <f>VLOOKUP(H38,Hoja1!A$2:G$445,7,0)</f>
        <v xml:space="preserve">Riesgo Biológico, Autocuidado y/o Uso y manejo adecuado de E.P.P.
</v>
      </c>
      <c r="AB38" s="96" t="s">
        <v>1225</v>
      </c>
      <c r="AC38" s="84" t="s">
        <v>1200</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27"/>
      <c r="B39" s="127"/>
      <c r="C39" s="85"/>
      <c r="D39" s="130"/>
      <c r="E39" s="92"/>
      <c r="F39" s="92"/>
      <c r="G39" s="66" t="str">
        <f>VLOOKUP(H39,Hoja1!A$1:G$445,2,0)</f>
        <v>Virus</v>
      </c>
      <c r="H39" s="50" t="s">
        <v>120</v>
      </c>
      <c r="I39" s="66" t="str">
        <f>VLOOKUP(H39,Hoja1!A$2:G$445,3,0)</f>
        <v>Infecciones Virales</v>
      </c>
      <c r="J39" s="57"/>
      <c r="K39" s="66" t="str">
        <f>VLOOKUP(H39,Hoja1!A$2:G$445,4,0)</f>
        <v>Inspecciones planeadas e inspecciones no planeadas, procedimientos de programas de seguridad y salud en el trabajo</v>
      </c>
      <c r="L39" s="66" t="str">
        <f>VLOOKUP(H39,Hoja1!A$2:G$445,5,0)</f>
        <v>Programa de vacunación, bota pantalon, overol, guantes, tapabocas, mascarillas con filtos</v>
      </c>
      <c r="M39" s="57">
        <v>2</v>
      </c>
      <c r="N39" s="58">
        <v>3</v>
      </c>
      <c r="O39" s="58">
        <v>10</v>
      </c>
      <c r="P39" s="52">
        <f t="shared" si="1"/>
        <v>6</v>
      </c>
      <c r="Q39" s="52">
        <f t="shared" si="2"/>
        <v>60</v>
      </c>
      <c r="R39" s="59" t="str">
        <f t="shared" si="3"/>
        <v>M-6</v>
      </c>
      <c r="S39" s="60" t="str">
        <f t="shared" si="0"/>
        <v>III</v>
      </c>
      <c r="T39" s="61" t="str">
        <f t="shared" si="4"/>
        <v>Mejorable</v>
      </c>
      <c r="U39" s="97"/>
      <c r="V39" s="66" t="str">
        <f>VLOOKUP(H39,Hoja1!A$2:G$445,6,0)</f>
        <v xml:space="preserve">Enfermedades Infectocontagiosas
</v>
      </c>
      <c r="W39" s="62"/>
      <c r="X39" s="62"/>
      <c r="Y39" s="62"/>
      <c r="Z39" s="63"/>
      <c r="AA39" s="48" t="str">
        <f>VLOOKUP(H39,Hoja1!A$2:G$445,7,0)</f>
        <v xml:space="preserve">Riesgo Biológico, Autocuidado y/o Uso y manejo adecuado de E.P.P.
</v>
      </c>
      <c r="AB39" s="98"/>
      <c r="AC39" s="8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127"/>
      <c r="B40" s="127"/>
      <c r="C40" s="85"/>
      <c r="D40" s="130"/>
      <c r="E40" s="92"/>
      <c r="F40" s="92"/>
      <c r="G40" s="66" t="str">
        <f>VLOOKUP(H40,Hoja1!A$1:G$445,2,0)</f>
        <v>INFRAROJA, ULTRAVIOLETA, VISIBLE, RADIOFRECUENCIA, MICROONDAS, LASER</v>
      </c>
      <c r="H40" s="50" t="s">
        <v>67</v>
      </c>
      <c r="I40" s="66" t="str">
        <f>VLOOKUP(H40,Hoja1!A$2:G$445,3,0)</f>
        <v>CÁNCER, LESIONES DÉRMICAS Y OCULARES</v>
      </c>
      <c r="J40" s="57"/>
      <c r="K40" s="66" t="str">
        <f>VLOOKUP(H40,Hoja1!A$2:G$445,4,0)</f>
        <v>Inspecciones planeadas e inspecciones no planeadas, procedimientos de programas de seguridad y salud en el trabajo</v>
      </c>
      <c r="L40" s="66" t="str">
        <f>VLOOKUP(H40,Hoja1!A$2:G$445,5,0)</f>
        <v>PROGRAMA BLOQUEADOR SOLAR</v>
      </c>
      <c r="M40" s="57">
        <v>2</v>
      </c>
      <c r="N40" s="58">
        <v>3</v>
      </c>
      <c r="O40" s="58">
        <v>10</v>
      </c>
      <c r="P40" s="52">
        <f t="shared" si="1"/>
        <v>6</v>
      </c>
      <c r="Q40" s="52">
        <f t="shared" si="2"/>
        <v>60</v>
      </c>
      <c r="R40" s="59" t="str">
        <f t="shared" si="3"/>
        <v>M-6</v>
      </c>
      <c r="S40" s="60" t="str">
        <f t="shared" si="0"/>
        <v>III</v>
      </c>
      <c r="T40" s="61" t="str">
        <f t="shared" si="4"/>
        <v>Mejorable</v>
      </c>
      <c r="U40" s="97"/>
      <c r="V40" s="66" t="str">
        <f>VLOOKUP(H40,Hoja1!A$2:G$445,6,0)</f>
        <v>CÁNCER</v>
      </c>
      <c r="W40" s="62"/>
      <c r="X40" s="62"/>
      <c r="Y40" s="62"/>
      <c r="Z40" s="63"/>
      <c r="AA40" s="48" t="str">
        <f>VLOOKUP(H40,Hoja1!A$2:G$445,7,0)</f>
        <v>N/A</v>
      </c>
      <c r="AB40" s="62" t="s">
        <v>1201</v>
      </c>
      <c r="AC40" s="85"/>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74" customFormat="1" ht="59.25" customHeight="1">
      <c r="A41" s="127"/>
      <c r="B41" s="127"/>
      <c r="C41" s="85"/>
      <c r="D41" s="130"/>
      <c r="E41" s="92"/>
      <c r="F41" s="92"/>
      <c r="G41" s="71" t="str">
        <f>VLOOKUP(H41,[2]Hoja1!A$1:G$445,2,0)</f>
        <v>GASES Y VAPORES</v>
      </c>
      <c r="H41" s="50" t="s">
        <v>250</v>
      </c>
      <c r="I41" s="71" t="str">
        <f>VLOOKUP(H41,[2]Hoja1!A$2:G$445,3,0)</f>
        <v xml:space="preserve"> LESIONES EN LA PIEL, IRRITACIÓN EN VÍAS  RESPIRATORIAS, MUERTE</v>
      </c>
      <c r="J41" s="57"/>
      <c r="K41" s="71" t="str">
        <f>VLOOKUP(H41,[2]Hoja1!A$2:G$445,4,0)</f>
        <v>Inspecciones planeadas e inspecciones no planeadas, procedimientos de programas de seguridad y salud en el trabajo</v>
      </c>
      <c r="L41" s="71" t="str">
        <f>VLOOKUP(H41,[2]Hoja1!A$2:G$445,5,0)</f>
        <v>EPP TAPABOCAS, CARETAS CON FILTROS</v>
      </c>
      <c r="M41" s="57">
        <v>2</v>
      </c>
      <c r="N41" s="58">
        <v>3</v>
      </c>
      <c r="O41" s="58">
        <v>10</v>
      </c>
      <c r="P41" s="52">
        <f t="shared" si="1"/>
        <v>6</v>
      </c>
      <c r="Q41" s="52">
        <f t="shared" si="2"/>
        <v>60</v>
      </c>
      <c r="R41" s="59" t="str">
        <f t="shared" si="3"/>
        <v>M-6</v>
      </c>
      <c r="S41" s="60" t="str">
        <f t="shared" si="0"/>
        <v>III</v>
      </c>
      <c r="T41" s="61" t="str">
        <f t="shared" si="4"/>
        <v>Mejorable</v>
      </c>
      <c r="U41" s="97"/>
      <c r="V41" s="71" t="str">
        <f>VLOOKUP(H41,[2]Hoja1!A$2:G$445,6,0)</f>
        <v xml:space="preserve"> MUERTE</v>
      </c>
      <c r="W41" s="62"/>
      <c r="X41" s="62"/>
      <c r="Y41" s="62"/>
      <c r="Z41" s="63"/>
      <c r="AA41" s="48" t="str">
        <f>VLOOKUP(H41,[2]Hoja1!A$2:G$445,7,0)</f>
        <v>USO Y MANEJO ADECUADO DE E.P.P.</v>
      </c>
      <c r="AB41" s="62" t="s">
        <v>1241</v>
      </c>
      <c r="AC41" s="8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73"/>
    </row>
    <row r="42" spans="1:150" s="13" customFormat="1" ht="25.5">
      <c r="A42" s="127"/>
      <c r="B42" s="127"/>
      <c r="C42" s="85"/>
      <c r="D42" s="130"/>
      <c r="E42" s="92"/>
      <c r="F42" s="92"/>
      <c r="G42" s="66" t="str">
        <f>VLOOKUP(H42,Hoja1!A$1:G$445,2,0)</f>
        <v>CONCENTRACIÓN EN ACTIVIDADES DE ALTO DESEMPEÑO MENTAL</v>
      </c>
      <c r="H42" s="50" t="s">
        <v>72</v>
      </c>
      <c r="I42" s="66" t="str">
        <f>VLOOKUP(H42,Hoja1!A$2:G$445,3,0)</f>
        <v>ESTRÉS, CEFALEA, IRRITABILIDAD</v>
      </c>
      <c r="J42" s="57"/>
      <c r="K42" s="66" t="str">
        <f>VLOOKUP(H42,Hoja1!A$2:G$445,4,0)</f>
        <v>N/A</v>
      </c>
      <c r="L42" s="66" t="str">
        <f>VLOOKUP(H42,Hoja1!A$2:G$445,5,0)</f>
        <v>PVE PSICOSOCIAL</v>
      </c>
      <c r="M42" s="57">
        <v>2</v>
      </c>
      <c r="N42" s="58">
        <v>3</v>
      </c>
      <c r="O42" s="58">
        <v>10</v>
      </c>
      <c r="P42" s="52">
        <f t="shared" si="1"/>
        <v>6</v>
      </c>
      <c r="Q42" s="52">
        <f t="shared" si="2"/>
        <v>60</v>
      </c>
      <c r="R42" s="59" t="str">
        <f t="shared" si="3"/>
        <v>M-6</v>
      </c>
      <c r="S42" s="60" t="str">
        <f t="shared" si="0"/>
        <v>III</v>
      </c>
      <c r="T42" s="61" t="str">
        <f t="shared" si="4"/>
        <v>Mejorable</v>
      </c>
      <c r="U42" s="97"/>
      <c r="V42" s="66" t="str">
        <f>VLOOKUP(H42,Hoja1!A$2:G$445,6,0)</f>
        <v>ESTRÉS</v>
      </c>
      <c r="W42" s="62"/>
      <c r="X42" s="62"/>
      <c r="Y42" s="62"/>
      <c r="Z42" s="63"/>
      <c r="AA42" s="48" t="str">
        <f>VLOOKUP(H42,Hoja1!A$2:G$445,7,0)</f>
        <v>N/A</v>
      </c>
      <c r="AB42" s="96" t="s">
        <v>1202</v>
      </c>
      <c r="AC42" s="85"/>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15">
      <c r="A43" s="127"/>
      <c r="B43" s="127"/>
      <c r="C43" s="85"/>
      <c r="D43" s="130"/>
      <c r="E43" s="92"/>
      <c r="F43" s="92"/>
      <c r="G43" s="66" t="str">
        <f>VLOOKUP(H43,Hoja1!A$1:G$445,2,0)</f>
        <v>NATURALEZA DE LA TAREA</v>
      </c>
      <c r="H43" s="50" t="s">
        <v>76</v>
      </c>
      <c r="I43" s="66" t="str">
        <f>VLOOKUP(H43,Hoja1!A$2:G$445,3,0)</f>
        <v>ESTRÉS,  TRANSTORNOS DEL SUEÑO</v>
      </c>
      <c r="J43" s="57"/>
      <c r="K43" s="66" t="str">
        <f>VLOOKUP(H43,Hoja1!A$2:G$445,4,0)</f>
        <v>N/A</v>
      </c>
      <c r="L43" s="66" t="str">
        <f>VLOOKUP(H43,Hoja1!A$2:G$445,5,0)</f>
        <v>PVE PSICOSOCIAL</v>
      </c>
      <c r="M43" s="57">
        <v>2</v>
      </c>
      <c r="N43" s="58">
        <v>3</v>
      </c>
      <c r="O43" s="58">
        <v>10</v>
      </c>
      <c r="P43" s="52">
        <f t="shared" si="1"/>
        <v>6</v>
      </c>
      <c r="Q43" s="52">
        <f t="shared" si="2"/>
        <v>60</v>
      </c>
      <c r="R43" s="59" t="str">
        <f t="shared" si="3"/>
        <v>M-6</v>
      </c>
      <c r="S43" s="60" t="str">
        <f t="shared" si="0"/>
        <v>III</v>
      </c>
      <c r="T43" s="61" t="str">
        <f t="shared" si="4"/>
        <v>Mejorable</v>
      </c>
      <c r="U43" s="97"/>
      <c r="V43" s="66" t="str">
        <f>VLOOKUP(H43,Hoja1!A$2:G$445,6,0)</f>
        <v>ESTRÉS</v>
      </c>
      <c r="W43" s="62"/>
      <c r="X43" s="62"/>
      <c r="Y43" s="62"/>
      <c r="Z43" s="63"/>
      <c r="AA43" s="48" t="str">
        <f>VLOOKUP(H43,Hoja1!A$2:G$445,7,0)</f>
        <v>N/A</v>
      </c>
      <c r="AB43" s="97"/>
      <c r="AC43" s="85"/>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25.5">
      <c r="A44" s="127"/>
      <c r="B44" s="127"/>
      <c r="C44" s="85"/>
      <c r="D44" s="130"/>
      <c r="E44" s="92"/>
      <c r="F44" s="92"/>
      <c r="G44" s="66" t="str">
        <f>VLOOKUP(H44,Hoja1!A$1:G$445,2,0)</f>
        <v xml:space="preserve"> ALTA CONCENTRACIÓN</v>
      </c>
      <c r="H44" s="50" t="s">
        <v>88</v>
      </c>
      <c r="I44" s="66" t="str">
        <f>VLOOKUP(H44,Hoja1!A$2:G$445,3,0)</f>
        <v>ESTRÉS, DEPRESIÓN, TRANSTORNOS DEL SUEÑO, AUSENCIA DE ATENCIÓN</v>
      </c>
      <c r="J44" s="57"/>
      <c r="K44" s="66" t="str">
        <f>VLOOKUP(H44,Hoja1!A$2:G$445,4,0)</f>
        <v>N/A</v>
      </c>
      <c r="L44" s="66" t="str">
        <f>VLOOKUP(H44,Hoja1!A$2:G$445,5,0)</f>
        <v>PVE PSICOSOCIAL</v>
      </c>
      <c r="M44" s="57">
        <v>2</v>
      </c>
      <c r="N44" s="58">
        <v>3</v>
      </c>
      <c r="O44" s="58">
        <v>10</v>
      </c>
      <c r="P44" s="52">
        <f t="shared" si="1"/>
        <v>6</v>
      </c>
      <c r="Q44" s="52">
        <f t="shared" si="2"/>
        <v>60</v>
      </c>
      <c r="R44" s="59" t="str">
        <f t="shared" si="3"/>
        <v>M-6</v>
      </c>
      <c r="S44" s="60" t="str">
        <f t="shared" si="0"/>
        <v>III</v>
      </c>
      <c r="T44" s="61" t="str">
        <f t="shared" si="4"/>
        <v>Mejorable</v>
      </c>
      <c r="U44" s="97"/>
      <c r="V44" s="66" t="str">
        <f>VLOOKUP(H44,Hoja1!A$2:G$445,6,0)</f>
        <v>ESTRÉS, ALTERACIÓN DEL SISTEMA NERVIOSO</v>
      </c>
      <c r="W44" s="62"/>
      <c r="X44" s="62"/>
      <c r="Y44" s="62"/>
      <c r="Z44" s="63"/>
      <c r="AA44" s="48" t="str">
        <f>VLOOKUP(H44,Hoja1!A$2:G$445,7,0)</f>
        <v>N/A</v>
      </c>
      <c r="AB44" s="98"/>
      <c r="AC44" s="85"/>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27"/>
      <c r="B45" s="127"/>
      <c r="C45" s="85"/>
      <c r="D45" s="130"/>
      <c r="E45" s="92"/>
      <c r="F45" s="92"/>
      <c r="G45" s="66" t="str">
        <f>VLOOKUP(H45,Hoja1!A$1:G$445,2,0)</f>
        <v>Forzadas, Prolongadas</v>
      </c>
      <c r="H45" s="50" t="s">
        <v>40</v>
      </c>
      <c r="I45" s="66" t="str">
        <f>VLOOKUP(H45,Hoja1!A$2:G$445,3,0)</f>
        <v xml:space="preserve">Lesiones osteomusculares, lesiones osteoarticulares
</v>
      </c>
      <c r="J45" s="57"/>
      <c r="K45" s="66" t="str">
        <f>VLOOKUP(H45,Hoja1!A$2:G$445,4,0)</f>
        <v>Inspecciones planeadas e inspecciones no planeadas, procedimientos de programas de seguridad y salud en el trabajo</v>
      </c>
      <c r="L45" s="66" t="str">
        <f>VLOOKUP(H45,Hoja1!A$2:G$445,5,0)</f>
        <v>PVE Biomecánico, programa pausas activas, exámenes periódicos, recomendaciones, control de posturas</v>
      </c>
      <c r="M45" s="57">
        <v>2</v>
      </c>
      <c r="N45" s="58">
        <v>3</v>
      </c>
      <c r="O45" s="58">
        <v>25</v>
      </c>
      <c r="P45" s="52">
        <f t="shared" si="1"/>
        <v>6</v>
      </c>
      <c r="Q45" s="52">
        <f t="shared" si="2"/>
        <v>150</v>
      </c>
      <c r="R45" s="59" t="str">
        <f t="shared" si="3"/>
        <v>M-6</v>
      </c>
      <c r="S45" s="60" t="str">
        <f t="shared" si="0"/>
        <v>II</v>
      </c>
      <c r="T45" s="61" t="str">
        <f t="shared" si="4"/>
        <v>No Aceptable o Aceptable Con Control Especifico</v>
      </c>
      <c r="U45" s="97"/>
      <c r="V45" s="66" t="str">
        <f>VLOOKUP(H45,Hoja1!A$2:G$445,6,0)</f>
        <v>Enfermedades Osteomusculares</v>
      </c>
      <c r="W45" s="62"/>
      <c r="X45" s="62"/>
      <c r="Y45" s="62"/>
      <c r="Z45" s="63"/>
      <c r="AA45" s="48" t="str">
        <f>VLOOKUP(H45,Hoja1!A$2:G$445,7,0)</f>
        <v>Prevención en lesiones osteomusculares, líderes de pausas activas</v>
      </c>
      <c r="AB45" s="62" t="s">
        <v>1203</v>
      </c>
      <c r="AC45" s="85"/>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127"/>
      <c r="B46" s="127"/>
      <c r="C46" s="85"/>
      <c r="D46" s="130"/>
      <c r="E46" s="92"/>
      <c r="F46" s="92"/>
      <c r="G46" s="66" t="str">
        <f>VLOOKUP(H46,Hoja1!A$1:G$445,2,0)</f>
        <v>Movimientos repetitivos, Miembros Superiores</v>
      </c>
      <c r="H46" s="50" t="s">
        <v>47</v>
      </c>
      <c r="I46" s="66" t="str">
        <f>VLOOKUP(H46,Hoja1!A$2:G$445,3,0)</f>
        <v>Lesiones Musculoesqueléticas</v>
      </c>
      <c r="J46" s="57"/>
      <c r="K46" s="66" t="str">
        <f>VLOOKUP(H46,Hoja1!A$2:G$445,4,0)</f>
        <v>N/A</v>
      </c>
      <c r="L46" s="66" t="str">
        <f>VLOOKUP(H46,Hoja1!A$2:G$445,5,0)</f>
        <v>PVE BIomécanico, programa pausas activas, examenes periódicos, recomendaicones, control de posturas</v>
      </c>
      <c r="M46" s="57">
        <v>2</v>
      </c>
      <c r="N46" s="58">
        <v>3</v>
      </c>
      <c r="O46" s="58">
        <v>25</v>
      </c>
      <c r="P46" s="52">
        <f t="shared" si="1"/>
        <v>6</v>
      </c>
      <c r="Q46" s="52">
        <f t="shared" si="2"/>
        <v>150</v>
      </c>
      <c r="R46" s="59" t="str">
        <f t="shared" si="3"/>
        <v>M-6</v>
      </c>
      <c r="S46" s="60" t="str">
        <f t="shared" si="0"/>
        <v>II</v>
      </c>
      <c r="T46" s="61" t="str">
        <f t="shared" si="4"/>
        <v>No Aceptable o Aceptable Con Control Especifico</v>
      </c>
      <c r="U46" s="97"/>
      <c r="V46" s="66" t="str">
        <f>VLOOKUP(H46,Hoja1!A$2:G$445,6,0)</f>
        <v>Enfermedades musculoesqueleticas</v>
      </c>
      <c r="W46" s="62"/>
      <c r="X46" s="62"/>
      <c r="Y46" s="62"/>
      <c r="Z46" s="63"/>
      <c r="AA46" s="48" t="str">
        <f>VLOOKUP(H46,Hoja1!A$2:G$445,7,0)</f>
        <v>Prevención en lesiones osteomusculares, líderes de pausas activas</v>
      </c>
      <c r="AB46" s="62" t="s">
        <v>1203</v>
      </c>
      <c r="AC46" s="85"/>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127"/>
      <c r="B47" s="127"/>
      <c r="C47" s="85"/>
      <c r="D47" s="130"/>
      <c r="E47" s="92"/>
      <c r="F47" s="92"/>
      <c r="G47" s="66" t="str">
        <f>VLOOKUP(H47,Hoja1!A$1:G$445,2,0)</f>
        <v>Atropellamiento, Envestir</v>
      </c>
      <c r="H47" s="50" t="s">
        <v>1187</v>
      </c>
      <c r="I47" s="66" t="str">
        <f>VLOOKUP(H47,Hoja1!A$2:G$445,3,0)</f>
        <v>Lesiones, pérdidas materiales, muerte</v>
      </c>
      <c r="J47" s="57"/>
      <c r="K47" s="66" t="str">
        <f>VLOOKUP(H47,Hoja1!A$2:G$445,4,0)</f>
        <v>Inspecciones planeadas e inspecciones no planeadas, procedimientos de programas de seguridad y salud en el trabajo</v>
      </c>
      <c r="L47" s="66" t="str">
        <f>VLOOKUP(H47,Hoja1!A$2:G$445,5,0)</f>
        <v>Programa de seguridad vial, señalización</v>
      </c>
      <c r="M47" s="57">
        <v>2</v>
      </c>
      <c r="N47" s="58">
        <v>3</v>
      </c>
      <c r="O47" s="58">
        <v>60</v>
      </c>
      <c r="P47" s="52">
        <f t="shared" si="1"/>
        <v>6</v>
      </c>
      <c r="Q47" s="52">
        <f t="shared" si="2"/>
        <v>360</v>
      </c>
      <c r="R47" s="59" t="str">
        <f t="shared" si="3"/>
        <v>M-6</v>
      </c>
      <c r="S47" s="60" t="str">
        <f t="shared" si="0"/>
        <v>II</v>
      </c>
      <c r="T47" s="61" t="str">
        <f t="shared" si="4"/>
        <v>No Aceptable o Aceptable Con Control Especifico</v>
      </c>
      <c r="U47" s="97"/>
      <c r="V47" s="66" t="str">
        <f>VLOOKUP(H47,Hoja1!A$2:G$445,6,0)</f>
        <v>Muerte</v>
      </c>
      <c r="W47" s="62"/>
      <c r="X47" s="62"/>
      <c r="Y47" s="62"/>
      <c r="Z47" s="63"/>
      <c r="AA47" s="48" t="str">
        <f>VLOOKUP(H47,Hoja1!A$2:G$445,7,0)</f>
        <v>Seguridad vial y manejo defensivo, aseguramiento de áreas de trabajo</v>
      </c>
      <c r="AB47" s="62" t="s">
        <v>1204</v>
      </c>
      <c r="AC47" s="85"/>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63.75">
      <c r="A48" s="127"/>
      <c r="B48" s="127"/>
      <c r="C48" s="85"/>
      <c r="D48" s="130"/>
      <c r="E48" s="92"/>
      <c r="F48" s="92"/>
      <c r="G48" s="66" t="str">
        <f>VLOOKUP(H48,Hoja1!A$1:G$445,2,0)</f>
        <v>Reparación de redes e instalaciones</v>
      </c>
      <c r="H48" s="50" t="s">
        <v>576</v>
      </c>
      <c r="I48" s="66" t="str">
        <f>VLOOKUP(H48,Hoja1!A$2:G$445,3,0)</f>
        <v>Atrapamiento, apastamiento, lesiones, fracturas, muerte</v>
      </c>
      <c r="J48" s="57"/>
      <c r="K48" s="66" t="str">
        <f>VLOOKUP(H48,Hoja1!A$2:G$445,4,0)</f>
        <v>Inspecciones planeadas e inspecciones no planeadas, procedimientos de programas de seguridad y salud en el trabajo</v>
      </c>
      <c r="L48" s="66" t="str">
        <f>VLOOKUP(H48,Hoja1!A$2:G$445,5,0)</f>
        <v>E.P.P. Colectivos entibados y cajas de entibados</v>
      </c>
      <c r="M48" s="57">
        <v>2</v>
      </c>
      <c r="N48" s="58">
        <v>2</v>
      </c>
      <c r="O48" s="58">
        <v>100</v>
      </c>
      <c r="P48" s="52">
        <f t="shared" si="1"/>
        <v>4</v>
      </c>
      <c r="Q48" s="52">
        <f t="shared" si="2"/>
        <v>400</v>
      </c>
      <c r="R48" s="59" t="str">
        <f t="shared" si="3"/>
        <v>B-4</v>
      </c>
      <c r="S48" s="60" t="str">
        <f t="shared" si="0"/>
        <v>II</v>
      </c>
      <c r="T48" s="61" t="str">
        <f t="shared" si="4"/>
        <v>No Aceptable o Aceptable Con Control Especifico</v>
      </c>
      <c r="U48" s="97"/>
      <c r="V48" s="66" t="str">
        <f>VLOOKUP(H48,Hoja1!A$2:G$445,6,0)</f>
        <v>Muerte</v>
      </c>
      <c r="W48" s="62"/>
      <c r="X48" s="62"/>
      <c r="Y48" s="62"/>
      <c r="Z48" s="63"/>
      <c r="AA48" s="48" t="str">
        <f>VLOOKUP(H48,Hoja1!A$2:G$445,7,0)</f>
        <v>Prevención en riesgo en excavaciones y manejo de entibados, prevención en roturas de redes de gas antural, diligenciamieto de permisos de trabajo, uso y manejo adecuado de E.P.P.</v>
      </c>
      <c r="AB48" s="62" t="s">
        <v>1231</v>
      </c>
      <c r="AC48" s="85"/>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0.5">
      <c r="A49" s="127"/>
      <c r="B49" s="127"/>
      <c r="C49" s="85"/>
      <c r="D49" s="130"/>
      <c r="E49" s="92"/>
      <c r="F49" s="92"/>
      <c r="G49" s="66" t="str">
        <f>VLOOKUP(H49,Hoja1!A$1:G$445,2,0)</f>
        <v>Superficies de trabajo irregulares o deslizantes</v>
      </c>
      <c r="H49" s="50" t="s">
        <v>597</v>
      </c>
      <c r="I49" s="66" t="str">
        <f>VLOOKUP(H49,Hoja1!A$2:G$445,3,0)</f>
        <v>Caidas del mismo nivel, fracturas, golpe con objetos, caídas de objetos, obstrucción de rutas de evacuación</v>
      </c>
      <c r="J49" s="57"/>
      <c r="K49" s="66" t="str">
        <f>VLOOKUP(H49,Hoja1!A$2:G$445,4,0)</f>
        <v>N/A</v>
      </c>
      <c r="L49" s="66" t="str">
        <f>VLOOKUP(H49,Hoja1!A$2:G$445,5,0)</f>
        <v>N/A</v>
      </c>
      <c r="M49" s="57">
        <v>2</v>
      </c>
      <c r="N49" s="58">
        <v>3</v>
      </c>
      <c r="O49" s="58">
        <v>25</v>
      </c>
      <c r="P49" s="52">
        <f t="shared" si="1"/>
        <v>6</v>
      </c>
      <c r="Q49" s="52">
        <f t="shared" si="2"/>
        <v>150</v>
      </c>
      <c r="R49" s="59" t="str">
        <f t="shared" si="3"/>
        <v>M-6</v>
      </c>
      <c r="S49" s="60" t="str">
        <f t="shared" si="0"/>
        <v>II</v>
      </c>
      <c r="T49" s="61" t="str">
        <f t="shared" si="4"/>
        <v>No Aceptable o Aceptable Con Control Especifico</v>
      </c>
      <c r="U49" s="97"/>
      <c r="V49" s="66" t="str">
        <f>VLOOKUP(H49,Hoja1!A$2:G$445,6,0)</f>
        <v>Caídas de distinto nivel</v>
      </c>
      <c r="W49" s="62"/>
      <c r="X49" s="62"/>
      <c r="Y49" s="62"/>
      <c r="Z49" s="63"/>
      <c r="AA49" s="48" t="str">
        <f>VLOOKUP(H49,Hoja1!A$2:G$445,7,0)</f>
        <v>Pautas Básicas en orden y aseo en el lugar de trabajo, actos y condiciones inseguras</v>
      </c>
      <c r="AB49" s="62" t="s">
        <v>1205</v>
      </c>
      <c r="AC49" s="85"/>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3.75">
      <c r="A50" s="127"/>
      <c r="B50" s="127"/>
      <c r="C50" s="85"/>
      <c r="D50" s="130"/>
      <c r="E50" s="92"/>
      <c r="F50" s="92"/>
      <c r="G50" s="66" t="str">
        <f>VLOOKUP(H50,Hoja1!A$1:G$445,2,0)</f>
        <v>Herramientas Manuales</v>
      </c>
      <c r="H50" s="50" t="s">
        <v>606</v>
      </c>
      <c r="I50" s="66" t="str">
        <f>VLOOKUP(H50,Hoja1!A$2:G$445,3,0)</f>
        <v>Quemaduras, contusiones y lesiones</v>
      </c>
      <c r="J50" s="57"/>
      <c r="K50" s="66" t="str">
        <f>VLOOKUP(H50,Hoja1!A$2:G$445,4,0)</f>
        <v>Inspecciones planeadas e inspecciones no planeadas, procedimientos de programas de seguridad y salud en el trabajo</v>
      </c>
      <c r="L50" s="66" t="str">
        <f>VLOOKUP(H50,Hoja1!A$2:G$445,5,0)</f>
        <v>E.P.P.</v>
      </c>
      <c r="M50" s="57">
        <v>2</v>
      </c>
      <c r="N50" s="58">
        <v>3</v>
      </c>
      <c r="O50" s="58">
        <v>25</v>
      </c>
      <c r="P50" s="52">
        <f t="shared" si="1"/>
        <v>6</v>
      </c>
      <c r="Q50" s="52">
        <f t="shared" si="2"/>
        <v>150</v>
      </c>
      <c r="R50" s="59" t="str">
        <f t="shared" si="3"/>
        <v>M-6</v>
      </c>
      <c r="S50" s="60" t="str">
        <f t="shared" si="0"/>
        <v>II</v>
      </c>
      <c r="T50" s="61" t="str">
        <f t="shared" si="4"/>
        <v>No Aceptable o Aceptable Con Control Especifico</v>
      </c>
      <c r="U50" s="97"/>
      <c r="V50" s="66" t="str">
        <f>VLOOKUP(H50,Hoja1!A$2:G$445,6,0)</f>
        <v>Amputación</v>
      </c>
      <c r="W50" s="62"/>
      <c r="X50" s="62"/>
      <c r="Y50" s="62"/>
      <c r="Z50" s="63"/>
      <c r="AA50" s="48" t="str">
        <f>VLOOKUP(H50,Hoja1!A$2:G$445,7,0)</f>
        <v xml:space="preserve">
Uso y manejo adecuado de E.P.P., uso y manejo adecuado de herramientas manuales y/o máqinas y equipos</v>
      </c>
      <c r="AB50" s="62" t="s">
        <v>1232</v>
      </c>
      <c r="AC50" s="8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63.75">
      <c r="A51" s="127"/>
      <c r="B51" s="127"/>
      <c r="C51" s="85"/>
      <c r="D51" s="130"/>
      <c r="E51" s="92"/>
      <c r="F51" s="92"/>
      <c r="G51" s="66" t="str">
        <f>VLOOKUP(H51,Hoja1!A$1:G$445,2,0)</f>
        <v>Atraco, golpiza, atentados y secuestrados</v>
      </c>
      <c r="H51" s="50" t="s">
        <v>57</v>
      </c>
      <c r="I51" s="66" t="str">
        <f>VLOOKUP(H51,Hoja1!A$2:G$445,3,0)</f>
        <v>Estrés, golpes, Secuestros</v>
      </c>
      <c r="J51" s="57"/>
      <c r="K51" s="66" t="str">
        <f>VLOOKUP(H51,Hoja1!A$2:G$445,4,0)</f>
        <v>Inspecciones planeadas e inspecciones no planeadas, procedimientos de programas de seguridad y salud en el trabajo</v>
      </c>
      <c r="L51" s="66" t="str">
        <f>VLOOKUP(H51,Hoja1!A$2:G$445,5,0)</f>
        <v xml:space="preserve">Uniformes Corporativos, Caquetas corporativas, Carnetización
</v>
      </c>
      <c r="M51" s="57">
        <v>2</v>
      </c>
      <c r="N51" s="58">
        <v>3</v>
      </c>
      <c r="O51" s="58">
        <v>60</v>
      </c>
      <c r="P51" s="52">
        <f t="shared" si="1"/>
        <v>6</v>
      </c>
      <c r="Q51" s="52">
        <f t="shared" si="2"/>
        <v>360</v>
      </c>
      <c r="R51" s="59" t="str">
        <f t="shared" si="3"/>
        <v>M-6</v>
      </c>
      <c r="S51" s="60" t="str">
        <f t="shared" si="0"/>
        <v>II</v>
      </c>
      <c r="T51" s="61" t="str">
        <f t="shared" si="4"/>
        <v>No Aceptable o Aceptable Con Control Especifico</v>
      </c>
      <c r="U51" s="97"/>
      <c r="V51" s="66" t="str">
        <f>VLOOKUP(H51,Hoja1!A$2:G$445,6,0)</f>
        <v>Secuestros</v>
      </c>
      <c r="W51" s="62"/>
      <c r="X51" s="62"/>
      <c r="Y51" s="62"/>
      <c r="Z51" s="63"/>
      <c r="AA51" s="48" t="str">
        <f>VLOOKUP(H51,Hoja1!A$2:G$445,7,0)</f>
        <v>N/A</v>
      </c>
      <c r="AB51" s="62" t="s">
        <v>1206</v>
      </c>
      <c r="AC51" s="85"/>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63.75">
      <c r="A52" s="127"/>
      <c r="B52" s="127"/>
      <c r="C52" s="85"/>
      <c r="D52" s="130"/>
      <c r="E52" s="92"/>
      <c r="F52" s="92"/>
      <c r="G52" s="66" t="str">
        <f>VLOOKUP(H52,Hoja1!A$1:G$445,2,0)</f>
        <v>Ingreso a pozos, Red de acueducto o excavaciones</v>
      </c>
      <c r="H52" s="50" t="s">
        <v>571</v>
      </c>
      <c r="I52" s="66" t="str">
        <f>VLOOKUP(H52,Hoja1!A$2:G$445,3,0)</f>
        <v>Intoxicación, asfixicia, daños vías resiratorias, muerte</v>
      </c>
      <c r="J52" s="57"/>
      <c r="K52" s="66" t="str">
        <f>VLOOKUP(H52,Hoja1!A$2:G$445,4,0)</f>
        <v>Inspecciones planeadas e inspecciones no planeadas, procedimientos de programas de seguridad y salud en el trabajo</v>
      </c>
      <c r="L52" s="66" t="str">
        <f>VLOOKUP(H52,Hoja1!A$2:G$445,5,0)</f>
        <v>E.P.P. Colectivos, Tripoide</v>
      </c>
      <c r="M52" s="57">
        <v>2</v>
      </c>
      <c r="N52" s="58">
        <v>2</v>
      </c>
      <c r="O52" s="58">
        <v>100</v>
      </c>
      <c r="P52" s="52">
        <f t="shared" si="1"/>
        <v>4</v>
      </c>
      <c r="Q52" s="52">
        <f t="shared" si="2"/>
        <v>400</v>
      </c>
      <c r="R52" s="59" t="str">
        <f t="shared" si="3"/>
        <v>B-4</v>
      </c>
      <c r="S52" s="60" t="str">
        <f t="shared" si="0"/>
        <v>II</v>
      </c>
      <c r="T52" s="61" t="str">
        <f t="shared" si="4"/>
        <v>No Aceptable o Aceptable Con Control Especifico</v>
      </c>
      <c r="U52" s="97"/>
      <c r="V52" s="66" t="str">
        <f>VLOOKUP(H52,Hoja1!A$2:G$445,6,0)</f>
        <v>Muerte</v>
      </c>
      <c r="W52" s="62"/>
      <c r="X52" s="62"/>
      <c r="Y52" s="62"/>
      <c r="Z52" s="63"/>
      <c r="AA52" s="48" t="str">
        <f>VLOOKUP(H52,Hoja1!A$2:G$445,7,0)</f>
        <v>Trabajo seguro en espacios confinados y manejo de medidores de gases, diligenciamiento de permisos de trabajos, uso y manejo adecuado de E.P.P.</v>
      </c>
      <c r="AB52" s="62" t="s">
        <v>1233</v>
      </c>
      <c r="AC52" s="8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89.25">
      <c r="A53" s="127"/>
      <c r="B53" s="127"/>
      <c r="C53" s="85"/>
      <c r="D53" s="130"/>
      <c r="E53" s="92"/>
      <c r="F53" s="92"/>
      <c r="G53" s="66" t="str">
        <f>VLOOKUP(H53,Hoja1!A$1:G$445,2,0)</f>
        <v>MANTENIMIENTO DE PUENTE GRUAS, LIMPIEZA DE CANALES, MANTENIMIENTO DE INSTALACIONES LOCATIVAS, MANTENIMIENTO Y REPARACIÓN DE POZOS</v>
      </c>
      <c r="H53" s="50" t="s">
        <v>624</v>
      </c>
      <c r="I53" s="66" t="str">
        <f>VLOOKUP(H53,Hoja1!A$2:G$445,3,0)</f>
        <v>LESIONES, FRACTURAS, MUERTE</v>
      </c>
      <c r="J53" s="57"/>
      <c r="K53" s="66" t="str">
        <f>VLOOKUP(H53,Hoja1!A$2:G$445,4,0)</f>
        <v>Inspecciones planeadas e inspecciones no planeadas, procedimientos de programas de seguridad y salud en el trabajo</v>
      </c>
      <c r="L53" s="66" t="str">
        <f>VLOOKUP(H53,Hoja1!A$2:G$445,5,0)</f>
        <v>EPP</v>
      </c>
      <c r="M53" s="57">
        <v>2</v>
      </c>
      <c r="N53" s="58">
        <v>3</v>
      </c>
      <c r="O53" s="58">
        <v>60</v>
      </c>
      <c r="P53" s="52">
        <f t="shared" si="1"/>
        <v>6</v>
      </c>
      <c r="Q53" s="52">
        <f t="shared" si="2"/>
        <v>360</v>
      </c>
      <c r="R53" s="59" t="str">
        <f t="shared" si="3"/>
        <v>M-6</v>
      </c>
      <c r="S53" s="60" t="str">
        <f t="shared" si="0"/>
        <v>II</v>
      </c>
      <c r="T53" s="61" t="str">
        <f t="shared" si="4"/>
        <v>No Aceptable o Aceptable Con Control Especifico</v>
      </c>
      <c r="U53" s="97"/>
      <c r="V53" s="66" t="str">
        <f>VLOOKUP(H53,Hoja1!A$2:G$445,6,0)</f>
        <v>MUERTE</v>
      </c>
      <c r="W53" s="62"/>
      <c r="X53" s="62"/>
      <c r="Y53" s="62"/>
      <c r="Z53" s="63"/>
      <c r="AA53" s="48" t="str">
        <f>VLOOKUP(H53,Hoja1!A$2:G$445,7,0)</f>
        <v>CERTIFICACIÓN Y/O ENTRENAMIENTO EN TRABAJO SEGURO EN ALTURAS; DILGENCIAMIENTO DE PERMISO DE TRABAJO; USO Y MANEJO ADECUADO DE E.P.P.; ARME Y DESARME DE ANDAMIOS</v>
      </c>
      <c r="AB53" s="62" t="s">
        <v>1234</v>
      </c>
      <c r="AC53" s="8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128"/>
      <c r="B54" s="128"/>
      <c r="C54" s="95"/>
      <c r="D54" s="133"/>
      <c r="E54" s="93"/>
      <c r="F54" s="93"/>
      <c r="G54" s="66" t="str">
        <f>VLOOKUP(H54,Hoja1!A$1:G$445,2,0)</f>
        <v>SISMOS, INCENDIOS, INUNDACIONES, TERREMOTOS, VENDAVALES, DERRUMBE</v>
      </c>
      <c r="H54" s="50" t="s">
        <v>62</v>
      </c>
      <c r="I54" s="66" t="str">
        <f>VLOOKUP(H54,Hoja1!A$2:G$445,3,0)</f>
        <v>SISMOS, INCENDIOS, INUNDACIONES, TERREMOTOS, VENDAVALES</v>
      </c>
      <c r="J54" s="57"/>
      <c r="K54" s="66" t="str">
        <f>VLOOKUP(H54,Hoja1!A$2:G$445,4,0)</f>
        <v>Inspecciones planeadas e inspecciones no planeadas, procedimientos de programas de seguridad y salud en el trabajo</v>
      </c>
      <c r="L54" s="66" t="str">
        <f>VLOOKUP(H54,Hoja1!A$2:G$445,5,0)</f>
        <v>BRIGADAS DE EMERGENCIAS</v>
      </c>
      <c r="M54" s="57">
        <v>2</v>
      </c>
      <c r="N54" s="58">
        <v>1</v>
      </c>
      <c r="O54" s="58">
        <v>100</v>
      </c>
      <c r="P54" s="52">
        <f t="shared" si="1"/>
        <v>2</v>
      </c>
      <c r="Q54" s="52">
        <f t="shared" si="2"/>
        <v>200</v>
      </c>
      <c r="R54" s="59" t="str">
        <f t="shared" si="3"/>
        <v>B-2</v>
      </c>
      <c r="S54" s="60" t="str">
        <f t="shared" si="0"/>
        <v>II</v>
      </c>
      <c r="T54" s="61" t="str">
        <f t="shared" si="4"/>
        <v>No Aceptable o Aceptable Con Control Especifico</v>
      </c>
      <c r="U54" s="98"/>
      <c r="V54" s="66" t="str">
        <f>VLOOKUP(H54,Hoja1!A$2:G$445,6,0)</f>
        <v>MUERTE</v>
      </c>
      <c r="W54" s="62"/>
      <c r="X54" s="62"/>
      <c r="Y54" s="62"/>
      <c r="Z54" s="63" t="s">
        <v>1208</v>
      </c>
      <c r="AA54" s="48" t="str">
        <f>VLOOKUP(H54,Hoja1!A$2:G$445,7,0)</f>
        <v>ENTRENAMIENTO DE LA BRIGADA; DIVULGACIÓN DE PLAN DE EMERGENCIA</v>
      </c>
      <c r="AB54" s="62" t="s">
        <v>1207</v>
      </c>
      <c r="AC54" s="86"/>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sheetData>
  <mergeCells count="42">
    <mergeCell ref="AC38:AC54"/>
    <mergeCell ref="AB38:AB39"/>
    <mergeCell ref="AB42:AB44"/>
    <mergeCell ref="A11:A54"/>
    <mergeCell ref="U11:U20"/>
    <mergeCell ref="AC11:AC20"/>
    <mergeCell ref="AB11:AB12"/>
    <mergeCell ref="AB14:AB15"/>
    <mergeCell ref="F21:F37"/>
    <mergeCell ref="E21:E37"/>
    <mergeCell ref="D21:D37"/>
    <mergeCell ref="C21:C37"/>
    <mergeCell ref="U21:U37"/>
    <mergeCell ref="AC21:AC37"/>
    <mergeCell ref="AB21:AB22"/>
    <mergeCell ref="AB25:AB27"/>
    <mergeCell ref="U38:U54"/>
    <mergeCell ref="C11:C20"/>
    <mergeCell ref="B11:B54"/>
    <mergeCell ref="C38:C54"/>
    <mergeCell ref="M8:S9"/>
    <mergeCell ref="T8:T9"/>
    <mergeCell ref="U8:V9"/>
    <mergeCell ref="F38:F54"/>
    <mergeCell ref="E38:E54"/>
    <mergeCell ref="D38:D54"/>
    <mergeCell ref="F11:F20"/>
    <mergeCell ref="E11:E20"/>
    <mergeCell ref="D11:D20"/>
    <mergeCell ref="W8:AC9"/>
    <mergeCell ref="A8:A10"/>
    <mergeCell ref="B8:B10"/>
    <mergeCell ref="C8:F9"/>
    <mergeCell ref="G8:H9"/>
    <mergeCell ref="I8:I10"/>
    <mergeCell ref="J8:L9"/>
    <mergeCell ref="E5:G5"/>
    <mergeCell ref="C2:D2"/>
    <mergeCell ref="E2:I2"/>
    <mergeCell ref="E3:I3"/>
    <mergeCell ref="C4:D4"/>
    <mergeCell ref="E4:I4"/>
  </mergeCells>
  <conditionalFormatting sqref="T1:T10 T55:T1048576">
    <cfRule type="containsText" dxfId="87" priority="31" operator="containsText" text="No Aceptable o Aceptable con Control Especifico">
      <formula>NOT(ISERROR(SEARCH("No Aceptable o Aceptable con Control Especifico",T1)))</formula>
    </cfRule>
    <cfRule type="containsText" dxfId="86" priority="32" operator="containsText" text="No Aceptable">
      <formula>NOT(ISERROR(SEARCH("No Aceptable",T1)))</formula>
    </cfRule>
    <cfRule type="containsText" dxfId="85" priority="33" operator="containsText" text="No Aceptable o Aceptable con Control Especifico">
      <formula>NOT(ISERROR(SEARCH("No Aceptable o Aceptable con Control Especifico",T1)))</formula>
    </cfRule>
  </conditionalFormatting>
  <conditionalFormatting sqref="S1:S10 S55:S1048576">
    <cfRule type="cellIs" dxfId="84" priority="30" operator="equal">
      <formula>"II"</formula>
    </cfRule>
  </conditionalFormatting>
  <conditionalFormatting sqref="S11:S23 S25:S40 S42:S54">
    <cfRule type="cellIs" dxfId="83" priority="26" stopIfTrue="1" operator="equal">
      <formula>"IV"</formula>
    </cfRule>
    <cfRule type="cellIs" dxfId="82" priority="27" stopIfTrue="1" operator="equal">
      <formula>"III"</formula>
    </cfRule>
    <cfRule type="cellIs" dxfId="81" priority="28" stopIfTrue="1" operator="equal">
      <formula>"II"</formula>
    </cfRule>
    <cfRule type="cellIs" dxfId="80" priority="29" stopIfTrue="1" operator="equal">
      <formula>"I"</formula>
    </cfRule>
  </conditionalFormatting>
  <conditionalFormatting sqref="T11:T23 T25:T40 T42:T54">
    <cfRule type="cellIs" dxfId="79" priority="24" stopIfTrue="1" operator="equal">
      <formula>"No Aceptable"</formula>
    </cfRule>
    <cfRule type="cellIs" dxfId="78" priority="25" stopIfTrue="1" operator="equal">
      <formula>"Aceptable"</formula>
    </cfRule>
  </conditionalFormatting>
  <conditionalFormatting sqref="T11:T23 T25:T40 T42:T54">
    <cfRule type="cellIs" dxfId="77" priority="23" stopIfTrue="1" operator="equal">
      <formula>"No Aceptable o Aceptable Con Control Especifico"</formula>
    </cfRule>
  </conditionalFormatting>
  <conditionalFormatting sqref="T11:T23 T25:T40 T42:T54">
    <cfRule type="containsText" dxfId="76" priority="22" stopIfTrue="1" operator="containsText" text="Mejorable">
      <formula>NOT(ISERROR(SEARCH("Mejorable",T11)))</formula>
    </cfRule>
  </conditionalFormatting>
  <conditionalFormatting sqref="O11:O20">
    <cfRule type="cellIs" priority="21" stopIfTrue="1" operator="equal">
      <formula>"10, 25, 50, 100"</formula>
    </cfRule>
  </conditionalFormatting>
  <conditionalFormatting sqref="O21:O23 O25:O37">
    <cfRule type="cellIs" priority="20" stopIfTrue="1" operator="equal">
      <formula>"10, 25, 50, 100"</formula>
    </cfRule>
  </conditionalFormatting>
  <conditionalFormatting sqref="O38:O40 O42:O54">
    <cfRule type="cellIs" priority="19" stopIfTrue="1" operator="equal">
      <formula>"10, 25, 50, 100"</formula>
    </cfRule>
  </conditionalFormatting>
  <conditionalFormatting sqref="O24">
    <cfRule type="cellIs" priority="18" stopIfTrue="1" operator="equal">
      <formula>"10, 25, 50, 100"</formula>
    </cfRule>
  </conditionalFormatting>
  <conditionalFormatting sqref="S24">
    <cfRule type="cellIs" dxfId="75" priority="14" stopIfTrue="1" operator="equal">
      <formula>"IV"</formula>
    </cfRule>
    <cfRule type="cellIs" dxfId="74" priority="15" stopIfTrue="1" operator="equal">
      <formula>"III"</formula>
    </cfRule>
    <cfRule type="cellIs" dxfId="73" priority="16" stopIfTrue="1" operator="equal">
      <formula>"II"</formula>
    </cfRule>
    <cfRule type="cellIs" dxfId="72" priority="17" stopIfTrue="1" operator="equal">
      <formula>"I"</formula>
    </cfRule>
  </conditionalFormatting>
  <conditionalFormatting sqref="T24">
    <cfRule type="cellIs" dxfId="71" priority="12" stopIfTrue="1" operator="equal">
      <formula>"No Aceptable"</formula>
    </cfRule>
    <cfRule type="cellIs" dxfId="70" priority="13" stopIfTrue="1" operator="equal">
      <formula>"Aceptable"</formula>
    </cfRule>
  </conditionalFormatting>
  <conditionalFormatting sqref="T24">
    <cfRule type="cellIs" dxfId="69" priority="11" stopIfTrue="1" operator="equal">
      <formula>"No Aceptable o Aceptable Con Control Especifico"</formula>
    </cfRule>
  </conditionalFormatting>
  <conditionalFormatting sqref="T24">
    <cfRule type="containsText" dxfId="68" priority="10" stopIfTrue="1" operator="containsText" text="Mejorable">
      <formula>NOT(ISERROR(SEARCH("Mejorable",T24)))</formula>
    </cfRule>
  </conditionalFormatting>
  <conditionalFormatting sqref="S41">
    <cfRule type="cellIs" dxfId="67" priority="6" stopIfTrue="1" operator="equal">
      <formula>"IV"</formula>
    </cfRule>
    <cfRule type="cellIs" dxfId="66" priority="7" stopIfTrue="1" operator="equal">
      <formula>"III"</formula>
    </cfRule>
    <cfRule type="cellIs" dxfId="65" priority="8" stopIfTrue="1" operator="equal">
      <formula>"II"</formula>
    </cfRule>
    <cfRule type="cellIs" dxfId="64" priority="9" stopIfTrue="1" operator="equal">
      <formula>"I"</formula>
    </cfRule>
  </conditionalFormatting>
  <conditionalFormatting sqref="T41">
    <cfRule type="cellIs" dxfId="63" priority="4" stopIfTrue="1" operator="equal">
      <formula>"No Aceptable"</formula>
    </cfRule>
    <cfRule type="cellIs" dxfId="62" priority="5" stopIfTrue="1" operator="equal">
      <formula>"Aceptable"</formula>
    </cfRule>
  </conditionalFormatting>
  <conditionalFormatting sqref="T41">
    <cfRule type="cellIs" dxfId="61" priority="3" stopIfTrue="1" operator="equal">
      <formula>"No Aceptable o Aceptable Con Control Especifico"</formula>
    </cfRule>
  </conditionalFormatting>
  <conditionalFormatting sqref="T41">
    <cfRule type="containsText" dxfId="60" priority="2" stopIfTrue="1" operator="containsText" text="Mejorable">
      <formula>NOT(ISERROR(SEARCH("Mejorable",T41)))</formula>
    </cfRule>
  </conditionalFormatting>
  <conditionalFormatting sqref="O41">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4">
      <formula1>10</formula1>
      <formula2>100</formula2>
    </dataValidation>
    <dataValidation type="whole" allowBlank="1" showInputMessage="1" showErrorMessage="1" prompt="1 Esporadica (EE)_x000a_2 Ocasional (EO)_x000a_3 Frecuente (EF)_x000a_4 continua (EC)" sqref="N11:N54">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E21 E38</xm:sqref>
        </x14:dataValidation>
        <x14:dataValidation type="list" allowBlank="1" showInputMessage="1" showErrorMessage="1">
          <x14:formula1>
            <xm:f>[2]Hoja1!#REF!</xm:f>
          </x14:formula1>
          <xm:sqref>H11:H23 H25:H40 H42:H54</xm:sqref>
        </x14:dataValidation>
        <x14:dataValidation type="list" allowBlank="1" showInputMessage="1" showErrorMessage="1">
          <x14:formula1>
            <xm:f>[2]Hoja1!#REF!</xm:f>
          </x14:formula1>
          <xm:sqref>H24 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4"/>
  <sheetViews>
    <sheetView showGridLines="0" tabSelected="1"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8"/>
      <c r="D2" s="118"/>
      <c r="E2" s="107" t="s">
        <v>1226</v>
      </c>
      <c r="F2" s="108"/>
      <c r="G2" s="108"/>
      <c r="H2" s="108"/>
      <c r="I2" s="109"/>
      <c r="J2" s="9"/>
      <c r="K2" s="9"/>
      <c r="L2" s="9"/>
      <c r="M2" s="8"/>
      <c r="N2" s="8"/>
      <c r="O2" s="8"/>
      <c r="P2" s="8"/>
      <c r="Q2" s="8"/>
      <c r="R2" s="8"/>
      <c r="S2" s="8"/>
      <c r="T2" s="8"/>
      <c r="U2" s="9"/>
      <c r="V2" s="8"/>
      <c r="W2" s="8"/>
      <c r="X2" s="8"/>
      <c r="Y2" s="8"/>
      <c r="Z2" s="8"/>
      <c r="AA2" s="10"/>
    </row>
    <row r="3" spans="1:276" s="6" customFormat="1" ht="15" customHeight="1">
      <c r="A3" s="5"/>
      <c r="C3" s="11"/>
      <c r="D3" s="8"/>
      <c r="E3" s="110" t="s">
        <v>1193</v>
      </c>
      <c r="F3" s="111"/>
      <c r="G3" s="111"/>
      <c r="H3" s="111"/>
      <c r="I3" s="112"/>
      <c r="J3" s="9"/>
      <c r="K3" s="9"/>
      <c r="L3" s="9"/>
      <c r="M3" s="8"/>
      <c r="N3" s="8"/>
      <c r="O3" s="8"/>
      <c r="P3" s="8"/>
      <c r="Q3" s="8"/>
      <c r="R3" s="8"/>
      <c r="S3" s="8"/>
      <c r="T3" s="8"/>
      <c r="U3" s="9"/>
      <c r="V3" s="8"/>
      <c r="W3" s="8"/>
      <c r="X3" s="8"/>
      <c r="Y3" s="8"/>
      <c r="Z3" s="8"/>
      <c r="AA3" s="10"/>
    </row>
    <row r="4" spans="1:276" s="6" customFormat="1" ht="15" customHeight="1" thickBot="1">
      <c r="A4" s="5"/>
      <c r="C4" s="118"/>
      <c r="D4" s="118"/>
      <c r="E4" s="113" t="s">
        <v>1238</v>
      </c>
      <c r="F4" s="114"/>
      <c r="G4" s="114"/>
      <c r="H4" s="114"/>
      <c r="I4" s="115"/>
      <c r="J4" s="9"/>
      <c r="K4" s="9"/>
      <c r="L4" s="9"/>
      <c r="M4" s="8"/>
      <c r="N4" s="8"/>
      <c r="O4" s="8"/>
      <c r="P4" s="8"/>
      <c r="Q4" s="8"/>
      <c r="R4" s="8"/>
      <c r="S4" s="8"/>
      <c r="T4" s="8"/>
      <c r="U4" s="9"/>
      <c r="V4" s="8"/>
      <c r="W4" s="8"/>
      <c r="X4" s="8"/>
      <c r="Y4" s="8"/>
      <c r="Z4" s="8"/>
      <c r="AA4" s="10"/>
    </row>
    <row r="5" spans="1:276" s="6" customFormat="1" ht="11.25" customHeight="1">
      <c r="A5" s="5"/>
      <c r="C5" s="11"/>
      <c r="D5" s="8"/>
      <c r="E5" s="119"/>
      <c r="F5" s="119"/>
      <c r="G5" s="119"/>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04" t="s">
        <v>11</v>
      </c>
      <c r="B8" s="123" t="s">
        <v>12</v>
      </c>
      <c r="C8" s="120" t="s">
        <v>0</v>
      </c>
      <c r="D8" s="120"/>
      <c r="E8" s="120"/>
      <c r="F8" s="120"/>
      <c r="G8" s="117" t="s">
        <v>1</v>
      </c>
      <c r="H8" s="121"/>
      <c r="I8" s="122" t="s">
        <v>2</v>
      </c>
      <c r="J8" s="117" t="s">
        <v>3</v>
      </c>
      <c r="K8" s="117"/>
      <c r="L8" s="117"/>
      <c r="M8" s="117" t="s">
        <v>4</v>
      </c>
      <c r="N8" s="117"/>
      <c r="O8" s="117"/>
      <c r="P8" s="117"/>
      <c r="Q8" s="117"/>
      <c r="R8" s="117"/>
      <c r="S8" s="117"/>
      <c r="T8" s="117" t="s">
        <v>5</v>
      </c>
      <c r="U8" s="117" t="s">
        <v>6</v>
      </c>
      <c r="V8" s="121"/>
      <c r="W8" s="116" t="s">
        <v>7</v>
      </c>
      <c r="X8" s="116"/>
      <c r="Y8" s="116"/>
      <c r="Z8" s="116"/>
      <c r="AA8" s="116"/>
      <c r="AB8" s="116"/>
      <c r="AC8" s="116"/>
    </row>
    <row r="9" spans="1:276" ht="15.75" customHeight="1" thickBot="1">
      <c r="A9" s="105"/>
      <c r="B9" s="124"/>
      <c r="C9" s="120"/>
      <c r="D9" s="120"/>
      <c r="E9" s="120"/>
      <c r="F9" s="120"/>
      <c r="G9" s="121"/>
      <c r="H9" s="121"/>
      <c r="I9" s="122"/>
      <c r="J9" s="117"/>
      <c r="K9" s="117"/>
      <c r="L9" s="117"/>
      <c r="M9" s="117"/>
      <c r="N9" s="117"/>
      <c r="O9" s="117"/>
      <c r="P9" s="117"/>
      <c r="Q9" s="117"/>
      <c r="R9" s="117"/>
      <c r="S9" s="117"/>
      <c r="T9" s="121"/>
      <c r="U9" s="121"/>
      <c r="V9" s="121"/>
      <c r="W9" s="116"/>
      <c r="X9" s="116"/>
      <c r="Y9" s="116"/>
      <c r="Z9" s="116"/>
      <c r="AA9" s="116"/>
      <c r="AB9" s="116"/>
      <c r="AC9" s="116"/>
    </row>
    <row r="10" spans="1:276" s="13" customFormat="1" ht="39" thickBot="1">
      <c r="A10" s="106"/>
      <c r="B10" s="125"/>
      <c r="C10" s="46" t="s">
        <v>13</v>
      </c>
      <c r="D10" s="46" t="s">
        <v>14</v>
      </c>
      <c r="E10" s="46" t="s">
        <v>1077</v>
      </c>
      <c r="F10" s="46" t="s">
        <v>15</v>
      </c>
      <c r="G10" s="46" t="s">
        <v>16</v>
      </c>
      <c r="H10" s="46" t="s">
        <v>17</v>
      </c>
      <c r="I10" s="122"/>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0.5">
      <c r="A11" s="126" t="s">
        <v>1239</v>
      </c>
      <c r="B11" s="126" t="s">
        <v>1195</v>
      </c>
      <c r="C11" s="100" t="s">
        <v>1220</v>
      </c>
      <c r="D11" s="99" t="s">
        <v>1221</v>
      </c>
      <c r="E11" s="131" t="s">
        <v>1063</v>
      </c>
      <c r="F11" s="131" t="s">
        <v>1197</v>
      </c>
      <c r="G11" s="23" t="str">
        <f>VLOOKUP(H11,Hoja1!A$1:G$445,2,0)</f>
        <v>Modeduras</v>
      </c>
      <c r="H11" s="24" t="s">
        <v>79</v>
      </c>
      <c r="I11" s="23" t="str">
        <f>VLOOKUP(H11,Hoja1!A$2:G$445,3,0)</f>
        <v>Lesiones, tejidos, muerte, enfermedades infectocontagiosas</v>
      </c>
      <c r="J11" s="25"/>
      <c r="K11" s="23" t="str">
        <f>VLOOKUP(H11,Hoja1!A$2:G$445,4,0)</f>
        <v>N/A</v>
      </c>
      <c r="L11" s="23" t="str">
        <f>VLOOKUP(H11,Hoja1!A$2:G$445,5,0)</f>
        <v>N/A</v>
      </c>
      <c r="M11" s="69">
        <v>2</v>
      </c>
      <c r="N11" s="26">
        <v>3</v>
      </c>
      <c r="O11" s="26">
        <v>25</v>
      </c>
      <c r="P11" s="26">
        <f>M11*N11</f>
        <v>6</v>
      </c>
      <c r="Q11" s="26">
        <f>O11*P11</f>
        <v>150</v>
      </c>
      <c r="R11" s="32" t="str">
        <f>IF(P11=40,"MA-40",IF(P11=30,"MA-30",IF(P11=20,"A-20",IF(P11=10,"A-10",IF(P11=24,"MA-24",IF(P11=18,"A-18",IF(P11=12,"A-12",IF(P11=6,"M-6",IF(P11=8,"M-8",IF(P11=6,"M-6",IF(P11=4,"B-4",IF(P11=2,"B-2",))))))))))))</f>
        <v>M-6</v>
      </c>
      <c r="S11" s="34" t="str">
        <f t="shared" ref="S11:S24" si="0">IF(Q11&lt;=20,"IV",IF(Q11&lt;=120,"III",IF(Q11&lt;=500,"II",IF(Q11&lt;=4000,"I"))))</f>
        <v>II</v>
      </c>
      <c r="T11" s="36" t="str">
        <f>IF(S11=0,"",IF(S11="IV","Aceptable",IF(S11="III","Mejorable",IF(S11="II","No Aceptable o Aceptable Con Control Especifico",IF(S11="I","No Aceptable","")))))</f>
        <v>No Aceptable o Aceptable Con Control Especifico</v>
      </c>
      <c r="U11" s="136">
        <v>65</v>
      </c>
      <c r="V11" s="23" t="str">
        <f>VLOOKUP(H11,Hoja1!A$2:G$445,6,0)</f>
        <v>Posibles enfermedades</v>
      </c>
      <c r="W11" s="27"/>
      <c r="X11" s="27"/>
      <c r="Y11" s="27"/>
      <c r="Z11" s="22"/>
      <c r="AA11" s="22" t="str">
        <f>VLOOKUP(H11,Hoja1!A$2:G$445,7,0)</f>
        <v xml:space="preserve">Riesgo Biológico, Autocuidado y/o Uso y manejo adecuado de E.P.P.
</v>
      </c>
      <c r="AB11" s="27" t="s">
        <v>1229</v>
      </c>
      <c r="AC11" s="100"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27"/>
      <c r="B12" s="127"/>
      <c r="C12" s="77"/>
      <c r="D12" s="75"/>
      <c r="E12" s="89"/>
      <c r="F12" s="89"/>
      <c r="G12" s="23" t="str">
        <f>VLOOKUP(H12,Hoja1!A$1:G$445,2,0)</f>
        <v>Bacteria</v>
      </c>
      <c r="H12" s="24" t="s">
        <v>108</v>
      </c>
      <c r="I12" s="23" t="str">
        <f>VLOOKUP(H12,Hoja1!A$2:G$445,3,0)</f>
        <v>Infecciones producidas por Bacterianas</v>
      </c>
      <c r="J12" s="18"/>
      <c r="K12" s="23" t="str">
        <f>VLOOKUP(H12,Hoja1!A$2:G$445,4,0)</f>
        <v>Inspecciones planeadas e inspecciones no planeadas, procedimientos de programas de seguridad y salud en el trabajo</v>
      </c>
      <c r="L12" s="23" t="str">
        <f>VLOOKUP(H12,Hoja1!A$2:G$445,5,0)</f>
        <v>Programa de vacunación, bota pantalon, overol, guantes, tapabocas, mascarillas con filtos</v>
      </c>
      <c r="M12" s="18">
        <v>2</v>
      </c>
      <c r="N12" s="19">
        <v>4</v>
      </c>
      <c r="O12" s="19">
        <v>10</v>
      </c>
      <c r="P12" s="26">
        <f t="shared" ref="P12:P24" si="1">M12*N12</f>
        <v>8</v>
      </c>
      <c r="Q12" s="26">
        <f t="shared" ref="Q12:Q24" si="2">O12*P12</f>
        <v>80</v>
      </c>
      <c r="R12" s="33" t="str">
        <f t="shared" ref="R12:R24" si="3">IF(P12=40,"MA-40",IF(P12=30,"MA-30",IF(P12=20,"A-20",IF(P12=10,"A-10",IF(P12=24,"MA-24",IF(P12=18,"A-18",IF(P12=12,"A-12",IF(P12=6,"M-6",IF(P12=8,"M-8",IF(P12=6,"M-6",IF(P12=4,"B-4",IF(P12=2,"B-2",))))))))))))</f>
        <v>M-8</v>
      </c>
      <c r="S12" s="35" t="str">
        <f t="shared" si="0"/>
        <v>III</v>
      </c>
      <c r="T12" s="37" t="str">
        <f t="shared" ref="T12:T24" si="4">IF(S12=0,"",IF(S12="IV","Aceptable",IF(S12="III","Mejorable",IF(S12="II","No Aceptable o Aceptable Con Control Especifico",IF(S12="I","No Aceptable","")))))</f>
        <v>Mejorable</v>
      </c>
      <c r="U12" s="80"/>
      <c r="V12" s="23" t="str">
        <f>VLOOKUP(H12,Hoja1!A$2:G$445,6,0)</f>
        <v xml:space="preserve">Enfermedades Infectocontagiosas
</v>
      </c>
      <c r="W12" s="20"/>
      <c r="X12" s="20"/>
      <c r="Y12" s="20"/>
      <c r="Z12" s="17"/>
      <c r="AA12" s="22" t="str">
        <f>VLOOKUP(H12,Hoja1!A$2:G$445,7,0)</f>
        <v xml:space="preserve">Riesgo Biológico, Autocuidado y/o Uso y manejo adecuado de E.P.P.
</v>
      </c>
      <c r="AB12" s="101" t="s">
        <v>1225</v>
      </c>
      <c r="AC12" s="7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7"/>
      <c r="B13" s="127"/>
      <c r="C13" s="77"/>
      <c r="D13" s="75"/>
      <c r="E13" s="89"/>
      <c r="F13" s="89"/>
      <c r="G13" s="23" t="str">
        <f>VLOOKUP(H13,Hoja1!A$1:G$445,2,0)</f>
        <v>Hongos</v>
      </c>
      <c r="H13" s="24" t="s">
        <v>117</v>
      </c>
      <c r="I13" s="23" t="str">
        <f>VLOOKUP(H13,Hoja1!A$2:G$445,3,0)</f>
        <v>Micosis</v>
      </c>
      <c r="J13" s="18"/>
      <c r="K13" s="23" t="str">
        <f>VLOOKUP(H13,Hoja1!A$2:G$445,4,0)</f>
        <v>Inspecciones planeadas e inspecciones no planeadas, procedimientos de programas de seguridad y salud en el trabajo</v>
      </c>
      <c r="L13" s="23" t="str">
        <f>VLOOKUP(H13,Hoja1!A$2:G$445,5,0)</f>
        <v>Programa de vacunación, éxamenes periódicos</v>
      </c>
      <c r="M13" s="18">
        <v>2</v>
      </c>
      <c r="N13" s="19">
        <v>4</v>
      </c>
      <c r="O13" s="19">
        <v>10</v>
      </c>
      <c r="P13" s="26">
        <f t="shared" si="1"/>
        <v>8</v>
      </c>
      <c r="Q13" s="26">
        <f t="shared" si="2"/>
        <v>80</v>
      </c>
      <c r="R13" s="33" t="str">
        <f t="shared" si="3"/>
        <v>M-8</v>
      </c>
      <c r="S13" s="35" t="str">
        <f t="shared" si="0"/>
        <v>III</v>
      </c>
      <c r="T13" s="37" t="str">
        <f t="shared" si="4"/>
        <v>Mejorable</v>
      </c>
      <c r="U13" s="80"/>
      <c r="V13" s="23" t="str">
        <f>VLOOKUP(H13,Hoja1!A$2:G$445,6,0)</f>
        <v>Micosis</v>
      </c>
      <c r="W13" s="20"/>
      <c r="X13" s="20"/>
      <c r="Y13" s="20"/>
      <c r="Z13" s="17"/>
      <c r="AA13" s="22" t="str">
        <f>VLOOKUP(H13,Hoja1!A$2:G$445,7,0)</f>
        <v xml:space="preserve">Riesgo Biológico, Autocuidado y/o Uso y manejo adecuado de E.P.P.
</v>
      </c>
      <c r="AB13" s="80"/>
      <c r="AC13" s="7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7"/>
      <c r="B14" s="127"/>
      <c r="C14" s="77"/>
      <c r="D14" s="75"/>
      <c r="E14" s="89"/>
      <c r="F14" s="89"/>
      <c r="G14" s="23" t="str">
        <f>VLOOKUP(H14,Hoja1!A$1:G$445,2,0)</f>
        <v>Virus</v>
      </c>
      <c r="H14" s="24" t="s">
        <v>120</v>
      </c>
      <c r="I14" s="23" t="str">
        <f>VLOOKUP(H14,Hoja1!A$2:G$445,3,0)</f>
        <v>Infecciones Virales</v>
      </c>
      <c r="J14" s="18"/>
      <c r="K14" s="23" t="str">
        <f>VLOOKUP(H14,Hoja1!A$2:G$445,4,0)</f>
        <v>Inspecciones planeadas e inspecciones no planeadas, procedimientos de programas de seguridad y salud en el trabajo</v>
      </c>
      <c r="L14" s="23" t="str">
        <f>VLOOKUP(H14,Hoja1!A$2:G$445,5,0)</f>
        <v>Programa de vacunación, bota pantalon, overol, guantes, tapabocas, mascarillas con filtos</v>
      </c>
      <c r="M14" s="18">
        <v>2</v>
      </c>
      <c r="N14" s="19">
        <v>4</v>
      </c>
      <c r="O14" s="19">
        <v>10</v>
      </c>
      <c r="P14" s="26">
        <f t="shared" si="1"/>
        <v>8</v>
      </c>
      <c r="Q14" s="26">
        <f t="shared" si="2"/>
        <v>80</v>
      </c>
      <c r="R14" s="33" t="str">
        <f t="shared" si="3"/>
        <v>M-8</v>
      </c>
      <c r="S14" s="35" t="str">
        <f t="shared" si="0"/>
        <v>III</v>
      </c>
      <c r="T14" s="37" t="str">
        <f t="shared" si="4"/>
        <v>Mejorable</v>
      </c>
      <c r="U14" s="80"/>
      <c r="V14" s="23" t="str">
        <f>VLOOKUP(H14,Hoja1!A$2:G$445,6,0)</f>
        <v xml:space="preserve">Enfermedades Infectocontagiosas
</v>
      </c>
      <c r="W14" s="20"/>
      <c r="X14" s="20"/>
      <c r="Y14" s="20"/>
      <c r="Z14" s="17"/>
      <c r="AA14" s="22" t="str">
        <f>VLOOKUP(H14,Hoja1!A$2:G$445,7,0)</f>
        <v xml:space="preserve">Riesgo Biológico, Autocuidado y/o Uso y manejo adecuado de E.P.P.
</v>
      </c>
      <c r="AB14" s="81"/>
      <c r="AC14" s="7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27"/>
      <c r="B15" s="127"/>
      <c r="C15" s="77"/>
      <c r="D15" s="75"/>
      <c r="E15" s="89"/>
      <c r="F15" s="89"/>
      <c r="G15" s="23" t="str">
        <f>VLOOKUP(H15,Hoja1!A$1:G$445,2,0)</f>
        <v>INFRAROJA, ULTRAVIOLETA, VISIBLE, RADIOFRECUENCIA, MICROONDAS, LASER</v>
      </c>
      <c r="H15" s="24" t="s">
        <v>67</v>
      </c>
      <c r="I15" s="23" t="str">
        <f>VLOOKUP(H15,Hoja1!A$2:G$445,3,0)</f>
        <v>CÁNCER, LESIONES DÉRMICAS Y OCULARES</v>
      </c>
      <c r="J15" s="18"/>
      <c r="K15" s="23" t="str">
        <f>VLOOKUP(H15,Hoja1!A$2:G$445,4,0)</f>
        <v>Inspecciones planeadas e inspecciones no planeadas, procedimientos de programas de seguridad y salud en el trabajo</v>
      </c>
      <c r="L15" s="23" t="str">
        <f>VLOOKUP(H15,Hoja1!A$2:G$445,5,0)</f>
        <v>PROGRAMA BLOQUEADOR SOLAR</v>
      </c>
      <c r="M15" s="18">
        <v>2</v>
      </c>
      <c r="N15" s="19">
        <v>3</v>
      </c>
      <c r="O15" s="19">
        <v>10</v>
      </c>
      <c r="P15" s="26">
        <f t="shared" si="1"/>
        <v>6</v>
      </c>
      <c r="Q15" s="26">
        <f t="shared" si="2"/>
        <v>60</v>
      </c>
      <c r="R15" s="33" t="str">
        <f t="shared" si="3"/>
        <v>M-6</v>
      </c>
      <c r="S15" s="35" t="str">
        <f t="shared" si="0"/>
        <v>III</v>
      </c>
      <c r="T15" s="37" t="str">
        <f t="shared" si="4"/>
        <v>Mejorable</v>
      </c>
      <c r="U15" s="80"/>
      <c r="V15" s="23" t="str">
        <f>VLOOKUP(H15,Hoja1!A$2:G$445,6,0)</f>
        <v>CÁNCER</v>
      </c>
      <c r="W15" s="20"/>
      <c r="X15" s="20"/>
      <c r="Y15" s="20"/>
      <c r="Z15" s="17"/>
      <c r="AA15" s="22" t="str">
        <f>VLOOKUP(H15,Hoja1!A$2:G$445,7,0)</f>
        <v>N/A</v>
      </c>
      <c r="AB15" s="20" t="s">
        <v>1201</v>
      </c>
      <c r="AC15" s="7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74" customFormat="1" ht="60.75" customHeight="1">
      <c r="A16" s="127"/>
      <c r="B16" s="127"/>
      <c r="C16" s="77"/>
      <c r="D16" s="75"/>
      <c r="E16" s="89"/>
      <c r="F16" s="89"/>
      <c r="G16" s="72" t="str">
        <f>VLOOKUP(H16,[2]Hoja1!A$1:G$445,2,0)</f>
        <v>GASES Y VAPORES</v>
      </c>
      <c r="H16" s="24" t="s">
        <v>250</v>
      </c>
      <c r="I16" s="72" t="str">
        <f>VLOOKUP(H16,[2]Hoja1!A$2:G$445,3,0)</f>
        <v xml:space="preserve"> LESIONES EN LA PIEL, IRRITACIÓN EN VÍAS  RESPIRATORIAS, MUERTE</v>
      </c>
      <c r="J16" s="18"/>
      <c r="K16" s="72" t="str">
        <f>VLOOKUP(H16,[2]Hoja1!A$2:G$445,4,0)</f>
        <v>Inspecciones planeadas e inspecciones no planeadas, procedimientos de programas de seguridad y salud en el trabajo</v>
      </c>
      <c r="L16" s="72" t="str">
        <f>VLOOKUP(H16,[2]Hoja1!A$2:G$445,5,0)</f>
        <v>EPP TAPABOCAS, CARETAS CON FILTROS</v>
      </c>
      <c r="M16" s="18">
        <v>2</v>
      </c>
      <c r="N16" s="19">
        <v>3</v>
      </c>
      <c r="O16" s="19">
        <v>10</v>
      </c>
      <c r="P16" s="26">
        <f t="shared" si="1"/>
        <v>6</v>
      </c>
      <c r="Q16" s="26">
        <f t="shared" si="2"/>
        <v>60</v>
      </c>
      <c r="R16" s="33" t="str">
        <f t="shared" si="3"/>
        <v>M-6</v>
      </c>
      <c r="S16" s="35" t="str">
        <f t="shared" si="0"/>
        <v>III</v>
      </c>
      <c r="T16" s="37" t="str">
        <f t="shared" si="4"/>
        <v>Mejorable</v>
      </c>
      <c r="U16" s="80"/>
      <c r="V16" s="72" t="str">
        <f>VLOOKUP(H16,[2]Hoja1!A$2:G$445,6,0)</f>
        <v xml:space="preserve"> MUERTE</v>
      </c>
      <c r="W16" s="20"/>
      <c r="X16" s="20"/>
      <c r="Y16" s="20"/>
      <c r="Z16" s="17"/>
      <c r="AA16" s="22" t="str">
        <f>VLOOKUP(H16,[2]Hoja1!A$2:G$445,7,0)</f>
        <v>USO Y MANEJO ADECUADO DE E.P.P.</v>
      </c>
      <c r="AB16" s="20" t="s">
        <v>1241</v>
      </c>
      <c r="AC16" s="7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73"/>
    </row>
    <row r="17" spans="1:150" s="13" customFormat="1" ht="34.5" customHeight="1">
      <c r="A17" s="127"/>
      <c r="B17" s="127"/>
      <c r="C17" s="77"/>
      <c r="D17" s="75"/>
      <c r="E17" s="89"/>
      <c r="F17" s="89"/>
      <c r="G17" s="23" t="str">
        <f>VLOOKUP(H17,Hoja1!A$1:G$445,2,0)</f>
        <v>CONCENTRACIÓN EN ACTIVIDADES DE ALTO DESEMPEÑO MENTAL</v>
      </c>
      <c r="H17" s="24" t="s">
        <v>72</v>
      </c>
      <c r="I17" s="23" t="str">
        <f>VLOOKUP(H17,Hoja1!A$2:G$445,3,0)</f>
        <v>ESTRÉS, CEFALEA, IRRITABILIDAD</v>
      </c>
      <c r="J17" s="18"/>
      <c r="K17" s="23" t="str">
        <f>VLOOKUP(H17,Hoja1!A$2:G$445,4,0)</f>
        <v>N/A</v>
      </c>
      <c r="L17" s="23" t="str">
        <f>VLOOKUP(H17,Hoja1!A$2:G$445,5,0)</f>
        <v>PVE PSICOSOCIAL</v>
      </c>
      <c r="M17" s="18">
        <v>2</v>
      </c>
      <c r="N17" s="19">
        <v>3</v>
      </c>
      <c r="O17" s="19">
        <v>10</v>
      </c>
      <c r="P17" s="26">
        <f t="shared" si="1"/>
        <v>6</v>
      </c>
      <c r="Q17" s="26">
        <f t="shared" si="2"/>
        <v>60</v>
      </c>
      <c r="R17" s="33" t="str">
        <f t="shared" si="3"/>
        <v>M-6</v>
      </c>
      <c r="S17" s="35" t="str">
        <f t="shared" si="0"/>
        <v>III</v>
      </c>
      <c r="T17" s="37" t="str">
        <f t="shared" si="4"/>
        <v>Mejorable</v>
      </c>
      <c r="U17" s="80"/>
      <c r="V17" s="23" t="str">
        <f>VLOOKUP(H17,Hoja1!A$2:G$445,6,0)</f>
        <v>ESTRÉS</v>
      </c>
      <c r="W17" s="20"/>
      <c r="X17" s="20"/>
      <c r="Y17" s="20"/>
      <c r="Z17" s="17"/>
      <c r="AA17" s="22" t="str">
        <f>VLOOKUP(H17,Hoja1!A$2:G$445,7,0)</f>
        <v>N/A</v>
      </c>
      <c r="AB17" s="101" t="s">
        <v>1202</v>
      </c>
      <c r="AC17" s="7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4.5" customHeight="1">
      <c r="A18" s="127"/>
      <c r="B18" s="127"/>
      <c r="C18" s="77"/>
      <c r="D18" s="75"/>
      <c r="E18" s="89"/>
      <c r="F18" s="89"/>
      <c r="G18" s="23" t="str">
        <f>VLOOKUP(H18,Hoja1!A$1:G$445,2,0)</f>
        <v>NATURALEZA DE LA TAREA</v>
      </c>
      <c r="H18" s="24" t="s">
        <v>76</v>
      </c>
      <c r="I18" s="23" t="str">
        <f>VLOOKUP(H18,Hoja1!A$2:G$445,3,0)</f>
        <v>ESTRÉS,  TRANSTORNOS DEL SUEÑO</v>
      </c>
      <c r="J18" s="18"/>
      <c r="K18" s="23" t="str">
        <f>VLOOKUP(H18,Hoja1!A$2:G$445,4,0)</f>
        <v>N/A</v>
      </c>
      <c r="L18" s="23" t="str">
        <f>VLOOKUP(H18,Hoja1!A$2:G$445,5,0)</f>
        <v>PVE PSICOSOCIAL</v>
      </c>
      <c r="M18" s="18">
        <v>2</v>
      </c>
      <c r="N18" s="19">
        <v>3</v>
      </c>
      <c r="O18" s="19">
        <v>10</v>
      </c>
      <c r="P18" s="26">
        <f t="shared" si="1"/>
        <v>6</v>
      </c>
      <c r="Q18" s="26">
        <f t="shared" si="2"/>
        <v>60</v>
      </c>
      <c r="R18" s="33" t="str">
        <f t="shared" si="3"/>
        <v>M-6</v>
      </c>
      <c r="S18" s="35" t="str">
        <f t="shared" si="0"/>
        <v>III</v>
      </c>
      <c r="T18" s="37" t="str">
        <f t="shared" si="4"/>
        <v>Mejorable</v>
      </c>
      <c r="U18" s="80"/>
      <c r="V18" s="23" t="str">
        <f>VLOOKUP(H18,Hoja1!A$2:G$445,6,0)</f>
        <v>ESTRÉS</v>
      </c>
      <c r="W18" s="20"/>
      <c r="X18" s="20"/>
      <c r="Y18" s="20"/>
      <c r="Z18" s="17"/>
      <c r="AA18" s="22" t="str">
        <f>VLOOKUP(H18,Hoja1!A$2:G$445,7,0)</f>
        <v>N/A</v>
      </c>
      <c r="AB18" s="81"/>
      <c r="AC18" s="7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27"/>
      <c r="B19" s="127"/>
      <c r="C19" s="77"/>
      <c r="D19" s="75"/>
      <c r="E19" s="89"/>
      <c r="F19" s="89"/>
      <c r="G19" s="23" t="str">
        <f>VLOOKUP(H19,Hoja1!A$1:G$445,2,0)</f>
        <v>Movimientos repetitivos, Miembros Superiores</v>
      </c>
      <c r="H19" s="24" t="s">
        <v>47</v>
      </c>
      <c r="I19" s="23" t="str">
        <f>VLOOKUP(H19,Hoja1!A$2:G$445,3,0)</f>
        <v>Lesiones Musculoesqueléticas</v>
      </c>
      <c r="J19" s="18"/>
      <c r="K19" s="23" t="str">
        <f>VLOOKUP(H19,Hoja1!A$2:G$445,4,0)</f>
        <v>N/A</v>
      </c>
      <c r="L19" s="23" t="str">
        <f>VLOOKUP(H19,Hoja1!A$2:G$445,5,0)</f>
        <v>PVE BIomécanico, programa pausas activas, examenes periódicos, recomendaicones, control de posturas</v>
      </c>
      <c r="M19" s="18">
        <v>2</v>
      </c>
      <c r="N19" s="19">
        <v>3</v>
      </c>
      <c r="O19" s="19">
        <v>10</v>
      </c>
      <c r="P19" s="26">
        <f t="shared" si="1"/>
        <v>6</v>
      </c>
      <c r="Q19" s="26">
        <f t="shared" si="2"/>
        <v>60</v>
      </c>
      <c r="R19" s="33" t="str">
        <f t="shared" si="3"/>
        <v>M-6</v>
      </c>
      <c r="S19" s="35" t="str">
        <f t="shared" si="0"/>
        <v>III</v>
      </c>
      <c r="T19" s="37" t="str">
        <f t="shared" si="4"/>
        <v>Mejorable</v>
      </c>
      <c r="U19" s="80"/>
      <c r="V19" s="23" t="str">
        <f>VLOOKUP(H19,Hoja1!A$2:G$445,6,0)</f>
        <v>Enfermedades musculoesqueleticas</v>
      </c>
      <c r="W19" s="20"/>
      <c r="X19" s="20"/>
      <c r="Y19" s="20"/>
      <c r="Z19" s="17"/>
      <c r="AA19" s="22" t="str">
        <f>VLOOKUP(H19,Hoja1!A$2:G$445,7,0)</f>
        <v>Prevención en lesiones osteomusculares, líderes de pausas activas</v>
      </c>
      <c r="AB19" s="20" t="s">
        <v>1203</v>
      </c>
      <c r="AC19" s="7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127"/>
      <c r="B20" s="127"/>
      <c r="C20" s="77"/>
      <c r="D20" s="75"/>
      <c r="E20" s="89"/>
      <c r="F20" s="89"/>
      <c r="G20" s="23" t="str">
        <f>VLOOKUP(H20,Hoja1!A$1:G$445,2,0)</f>
        <v>Carga de un peso mayor al recomendado</v>
      </c>
      <c r="H20" s="24" t="s">
        <v>486</v>
      </c>
      <c r="I20" s="23" t="str">
        <f>VLOOKUP(H20,Hoja1!A$2:G$445,3,0)</f>
        <v>Lesiones osteomusculares, lesiones osteoarticulares</v>
      </c>
      <c r="J20" s="18"/>
      <c r="K20" s="23" t="str">
        <f>VLOOKUP(H20,Hoja1!A$2:G$445,4,0)</f>
        <v>Inspecciones planeadas e inspecciones no planeadas, procedimientos de programas de seguridad y salud en el trabajo</v>
      </c>
      <c r="L20" s="23" t="str">
        <f>VLOOKUP(H20,Hoja1!A$2:G$445,5,0)</f>
        <v>PVE Biomecánico, programa pausas activas, exámenes periódicos, recomendaciones, control de posturas</v>
      </c>
      <c r="M20" s="18">
        <v>2</v>
      </c>
      <c r="N20" s="19">
        <v>3</v>
      </c>
      <c r="O20" s="19">
        <v>25</v>
      </c>
      <c r="P20" s="26">
        <f t="shared" si="1"/>
        <v>6</v>
      </c>
      <c r="Q20" s="26">
        <f t="shared" si="2"/>
        <v>150</v>
      </c>
      <c r="R20" s="33" t="str">
        <f t="shared" si="3"/>
        <v>M-6</v>
      </c>
      <c r="S20" s="35" t="str">
        <f t="shared" si="0"/>
        <v>II</v>
      </c>
      <c r="T20" s="37" t="str">
        <f t="shared" si="4"/>
        <v>No Aceptable o Aceptable Con Control Especifico</v>
      </c>
      <c r="U20" s="80"/>
      <c r="V20" s="23" t="str">
        <f>VLOOKUP(H20,Hoja1!A$2:G$445,6,0)</f>
        <v>Enfermedades del sistema osteomuscular</v>
      </c>
      <c r="W20" s="20"/>
      <c r="X20" s="20"/>
      <c r="Y20" s="20"/>
      <c r="Z20" s="17"/>
      <c r="AA20" s="22" t="str">
        <f>VLOOKUP(H20,Hoja1!A$2:G$445,7,0)</f>
        <v>Prevención en lesiones osteomusculares, Líderes en pausas activas</v>
      </c>
      <c r="AB20" s="20" t="s">
        <v>1240</v>
      </c>
      <c r="AC20" s="7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27"/>
      <c r="B21" s="127"/>
      <c r="C21" s="77"/>
      <c r="D21" s="75"/>
      <c r="E21" s="89"/>
      <c r="F21" s="89"/>
      <c r="G21" s="23" t="str">
        <f>VLOOKUP(H21,Hoja1!A$1:G$445,2,0)</f>
        <v>Atropellamiento, Envestir</v>
      </c>
      <c r="H21" s="24" t="s">
        <v>1187</v>
      </c>
      <c r="I21" s="23" t="str">
        <f>VLOOKUP(H21,Hoja1!A$2:G$445,3,0)</f>
        <v>Lesiones, pérdidas materiales, muerte</v>
      </c>
      <c r="J21" s="18"/>
      <c r="K21" s="23" t="str">
        <f>VLOOKUP(H21,Hoja1!A$2:G$445,4,0)</f>
        <v>Inspecciones planeadas e inspecciones no planeadas, procedimientos de programas de seguridad y salud en el trabajo</v>
      </c>
      <c r="L21" s="23" t="str">
        <f>VLOOKUP(H21,Hoja1!A$2:G$445,5,0)</f>
        <v>Programa de seguridad vial, señalización</v>
      </c>
      <c r="M21" s="18">
        <v>2</v>
      </c>
      <c r="N21" s="19">
        <v>3</v>
      </c>
      <c r="O21" s="19">
        <v>60</v>
      </c>
      <c r="P21" s="26">
        <f t="shared" si="1"/>
        <v>6</v>
      </c>
      <c r="Q21" s="26">
        <f t="shared" si="2"/>
        <v>360</v>
      </c>
      <c r="R21" s="33" t="str">
        <f t="shared" si="3"/>
        <v>M-6</v>
      </c>
      <c r="S21" s="35" t="str">
        <f t="shared" si="0"/>
        <v>II</v>
      </c>
      <c r="T21" s="37" t="str">
        <f t="shared" si="4"/>
        <v>No Aceptable o Aceptable Con Control Especifico</v>
      </c>
      <c r="U21" s="80"/>
      <c r="V21" s="23" t="str">
        <f>VLOOKUP(H21,Hoja1!A$2:G$445,6,0)</f>
        <v>Muerte</v>
      </c>
      <c r="W21" s="20"/>
      <c r="X21" s="20"/>
      <c r="Y21" s="20"/>
      <c r="Z21" s="17"/>
      <c r="AA21" s="22" t="str">
        <f>VLOOKUP(H21,Hoja1!A$2:G$445,7,0)</f>
        <v>Seguridad vial y manejo defensivo, aseguramiento de áreas de trabajo</v>
      </c>
      <c r="AB21" s="20" t="s">
        <v>1204</v>
      </c>
      <c r="AC21" s="7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0.5">
      <c r="A22" s="127"/>
      <c r="B22" s="127"/>
      <c r="C22" s="77"/>
      <c r="D22" s="75"/>
      <c r="E22" s="89"/>
      <c r="F22" s="89"/>
      <c r="G22" s="23" t="str">
        <f>VLOOKUP(H22,Hoja1!A$1:G$445,2,0)</f>
        <v>Superficies de trabajo irregulares o deslizantes</v>
      </c>
      <c r="H22" s="24" t="s">
        <v>597</v>
      </c>
      <c r="I22" s="23" t="str">
        <f>VLOOKUP(H22,Hoja1!A$2:G$445,3,0)</f>
        <v>Caidas del mismo nivel, fracturas, golpe con objetos, caídas de objetos, obstrucción de rutas de evacuación</v>
      </c>
      <c r="J22" s="18"/>
      <c r="K22" s="23" t="str">
        <f>VLOOKUP(H22,Hoja1!A$2:G$445,4,0)</f>
        <v>N/A</v>
      </c>
      <c r="L22" s="23" t="str">
        <f>VLOOKUP(H22,Hoja1!A$2:G$445,5,0)</f>
        <v>N/A</v>
      </c>
      <c r="M22" s="18">
        <v>6</v>
      </c>
      <c r="N22" s="19">
        <v>3</v>
      </c>
      <c r="O22" s="19">
        <v>25</v>
      </c>
      <c r="P22" s="26">
        <f t="shared" si="1"/>
        <v>18</v>
      </c>
      <c r="Q22" s="26">
        <f t="shared" si="2"/>
        <v>450</v>
      </c>
      <c r="R22" s="33" t="str">
        <f t="shared" si="3"/>
        <v>A-18</v>
      </c>
      <c r="S22" s="35" t="str">
        <f t="shared" si="0"/>
        <v>II</v>
      </c>
      <c r="T22" s="37" t="str">
        <f t="shared" si="4"/>
        <v>No Aceptable o Aceptable Con Control Especifico</v>
      </c>
      <c r="U22" s="80"/>
      <c r="V22" s="23" t="str">
        <f>VLOOKUP(H22,Hoja1!A$2:G$445,6,0)</f>
        <v>Caídas de distinto nivel</v>
      </c>
      <c r="W22" s="20"/>
      <c r="X22" s="20"/>
      <c r="Y22" s="20"/>
      <c r="Z22" s="17"/>
      <c r="AA22" s="22" t="str">
        <f>VLOOKUP(H22,Hoja1!A$2:G$445,7,0)</f>
        <v>Pautas Básicas en orden y aseo en el lugar de trabajo, actos y condiciones inseguras</v>
      </c>
      <c r="AB22" s="20" t="s">
        <v>1205</v>
      </c>
      <c r="AC22" s="7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127"/>
      <c r="B23" s="127"/>
      <c r="C23" s="77"/>
      <c r="D23" s="75"/>
      <c r="E23" s="89"/>
      <c r="F23" s="89"/>
      <c r="G23" s="23" t="str">
        <f>VLOOKUP(H23,Hoja1!A$1:G$445,2,0)</f>
        <v>Atraco, golpiza, atentados y secuestrados</v>
      </c>
      <c r="H23" s="24" t="s">
        <v>57</v>
      </c>
      <c r="I23" s="23" t="str">
        <f>VLOOKUP(H23,Hoja1!A$2:G$445,3,0)</f>
        <v>Estrés, golpes, Secuestros</v>
      </c>
      <c r="J23" s="18"/>
      <c r="K23" s="23" t="str">
        <f>VLOOKUP(H23,Hoja1!A$2:G$445,4,0)</f>
        <v>Inspecciones planeadas e inspecciones no planeadas, procedimientos de programas de seguridad y salud en el trabajo</v>
      </c>
      <c r="L23" s="23" t="str">
        <f>VLOOKUP(H23,Hoja1!A$2:G$445,5,0)</f>
        <v xml:space="preserve">Uniformes Corporativos, Caquetas corporativas, Carnetización
</v>
      </c>
      <c r="M23" s="18">
        <v>2</v>
      </c>
      <c r="N23" s="19">
        <v>3</v>
      </c>
      <c r="O23" s="19">
        <v>60</v>
      </c>
      <c r="P23" s="26">
        <f t="shared" si="1"/>
        <v>6</v>
      </c>
      <c r="Q23" s="26">
        <f t="shared" si="2"/>
        <v>360</v>
      </c>
      <c r="R23" s="33" t="str">
        <f t="shared" si="3"/>
        <v>M-6</v>
      </c>
      <c r="S23" s="35" t="str">
        <f t="shared" si="0"/>
        <v>II</v>
      </c>
      <c r="T23" s="37" t="str">
        <f t="shared" si="4"/>
        <v>No Aceptable o Aceptable Con Control Especifico</v>
      </c>
      <c r="U23" s="80"/>
      <c r="V23" s="23" t="str">
        <f>VLOOKUP(H23,Hoja1!A$2:G$445,6,0)</f>
        <v>Secuestros</v>
      </c>
      <c r="W23" s="20"/>
      <c r="X23" s="20"/>
      <c r="Y23" s="20"/>
      <c r="Z23" s="17"/>
      <c r="AA23" s="22" t="str">
        <f>VLOOKUP(H23,Hoja1!A$2:G$445,7,0)</f>
        <v>N/A</v>
      </c>
      <c r="AB23" s="20" t="s">
        <v>1206</v>
      </c>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128"/>
      <c r="B24" s="128"/>
      <c r="C24" s="78"/>
      <c r="D24" s="76"/>
      <c r="E24" s="90"/>
      <c r="F24" s="90"/>
      <c r="G24" s="23" t="str">
        <f>VLOOKUP(H24,Hoja1!A$1:G$445,2,0)</f>
        <v>SISMOS, INCENDIOS, INUNDACIONES, TERREMOTOS, VENDAVALES, DERRUMBE</v>
      </c>
      <c r="H24" s="24" t="s">
        <v>62</v>
      </c>
      <c r="I24" s="23" t="str">
        <f>VLOOKUP(H24,Hoja1!A$2:G$445,3,0)</f>
        <v>SISMOS, INCENDIOS, INUNDACIONES, TERREMOTOS, VENDAVALES</v>
      </c>
      <c r="J24" s="18"/>
      <c r="K24" s="23" t="str">
        <f>VLOOKUP(H24,Hoja1!A$2:G$445,4,0)</f>
        <v>Inspecciones planeadas e inspecciones no planeadas, procedimientos de programas de seguridad y salud en el trabajo</v>
      </c>
      <c r="L24" s="23" t="str">
        <f>VLOOKUP(H24,Hoja1!A$2:G$445,5,0)</f>
        <v>BRIGADAS DE EMERGENCIAS</v>
      </c>
      <c r="M24" s="18">
        <v>2</v>
      </c>
      <c r="N24" s="19">
        <v>1</v>
      </c>
      <c r="O24" s="19">
        <v>100</v>
      </c>
      <c r="P24" s="26">
        <f t="shared" si="1"/>
        <v>2</v>
      </c>
      <c r="Q24" s="26">
        <f t="shared" si="2"/>
        <v>200</v>
      </c>
      <c r="R24" s="33" t="str">
        <f t="shared" si="3"/>
        <v>B-2</v>
      </c>
      <c r="S24" s="35" t="str">
        <f t="shared" si="0"/>
        <v>II</v>
      </c>
      <c r="T24" s="37" t="str">
        <f t="shared" si="4"/>
        <v>No Aceptable o Aceptable Con Control Especifico</v>
      </c>
      <c r="U24" s="80"/>
      <c r="V24" s="23" t="str">
        <f>VLOOKUP(H24,Hoja1!A$2:G$445,6,0)</f>
        <v>MUERTE</v>
      </c>
      <c r="W24" s="20"/>
      <c r="X24" s="20"/>
      <c r="Y24" s="20"/>
      <c r="Z24" s="17" t="s">
        <v>1208</v>
      </c>
      <c r="AA24" s="22" t="str">
        <f>VLOOKUP(H24,Hoja1!A$2:G$445,7,0)</f>
        <v>ENTRENAMIENTO DE LA BRIGADA; DIVULGACIÓN DE PLAN DE EMERGENCIA</v>
      </c>
      <c r="AB24" s="20" t="s">
        <v>1207</v>
      </c>
      <c r="AC24" s="83"/>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sheetData>
  <mergeCells count="26">
    <mergeCell ref="AB12:AB14"/>
    <mergeCell ref="AB17:AB18"/>
    <mergeCell ref="AC11:AC24"/>
    <mergeCell ref="B11:B24"/>
    <mergeCell ref="A11:A24"/>
    <mergeCell ref="F11:F24"/>
    <mergeCell ref="E11:E24"/>
    <mergeCell ref="D11:D24"/>
    <mergeCell ref="C11:C24"/>
    <mergeCell ref="U11:U24"/>
    <mergeCell ref="W8:AC9"/>
    <mergeCell ref="A8:A10"/>
    <mergeCell ref="B8:B10"/>
    <mergeCell ref="C8:F9"/>
    <mergeCell ref="G8:H9"/>
    <mergeCell ref="I8:I10"/>
    <mergeCell ref="J8:L9"/>
    <mergeCell ref="M8:S9"/>
    <mergeCell ref="T8:T9"/>
    <mergeCell ref="U8:V9"/>
    <mergeCell ref="E5:G5"/>
    <mergeCell ref="C2:D2"/>
    <mergeCell ref="E2:I2"/>
    <mergeCell ref="E3:I3"/>
    <mergeCell ref="C4:D4"/>
    <mergeCell ref="E4:I4"/>
  </mergeCells>
  <conditionalFormatting sqref="T1:T10 T25:T1048576">
    <cfRule type="containsText" dxfId="59" priority="29" operator="containsText" text="No Aceptable o Aceptable con Control Especifico">
      <formula>NOT(ISERROR(SEARCH("No Aceptable o Aceptable con Control Especifico",T1)))</formula>
    </cfRule>
    <cfRule type="containsText" dxfId="58" priority="30" operator="containsText" text="No Aceptable">
      <formula>NOT(ISERROR(SEARCH("No Aceptable",T1)))</formula>
    </cfRule>
    <cfRule type="containsText" dxfId="57" priority="31" operator="containsText" text="No Aceptable o Aceptable con Control Especifico">
      <formula>NOT(ISERROR(SEARCH("No Aceptable o Aceptable con Control Especifico",T1)))</formula>
    </cfRule>
  </conditionalFormatting>
  <conditionalFormatting sqref="S1:S10 S25:S1048576">
    <cfRule type="cellIs" dxfId="56" priority="28" operator="equal">
      <formula>"II"</formula>
    </cfRule>
  </conditionalFormatting>
  <conditionalFormatting sqref="S11:S15 S17:S24">
    <cfRule type="cellIs" dxfId="55" priority="24" stopIfTrue="1" operator="equal">
      <formula>"IV"</formula>
    </cfRule>
    <cfRule type="cellIs" dxfId="54" priority="25" stopIfTrue="1" operator="equal">
      <formula>"III"</formula>
    </cfRule>
    <cfRule type="cellIs" dxfId="53" priority="26" stopIfTrue="1" operator="equal">
      <formula>"II"</formula>
    </cfRule>
    <cfRule type="cellIs" dxfId="52" priority="27" stopIfTrue="1" operator="equal">
      <formula>"I"</formula>
    </cfRule>
  </conditionalFormatting>
  <conditionalFormatting sqref="T11:T15 T17:T24">
    <cfRule type="cellIs" dxfId="51" priority="22" stopIfTrue="1" operator="equal">
      <formula>"No Aceptable"</formula>
    </cfRule>
    <cfRule type="cellIs" dxfId="50" priority="23" stopIfTrue="1" operator="equal">
      <formula>"Aceptable"</formula>
    </cfRule>
  </conditionalFormatting>
  <conditionalFormatting sqref="T11:T15 T17:T24">
    <cfRule type="cellIs" dxfId="49" priority="21" stopIfTrue="1" operator="equal">
      <formula>"No Aceptable o Aceptable Con Control Especifico"</formula>
    </cfRule>
  </conditionalFormatting>
  <conditionalFormatting sqref="T11:T15 T17:T24">
    <cfRule type="containsText" dxfId="48" priority="20" stopIfTrue="1" operator="containsText" text="Mejorable">
      <formula>NOT(ISERROR(SEARCH("Mejorable",T11)))</formula>
    </cfRule>
  </conditionalFormatting>
  <conditionalFormatting sqref="O11:O15 O17:O24">
    <cfRule type="cellIs" priority="10" stopIfTrue="1" operator="equal">
      <formula>"10, 25, 50, 100"</formula>
    </cfRule>
  </conditionalFormatting>
  <conditionalFormatting sqref="O16">
    <cfRule type="cellIs" priority="9" stopIfTrue="1" operator="equal">
      <formula>"10, 25, 50, 100"</formula>
    </cfRule>
  </conditionalFormatting>
  <conditionalFormatting sqref="S16">
    <cfRule type="cellIs" dxfId="47" priority="5" stopIfTrue="1" operator="equal">
      <formula>"IV"</formula>
    </cfRule>
    <cfRule type="cellIs" dxfId="46" priority="6" stopIfTrue="1" operator="equal">
      <formula>"III"</formula>
    </cfRule>
    <cfRule type="cellIs" dxfId="45" priority="7" stopIfTrue="1" operator="equal">
      <formula>"II"</formula>
    </cfRule>
    <cfRule type="cellIs" dxfId="44" priority="8" stopIfTrue="1" operator="equal">
      <formula>"I"</formula>
    </cfRule>
  </conditionalFormatting>
  <conditionalFormatting sqref="T16">
    <cfRule type="cellIs" dxfId="43" priority="3" stopIfTrue="1" operator="equal">
      <formula>"No Aceptable"</formula>
    </cfRule>
    <cfRule type="cellIs" dxfId="42" priority="4" stopIfTrue="1" operator="equal">
      <formula>"Aceptable"</formula>
    </cfRule>
  </conditionalFormatting>
  <conditionalFormatting sqref="T16">
    <cfRule type="cellIs" dxfId="41" priority="2" stopIfTrue="1" operator="equal">
      <formula>"No Aceptable o Aceptable Con Control Especifico"</formula>
    </cfRule>
  </conditionalFormatting>
  <conditionalFormatting sqref="T16">
    <cfRule type="containsText" dxfId="40" priority="1" stopIfTrue="1" operator="containsText" text="Mejorable">
      <formula>NOT(ISERROR(SEARCH("Mejorable",T16)))</formula>
    </cfRule>
  </conditionalFormatting>
  <dataValidations count="2">
    <dataValidation type="whole" allowBlank="1" showInputMessage="1" showErrorMessage="1" prompt="1 Esporadica (EE)_x000a_2 Ocasional (EO)_x000a_3 Frecuente (EF)_x000a_4 continua (EC)" sqref="N11:N2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4">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xm:sqref>
        </x14:dataValidation>
        <x14:dataValidation type="list" allowBlank="1" showInputMessage="1" showErrorMessage="1">
          <x14:formula1>
            <xm:f>[2]Hoja1!#REF!</xm:f>
          </x14:formula1>
          <xm:sqref>H11:H15 H17:H24</xm:sqref>
        </x14:dataValidation>
        <x14:dataValidation type="list" allowBlank="1" showInputMessage="1" showErrorMessage="1">
          <x14:formula1>
            <xm:f>[2]Hoja1!#REF!</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4"/>
  <sheetViews>
    <sheetView showGridLines="0" zoomScale="80" zoomScaleNormal="80" workbookViewId="0"/>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8"/>
      <c r="D2" s="118"/>
      <c r="E2" s="107" t="s">
        <v>1226</v>
      </c>
      <c r="F2" s="108"/>
      <c r="G2" s="108"/>
      <c r="H2" s="108"/>
      <c r="I2" s="109"/>
      <c r="J2" s="9"/>
      <c r="K2" s="9"/>
      <c r="L2" s="9"/>
      <c r="M2" s="8"/>
      <c r="N2" s="8"/>
      <c r="O2" s="8"/>
      <c r="P2" s="8"/>
      <c r="Q2" s="8"/>
      <c r="R2" s="8"/>
      <c r="S2" s="8"/>
      <c r="T2" s="8"/>
      <c r="U2" s="9"/>
      <c r="V2" s="8"/>
      <c r="W2" s="8"/>
      <c r="X2" s="8"/>
      <c r="Y2" s="8"/>
      <c r="Z2" s="8"/>
      <c r="AA2" s="10"/>
    </row>
    <row r="3" spans="1:276" s="6" customFormat="1" ht="15" customHeight="1">
      <c r="A3" s="5"/>
      <c r="C3" s="11"/>
      <c r="D3" s="8"/>
      <c r="E3" s="110" t="s">
        <v>1193</v>
      </c>
      <c r="F3" s="111"/>
      <c r="G3" s="111"/>
      <c r="H3" s="111"/>
      <c r="I3" s="112"/>
      <c r="J3" s="9"/>
      <c r="K3" s="9"/>
      <c r="L3" s="9"/>
      <c r="M3" s="8"/>
      <c r="N3" s="8"/>
      <c r="O3" s="8"/>
      <c r="P3" s="8"/>
      <c r="Q3" s="8"/>
      <c r="R3" s="8"/>
      <c r="S3" s="8"/>
      <c r="T3" s="8"/>
      <c r="U3" s="9"/>
      <c r="V3" s="8"/>
      <c r="W3" s="8"/>
      <c r="X3" s="8"/>
      <c r="Y3" s="8"/>
      <c r="Z3" s="8"/>
      <c r="AA3" s="10"/>
    </row>
    <row r="4" spans="1:276" s="6" customFormat="1" ht="15" customHeight="1" thickBot="1">
      <c r="A4" s="5"/>
      <c r="C4" s="118"/>
      <c r="D4" s="118"/>
      <c r="E4" s="113" t="s">
        <v>1222</v>
      </c>
      <c r="F4" s="114"/>
      <c r="G4" s="114"/>
      <c r="H4" s="114"/>
      <c r="I4" s="115"/>
      <c r="J4" s="9"/>
      <c r="K4" s="9"/>
      <c r="L4" s="9"/>
      <c r="M4" s="8"/>
      <c r="N4" s="8"/>
      <c r="O4" s="8"/>
      <c r="P4" s="8"/>
      <c r="Q4" s="8"/>
      <c r="R4" s="8"/>
      <c r="S4" s="8"/>
      <c r="T4" s="8"/>
      <c r="U4" s="9"/>
      <c r="V4" s="8"/>
      <c r="W4" s="8"/>
      <c r="X4" s="8"/>
      <c r="Y4" s="8"/>
      <c r="Z4" s="8"/>
      <c r="AA4" s="10"/>
    </row>
    <row r="5" spans="1:276" s="6" customFormat="1" ht="11.25" customHeight="1">
      <c r="A5" s="5"/>
      <c r="C5" s="11"/>
      <c r="D5" s="8"/>
      <c r="E5" s="119"/>
      <c r="F5" s="119"/>
      <c r="G5" s="119"/>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04" t="s">
        <v>11</v>
      </c>
      <c r="B8" s="123" t="s">
        <v>12</v>
      </c>
      <c r="C8" s="120" t="s">
        <v>0</v>
      </c>
      <c r="D8" s="120"/>
      <c r="E8" s="120"/>
      <c r="F8" s="120"/>
      <c r="G8" s="117" t="s">
        <v>1</v>
      </c>
      <c r="H8" s="121"/>
      <c r="I8" s="122" t="s">
        <v>2</v>
      </c>
      <c r="J8" s="117" t="s">
        <v>3</v>
      </c>
      <c r="K8" s="117"/>
      <c r="L8" s="117"/>
      <c r="M8" s="117" t="s">
        <v>4</v>
      </c>
      <c r="N8" s="117"/>
      <c r="O8" s="117"/>
      <c r="P8" s="117"/>
      <c r="Q8" s="117"/>
      <c r="R8" s="117"/>
      <c r="S8" s="117"/>
      <c r="T8" s="117" t="s">
        <v>5</v>
      </c>
      <c r="U8" s="117" t="s">
        <v>6</v>
      </c>
      <c r="V8" s="121"/>
      <c r="W8" s="116" t="s">
        <v>7</v>
      </c>
      <c r="X8" s="116"/>
      <c r="Y8" s="116"/>
      <c r="Z8" s="116"/>
      <c r="AA8" s="116"/>
      <c r="AB8" s="116"/>
      <c r="AC8" s="116"/>
    </row>
    <row r="9" spans="1:276" ht="15.75" customHeight="1" thickBot="1">
      <c r="A9" s="105"/>
      <c r="B9" s="124"/>
      <c r="C9" s="120"/>
      <c r="D9" s="120"/>
      <c r="E9" s="120"/>
      <c r="F9" s="120"/>
      <c r="G9" s="121"/>
      <c r="H9" s="121"/>
      <c r="I9" s="122"/>
      <c r="J9" s="117"/>
      <c r="K9" s="117"/>
      <c r="L9" s="117"/>
      <c r="M9" s="117"/>
      <c r="N9" s="117"/>
      <c r="O9" s="117"/>
      <c r="P9" s="117"/>
      <c r="Q9" s="117"/>
      <c r="R9" s="117"/>
      <c r="S9" s="117"/>
      <c r="T9" s="121"/>
      <c r="U9" s="121"/>
      <c r="V9" s="121"/>
      <c r="W9" s="116"/>
      <c r="X9" s="116"/>
      <c r="Y9" s="116"/>
      <c r="Z9" s="116"/>
      <c r="AA9" s="116"/>
      <c r="AB9" s="116"/>
      <c r="AC9" s="116"/>
    </row>
    <row r="10" spans="1:276" s="13" customFormat="1" ht="39" thickBot="1">
      <c r="A10" s="106"/>
      <c r="B10" s="125"/>
      <c r="C10" s="46" t="s">
        <v>13</v>
      </c>
      <c r="D10" s="46" t="s">
        <v>14</v>
      </c>
      <c r="E10" s="46" t="s">
        <v>1077</v>
      </c>
      <c r="F10" s="46" t="s">
        <v>15</v>
      </c>
      <c r="G10" s="46" t="s">
        <v>16</v>
      </c>
      <c r="H10" s="46" t="s">
        <v>17</v>
      </c>
      <c r="I10" s="122"/>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126" t="s">
        <v>1224</v>
      </c>
      <c r="B11" s="126" t="s">
        <v>1195</v>
      </c>
      <c r="C11" s="94" t="str">
        <f>VLOOKUP(E11,Hoja2!A$2:C$82,2,0)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11" s="129" t="str">
        <f>VLOOKUP(E11,Hoja2!A$2:C$82,3,0)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11" s="91" t="s">
        <v>1071</v>
      </c>
      <c r="F11" s="91" t="s">
        <v>1197</v>
      </c>
      <c r="G11" s="66" t="str">
        <f>VLOOKUP(H11,Hoja1!A$1:G$445,2,0)</f>
        <v>Bacteria</v>
      </c>
      <c r="H11" s="50" t="s">
        <v>108</v>
      </c>
      <c r="I11" s="66" t="str">
        <f>VLOOKUP(H11,Hoja1!A$2:G$445,3,0)</f>
        <v>Infecciones producidas por Bacterianas</v>
      </c>
      <c r="J11" s="65"/>
      <c r="K11" s="66" t="str">
        <f>VLOOKUP(H11,Hoja1!A$2:G$445,4,0)</f>
        <v>Inspecciones planeadas e inspecciones no planeadas, procedimientos de programas de seguridad y salud en el trabajo</v>
      </c>
      <c r="L11" s="66" t="str">
        <f>VLOOKUP(H11,Hoja1!A$2:G$445,5,0)</f>
        <v>Programa de vacunación, bota pantalon, overol, guantes, tapabocas, mascarillas con filtos</v>
      </c>
      <c r="M11" s="65">
        <v>2</v>
      </c>
      <c r="N11" s="52">
        <v>3</v>
      </c>
      <c r="O11" s="52">
        <v>10</v>
      </c>
      <c r="P11" s="52">
        <f>M11*N11</f>
        <v>6</v>
      </c>
      <c r="Q11" s="52">
        <f>O11*P11</f>
        <v>60</v>
      </c>
      <c r="R11" s="53" t="str">
        <f>IF(P11=40,"MA-40",IF(P11=30,"MA-30",IF(P11=20,"A-20",IF(P11=10,"A-10",IF(P11=24,"MA-24",IF(P11=18,"A-18",IF(P11=12,"A-12",IF(P11=6,"M-6",IF(P11=8,"M-8",IF(P11=6,"M-6",IF(P11=4,"B-4",IF(P11=2,"B-2",))))))))))))</f>
        <v>M-6</v>
      </c>
      <c r="S11" s="54" t="str">
        <f t="shared" ref="S11:S34" si="0">IF(Q11&lt;=20,"IV",IF(Q11&lt;=120,"III",IF(Q11&lt;=500,"II",IF(Q11&lt;=4000,"I"))))</f>
        <v>III</v>
      </c>
      <c r="T11" s="55" t="str">
        <f>IF(S11=0,"",IF(S11="IV","Aceptable",IF(S11="III","Mejorable",IF(S11="II","No Aceptable o Aceptable Con Control Especifico",IF(S11="I","No Aceptable","")))))</f>
        <v>Mejorable</v>
      </c>
      <c r="U11" s="132">
        <v>1</v>
      </c>
      <c r="V11" s="66" t="str">
        <f>VLOOKUP(H11,Hoja1!A$2:G$445,6,0)</f>
        <v xml:space="preserve">Enfermedades Infectocontagiosas
</v>
      </c>
      <c r="W11" s="56"/>
      <c r="X11" s="56"/>
      <c r="Y11" s="56"/>
      <c r="Z11" s="48"/>
      <c r="AA11" s="48" t="str">
        <f>VLOOKUP(H11,Hoja1!A$2:G$445,7,0)</f>
        <v xml:space="preserve">Riesgo Biológico, Autocuidado y/o Uso y manejo adecuado de E.P.P.
</v>
      </c>
      <c r="AB11" s="132" t="s">
        <v>1225</v>
      </c>
      <c r="AC11" s="94"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27"/>
      <c r="B12" s="127"/>
      <c r="C12" s="85"/>
      <c r="D12" s="130"/>
      <c r="E12" s="92"/>
      <c r="F12" s="92"/>
      <c r="G12" s="66" t="str">
        <f>VLOOKUP(H12,Hoja1!A$1:G$445,2,0)</f>
        <v>Virus</v>
      </c>
      <c r="H12" s="50" t="s">
        <v>120</v>
      </c>
      <c r="I12" s="66" t="str">
        <f>VLOOKUP(H12,Hoja1!A$2:G$445,3,0)</f>
        <v>Infecciones Virales</v>
      </c>
      <c r="J12" s="57"/>
      <c r="K12" s="66" t="str">
        <f>VLOOKUP(H12,Hoja1!A$2:G$445,4,0)</f>
        <v>Inspecciones planeadas e inspecciones no planeadas, procedimientos de programas de seguridad y salud en el trabajo</v>
      </c>
      <c r="L12" s="66" t="str">
        <f>VLOOKUP(H12,Hoja1!A$2:G$445,5,0)</f>
        <v>Programa de vacunación, bota pantalon, overol, guantes, tapabocas, mascarillas con filtos</v>
      </c>
      <c r="M12" s="57">
        <v>2</v>
      </c>
      <c r="N12" s="58">
        <v>3</v>
      </c>
      <c r="O12" s="58">
        <v>10</v>
      </c>
      <c r="P12" s="52">
        <f t="shared" ref="P12:P34" si="1">M12*N12</f>
        <v>6</v>
      </c>
      <c r="Q12" s="52">
        <f t="shared" ref="Q12:Q34" si="2">O12*P12</f>
        <v>60</v>
      </c>
      <c r="R12" s="59" t="str">
        <f t="shared" ref="R12:R34" si="3">IF(P12=40,"MA-40",IF(P12=30,"MA-30",IF(P12=20,"A-20",IF(P12=10,"A-10",IF(P12=24,"MA-24",IF(P12=18,"A-18",IF(P12=12,"A-12",IF(P12=6,"M-6",IF(P12=8,"M-8",IF(P12=6,"M-6",IF(P12=4,"B-4",IF(P12=2,"B-2",))))))))))))</f>
        <v>M-6</v>
      </c>
      <c r="S12" s="60" t="str">
        <f t="shared" si="0"/>
        <v>III</v>
      </c>
      <c r="T12" s="61" t="str">
        <f t="shared" ref="T12:T34" si="4">IF(S12=0,"",IF(S12="IV","Aceptable",IF(S12="III","Mejorable",IF(S12="II","No Aceptable o Aceptable Con Control Especifico",IF(S12="I","No Aceptable","")))))</f>
        <v>Mejorable</v>
      </c>
      <c r="U12" s="97"/>
      <c r="V12" s="66" t="str">
        <f>VLOOKUP(H12,Hoja1!A$2:G$445,6,0)</f>
        <v xml:space="preserve">Enfermedades Infectocontagiosas
</v>
      </c>
      <c r="W12" s="62"/>
      <c r="X12" s="62"/>
      <c r="Y12" s="62"/>
      <c r="Z12" s="63"/>
      <c r="AA12" s="48" t="str">
        <f>VLOOKUP(H12,Hoja1!A$2:G$445,7,0)</f>
        <v xml:space="preserve">Riesgo Biológico, Autocuidado y/o Uso y manejo adecuado de E.P.P.
</v>
      </c>
      <c r="AB12" s="98"/>
      <c r="AC12" s="8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7"/>
      <c r="B13" s="127"/>
      <c r="C13" s="85"/>
      <c r="D13" s="130"/>
      <c r="E13" s="92"/>
      <c r="F13" s="92"/>
      <c r="G13" s="66" t="str">
        <f>VLOOKUP(H13,Hoja1!A$1:G$445,2,0)</f>
        <v>INFRAROJA, ULTRAVIOLETA, VISIBLE, RADIOFRECUENCIA, MICROONDAS, LASER</v>
      </c>
      <c r="H13" s="50" t="s">
        <v>67</v>
      </c>
      <c r="I13" s="66" t="str">
        <f>VLOOKUP(H13,Hoja1!A$2:G$445,3,0)</f>
        <v>CÁNCER, LESIONES DÉRMICAS Y OCULARES</v>
      </c>
      <c r="J13" s="57"/>
      <c r="K13" s="66" t="str">
        <f>VLOOKUP(H13,Hoja1!A$2:G$445,4,0)</f>
        <v>Inspecciones planeadas e inspecciones no planeadas, procedimientos de programas de seguridad y salud en el trabajo</v>
      </c>
      <c r="L13" s="66" t="str">
        <f>VLOOKUP(H13,Hoja1!A$2:G$445,5,0)</f>
        <v>PROGRAMA BLOQUEADOR SOLAR</v>
      </c>
      <c r="M13" s="57">
        <v>2</v>
      </c>
      <c r="N13" s="58">
        <v>2</v>
      </c>
      <c r="O13" s="58">
        <v>10</v>
      </c>
      <c r="P13" s="52">
        <f t="shared" si="1"/>
        <v>4</v>
      </c>
      <c r="Q13" s="52">
        <f t="shared" si="2"/>
        <v>40</v>
      </c>
      <c r="R13" s="59" t="str">
        <f t="shared" si="3"/>
        <v>B-4</v>
      </c>
      <c r="S13" s="60" t="str">
        <f t="shared" si="0"/>
        <v>III</v>
      </c>
      <c r="T13" s="61" t="str">
        <f t="shared" si="4"/>
        <v>Mejorable</v>
      </c>
      <c r="U13" s="97"/>
      <c r="V13" s="66" t="str">
        <f>VLOOKUP(H13,Hoja1!A$2:G$445,6,0)</f>
        <v>CÁNCER</v>
      </c>
      <c r="W13" s="62"/>
      <c r="X13" s="62"/>
      <c r="Y13" s="62"/>
      <c r="Z13" s="63"/>
      <c r="AA13" s="48" t="str">
        <f>VLOOKUP(H13,Hoja1!A$2:G$445,7,0)</f>
        <v>N/A</v>
      </c>
      <c r="AB13" s="62" t="s">
        <v>1201</v>
      </c>
      <c r="AC13" s="8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9.75" customHeight="1">
      <c r="A14" s="127"/>
      <c r="B14" s="127"/>
      <c r="C14" s="85"/>
      <c r="D14" s="130"/>
      <c r="E14" s="92"/>
      <c r="F14" s="92"/>
      <c r="G14" s="66" t="str">
        <f>VLOOKUP(H14,Hoja1!A$1:G$445,2,0)</f>
        <v>CONCENTRACIÓN EN ACTIVIDADES DE ALTO DESEMPEÑO MENTAL</v>
      </c>
      <c r="H14" s="50" t="s">
        <v>72</v>
      </c>
      <c r="I14" s="66" t="str">
        <f>VLOOKUP(H14,Hoja1!A$2:G$445,3,0)</f>
        <v>ESTRÉS, CEFALEA, IRRITABILIDAD</v>
      </c>
      <c r="J14" s="57"/>
      <c r="K14" s="66" t="str">
        <f>VLOOKUP(H14,Hoja1!A$2:G$445,4,0)</f>
        <v>N/A</v>
      </c>
      <c r="L14" s="66" t="str">
        <f>VLOOKUP(H14,Hoja1!A$2:G$445,5,0)</f>
        <v>PVE PSICOSOCIAL</v>
      </c>
      <c r="M14" s="57">
        <v>2</v>
      </c>
      <c r="N14" s="58">
        <v>3</v>
      </c>
      <c r="O14" s="58">
        <v>10</v>
      </c>
      <c r="P14" s="52">
        <f t="shared" si="1"/>
        <v>6</v>
      </c>
      <c r="Q14" s="52">
        <f t="shared" si="2"/>
        <v>60</v>
      </c>
      <c r="R14" s="59" t="str">
        <f t="shared" si="3"/>
        <v>M-6</v>
      </c>
      <c r="S14" s="60" t="str">
        <f t="shared" si="0"/>
        <v>III</v>
      </c>
      <c r="T14" s="61" t="str">
        <f t="shared" si="4"/>
        <v>Mejorable</v>
      </c>
      <c r="U14" s="97"/>
      <c r="V14" s="66" t="str">
        <f>VLOOKUP(H14,Hoja1!A$2:G$445,6,0)</f>
        <v>ESTRÉS</v>
      </c>
      <c r="W14" s="62"/>
      <c r="X14" s="62"/>
      <c r="Y14" s="62"/>
      <c r="Z14" s="63"/>
      <c r="AA14" s="48" t="str">
        <f>VLOOKUP(H14,Hoja1!A$2:G$445,7,0)</f>
        <v>N/A</v>
      </c>
      <c r="AB14" s="96" t="s">
        <v>1202</v>
      </c>
      <c r="AC14" s="8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9.75" customHeight="1">
      <c r="A15" s="127"/>
      <c r="B15" s="127"/>
      <c r="C15" s="85"/>
      <c r="D15" s="130"/>
      <c r="E15" s="92"/>
      <c r="F15" s="92"/>
      <c r="G15" s="66" t="str">
        <f>VLOOKUP(H15,Hoja1!A$1:G$445,2,0)</f>
        <v>NATURALEZA DE LA TAREA</v>
      </c>
      <c r="H15" s="50" t="s">
        <v>76</v>
      </c>
      <c r="I15" s="66" t="str">
        <f>VLOOKUP(H15,Hoja1!A$2:G$445,3,0)</f>
        <v>ESTRÉS,  TRANSTORNOS DEL SUEÑO</v>
      </c>
      <c r="J15" s="57"/>
      <c r="K15" s="66" t="str">
        <f>VLOOKUP(H15,Hoja1!A$2:G$445,4,0)</f>
        <v>N/A</v>
      </c>
      <c r="L15" s="66" t="str">
        <f>VLOOKUP(H15,Hoja1!A$2:G$445,5,0)</f>
        <v>PVE PSICOSOCIAL</v>
      </c>
      <c r="M15" s="57">
        <v>2</v>
      </c>
      <c r="N15" s="58">
        <v>3</v>
      </c>
      <c r="O15" s="58">
        <v>10</v>
      </c>
      <c r="P15" s="52">
        <f t="shared" si="1"/>
        <v>6</v>
      </c>
      <c r="Q15" s="52">
        <f t="shared" si="2"/>
        <v>60</v>
      </c>
      <c r="R15" s="59" t="str">
        <f t="shared" si="3"/>
        <v>M-6</v>
      </c>
      <c r="S15" s="60" t="str">
        <f t="shared" si="0"/>
        <v>III</v>
      </c>
      <c r="T15" s="61" t="str">
        <f t="shared" si="4"/>
        <v>Mejorable</v>
      </c>
      <c r="U15" s="97"/>
      <c r="V15" s="66" t="str">
        <f>VLOOKUP(H15,Hoja1!A$2:G$445,6,0)</f>
        <v>ESTRÉS</v>
      </c>
      <c r="W15" s="62"/>
      <c r="X15" s="62"/>
      <c r="Y15" s="62"/>
      <c r="Z15" s="63"/>
      <c r="AA15" s="48" t="str">
        <f>VLOOKUP(H15,Hoja1!A$2:G$445,7,0)</f>
        <v>N/A</v>
      </c>
      <c r="AB15" s="98"/>
      <c r="AC15" s="8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27"/>
      <c r="B16" s="127"/>
      <c r="C16" s="85"/>
      <c r="D16" s="130"/>
      <c r="E16" s="92"/>
      <c r="F16" s="92"/>
      <c r="G16" s="66" t="str">
        <f>VLOOKUP(H16,Hoja1!A$1:G$445,2,0)</f>
        <v>Forzadas, Prolongadas</v>
      </c>
      <c r="H16" s="50" t="s">
        <v>40</v>
      </c>
      <c r="I16" s="66" t="str">
        <f>VLOOKUP(H16,Hoja1!A$2:G$445,3,0)</f>
        <v xml:space="preserve">Lesiones osteomusculares, lesiones osteoarticulares
</v>
      </c>
      <c r="J16" s="57"/>
      <c r="K16" s="66" t="str">
        <f>VLOOKUP(H16,Hoja1!A$2:G$445,4,0)</f>
        <v>Inspecciones planeadas e inspecciones no planeadas, procedimientos de programas de seguridad y salud en el trabajo</v>
      </c>
      <c r="L16" s="66" t="str">
        <f>VLOOKUP(H16,Hoja1!A$2:G$445,5,0)</f>
        <v>PVE Biomecánico, programa pausas activas, exámenes periódicos, recomendaciones, control de posturas</v>
      </c>
      <c r="M16" s="57">
        <v>2</v>
      </c>
      <c r="N16" s="58">
        <v>3</v>
      </c>
      <c r="O16" s="58">
        <v>25</v>
      </c>
      <c r="P16" s="52">
        <f t="shared" si="1"/>
        <v>6</v>
      </c>
      <c r="Q16" s="52">
        <f t="shared" si="2"/>
        <v>150</v>
      </c>
      <c r="R16" s="59" t="str">
        <f t="shared" si="3"/>
        <v>M-6</v>
      </c>
      <c r="S16" s="60" t="str">
        <f t="shared" si="0"/>
        <v>II</v>
      </c>
      <c r="T16" s="61" t="str">
        <f t="shared" si="4"/>
        <v>No Aceptable o Aceptable Con Control Especifico</v>
      </c>
      <c r="U16" s="97"/>
      <c r="V16" s="66" t="str">
        <f>VLOOKUP(H16,Hoja1!A$2:G$445,6,0)</f>
        <v>Enfermedades Osteomusculares</v>
      </c>
      <c r="W16" s="62"/>
      <c r="X16" s="62"/>
      <c r="Y16" s="62"/>
      <c r="Z16" s="63"/>
      <c r="AA16" s="48" t="str">
        <f>VLOOKUP(H16,Hoja1!A$2:G$445,7,0)</f>
        <v>Prevención en lesiones osteomusculares, líderes de pausas activas</v>
      </c>
      <c r="AB16" s="62" t="s">
        <v>1203</v>
      </c>
      <c r="AC16" s="8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8.25">
      <c r="A17" s="127"/>
      <c r="B17" s="127"/>
      <c r="C17" s="85"/>
      <c r="D17" s="130"/>
      <c r="E17" s="92"/>
      <c r="F17" s="92"/>
      <c r="G17" s="66" t="str">
        <f>VLOOKUP(H17,Hoja1!A$1:G$445,2,0)</f>
        <v>Higiene Muscular</v>
      </c>
      <c r="H17" s="50" t="s">
        <v>483</v>
      </c>
      <c r="I17" s="66" t="str">
        <f>VLOOKUP(H17,Hoja1!A$2:G$445,3,0)</f>
        <v>Lesiones Musculoesqueléticas</v>
      </c>
      <c r="J17" s="57"/>
      <c r="K17" s="66" t="str">
        <f>VLOOKUP(H17,Hoja1!A$2:G$445,4,0)</f>
        <v>N/A</v>
      </c>
      <c r="L17" s="66" t="str">
        <f>VLOOKUP(H17,Hoja1!A$2:G$445,5,0)</f>
        <v>N/A</v>
      </c>
      <c r="M17" s="57">
        <v>2</v>
      </c>
      <c r="N17" s="58">
        <v>2</v>
      </c>
      <c r="O17" s="58">
        <v>10</v>
      </c>
      <c r="P17" s="52">
        <f t="shared" si="1"/>
        <v>4</v>
      </c>
      <c r="Q17" s="52">
        <f t="shared" si="2"/>
        <v>40</v>
      </c>
      <c r="R17" s="59" t="str">
        <f t="shared" si="3"/>
        <v>B-4</v>
      </c>
      <c r="S17" s="60" t="str">
        <f t="shared" si="0"/>
        <v>III</v>
      </c>
      <c r="T17" s="61" t="str">
        <f t="shared" si="4"/>
        <v>Mejorable</v>
      </c>
      <c r="U17" s="97"/>
      <c r="V17" s="66" t="str">
        <f>VLOOKUP(H17,Hoja1!A$2:G$445,6,0)</f>
        <v xml:space="preserve">Enfermedades Osteomusculares
</v>
      </c>
      <c r="W17" s="62"/>
      <c r="X17" s="62"/>
      <c r="Y17" s="62"/>
      <c r="Z17" s="63"/>
      <c r="AA17" s="48" t="str">
        <f>VLOOKUP(H17,Hoja1!A$2:G$445,7,0)</f>
        <v>Prevención en lesiones osteomusculares, líderes de pausas activas</v>
      </c>
      <c r="AB17" s="62" t="s">
        <v>1217</v>
      </c>
      <c r="AC17" s="8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127"/>
      <c r="B18" s="127"/>
      <c r="C18" s="85"/>
      <c r="D18" s="130"/>
      <c r="E18" s="92"/>
      <c r="F18" s="92"/>
      <c r="G18" s="66" t="str">
        <f>VLOOKUP(H18,Hoja1!A$1:G$445,2,0)</f>
        <v>Atropellamiento, Envestir</v>
      </c>
      <c r="H18" s="50" t="s">
        <v>1187</v>
      </c>
      <c r="I18" s="66" t="str">
        <f>VLOOKUP(H18,Hoja1!A$2:G$445,3,0)</f>
        <v>Lesiones, pérdidas materiales, muerte</v>
      </c>
      <c r="J18" s="57"/>
      <c r="K18" s="66" t="str">
        <f>VLOOKUP(H18,Hoja1!A$2:G$445,4,0)</f>
        <v>Inspecciones planeadas e inspecciones no planeadas, procedimientos de programas de seguridad y salud en el trabajo</v>
      </c>
      <c r="L18" s="66" t="str">
        <f>VLOOKUP(H18,Hoja1!A$2:G$445,5,0)</f>
        <v>Programa de seguridad vial, señalización</v>
      </c>
      <c r="M18" s="57">
        <v>2</v>
      </c>
      <c r="N18" s="58">
        <v>2</v>
      </c>
      <c r="O18" s="58">
        <v>60</v>
      </c>
      <c r="P18" s="52">
        <f t="shared" si="1"/>
        <v>4</v>
      </c>
      <c r="Q18" s="52">
        <f t="shared" si="2"/>
        <v>240</v>
      </c>
      <c r="R18" s="59" t="str">
        <f t="shared" si="3"/>
        <v>B-4</v>
      </c>
      <c r="S18" s="60" t="str">
        <f t="shared" si="0"/>
        <v>II</v>
      </c>
      <c r="T18" s="61" t="str">
        <f t="shared" si="4"/>
        <v>No Aceptable o Aceptable Con Control Especifico</v>
      </c>
      <c r="U18" s="97"/>
      <c r="V18" s="66" t="str">
        <f>VLOOKUP(H18,Hoja1!A$2:G$445,6,0)</f>
        <v>Muerte</v>
      </c>
      <c r="W18" s="62"/>
      <c r="X18" s="62"/>
      <c r="Y18" s="62"/>
      <c r="Z18" s="63"/>
      <c r="AA18" s="48" t="str">
        <f>VLOOKUP(H18,Hoja1!A$2:G$445,7,0)</f>
        <v>Seguridad vial y manejo defensivo, aseguramiento de áreas de trabajo</v>
      </c>
      <c r="AB18" s="62" t="s">
        <v>1204</v>
      </c>
      <c r="AC18" s="8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0.5">
      <c r="A19" s="127"/>
      <c r="B19" s="127"/>
      <c r="C19" s="85"/>
      <c r="D19" s="130"/>
      <c r="E19" s="92"/>
      <c r="F19" s="92"/>
      <c r="G19" s="66" t="str">
        <f>VLOOKUP(H19,Hoja1!A$1:G$445,2,0)</f>
        <v>Superficies de trabajo irregulares o deslizantes</v>
      </c>
      <c r="H19" s="50" t="s">
        <v>597</v>
      </c>
      <c r="I19" s="66" t="str">
        <f>VLOOKUP(H19,Hoja1!A$2:G$445,3,0)</f>
        <v>Caidas del mismo nivel, fracturas, golpe con objetos, caídas de objetos, obstrucción de rutas de evacuación</v>
      </c>
      <c r="J19" s="57"/>
      <c r="K19" s="66" t="str">
        <f>VLOOKUP(H19,Hoja1!A$2:G$445,4,0)</f>
        <v>N/A</v>
      </c>
      <c r="L19" s="66" t="str">
        <f>VLOOKUP(H19,Hoja1!A$2:G$445,5,0)</f>
        <v>N/A</v>
      </c>
      <c r="M19" s="57">
        <v>2</v>
      </c>
      <c r="N19" s="58">
        <v>3</v>
      </c>
      <c r="O19" s="58">
        <v>25</v>
      </c>
      <c r="P19" s="52">
        <f t="shared" si="1"/>
        <v>6</v>
      </c>
      <c r="Q19" s="52">
        <f t="shared" si="2"/>
        <v>150</v>
      </c>
      <c r="R19" s="59" t="str">
        <f t="shared" si="3"/>
        <v>M-6</v>
      </c>
      <c r="S19" s="60" t="str">
        <f t="shared" si="0"/>
        <v>II</v>
      </c>
      <c r="T19" s="61" t="str">
        <f t="shared" si="4"/>
        <v>No Aceptable o Aceptable Con Control Especifico</v>
      </c>
      <c r="U19" s="97"/>
      <c r="V19" s="66" t="str">
        <f>VLOOKUP(H19,Hoja1!A$2:G$445,6,0)</f>
        <v>Caídas de distinto nivel</v>
      </c>
      <c r="W19" s="62"/>
      <c r="X19" s="62"/>
      <c r="Y19" s="62"/>
      <c r="Z19" s="63"/>
      <c r="AA19" s="48" t="str">
        <f>VLOOKUP(H19,Hoja1!A$2:G$445,7,0)</f>
        <v>Pautas Básicas en orden y aseo en el lugar de trabajo, actos y condiciones inseguras</v>
      </c>
      <c r="AB19" s="62" t="s">
        <v>1205</v>
      </c>
      <c r="AC19" s="8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 r="A20" s="127"/>
      <c r="B20" s="127"/>
      <c r="C20" s="85"/>
      <c r="D20" s="130"/>
      <c r="E20" s="92"/>
      <c r="F20" s="92"/>
      <c r="G20" s="66" t="str">
        <f>VLOOKUP(H20,Hoja1!A$1:G$445,2,0)</f>
        <v>Atraco, golpiza, atentados y secuestrados</v>
      </c>
      <c r="H20" s="50" t="s">
        <v>57</v>
      </c>
      <c r="I20" s="66" t="str">
        <f>VLOOKUP(H20,Hoja1!A$2:G$445,3,0)</f>
        <v>Estrés, golpes, Secuestros</v>
      </c>
      <c r="J20" s="57"/>
      <c r="K20" s="66" t="str">
        <f>VLOOKUP(H20,Hoja1!A$2:G$445,4,0)</f>
        <v>Inspecciones planeadas e inspecciones no planeadas, procedimientos de programas de seguridad y salud en el trabajo</v>
      </c>
      <c r="L20" s="66" t="str">
        <f>VLOOKUP(H20,Hoja1!A$2:G$445,5,0)</f>
        <v xml:space="preserve">Uniformes Corporativos, Caquetas corporativas, Carnetización
</v>
      </c>
      <c r="M20" s="57">
        <v>2</v>
      </c>
      <c r="N20" s="58">
        <v>3</v>
      </c>
      <c r="O20" s="58">
        <v>60</v>
      </c>
      <c r="P20" s="52">
        <f t="shared" si="1"/>
        <v>6</v>
      </c>
      <c r="Q20" s="52">
        <f t="shared" si="2"/>
        <v>360</v>
      </c>
      <c r="R20" s="59" t="str">
        <f t="shared" si="3"/>
        <v>M-6</v>
      </c>
      <c r="S20" s="60" t="str">
        <f t="shared" si="0"/>
        <v>II</v>
      </c>
      <c r="T20" s="61" t="str">
        <f t="shared" si="4"/>
        <v>No Aceptable o Aceptable Con Control Especifico</v>
      </c>
      <c r="U20" s="97"/>
      <c r="V20" s="66" t="str">
        <f>VLOOKUP(H20,Hoja1!A$2:G$445,6,0)</f>
        <v>Secuestros</v>
      </c>
      <c r="W20" s="62"/>
      <c r="X20" s="62"/>
      <c r="Y20" s="62"/>
      <c r="Z20" s="63"/>
      <c r="AA20" s="48" t="str">
        <f>VLOOKUP(H20,Hoja1!A$2:G$445,7,0)</f>
        <v>N/A</v>
      </c>
      <c r="AB20" s="62" t="s">
        <v>1206</v>
      </c>
      <c r="AC20" s="8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27"/>
      <c r="B21" s="127"/>
      <c r="C21" s="95"/>
      <c r="D21" s="133"/>
      <c r="E21" s="93"/>
      <c r="F21" s="93"/>
      <c r="G21" s="66" t="str">
        <f>VLOOKUP(H21,Hoja1!A$1:G$445,2,0)</f>
        <v>SISMOS, INCENDIOS, INUNDACIONES, TERREMOTOS, VENDAVALES, DERRUMBE</v>
      </c>
      <c r="H21" s="50" t="s">
        <v>62</v>
      </c>
      <c r="I21" s="66" t="str">
        <f>VLOOKUP(H21,Hoja1!A$2:G$445,3,0)</f>
        <v>SISMOS, INCENDIOS, INUNDACIONES, TERREMOTOS, VENDAVALES</v>
      </c>
      <c r="J21" s="57"/>
      <c r="K21" s="66" t="str">
        <f>VLOOKUP(H21,Hoja1!A$2:G$445,4,0)</f>
        <v>Inspecciones planeadas e inspecciones no planeadas, procedimientos de programas de seguridad y salud en el trabajo</v>
      </c>
      <c r="L21" s="66" t="str">
        <f>VLOOKUP(H21,Hoja1!A$2:G$445,5,0)</f>
        <v>BRIGADAS DE EMERGENCIAS</v>
      </c>
      <c r="M21" s="57">
        <v>2</v>
      </c>
      <c r="N21" s="58">
        <v>1</v>
      </c>
      <c r="O21" s="58">
        <v>100</v>
      </c>
      <c r="P21" s="52">
        <f t="shared" si="1"/>
        <v>2</v>
      </c>
      <c r="Q21" s="52">
        <f t="shared" si="2"/>
        <v>200</v>
      </c>
      <c r="R21" s="59" t="str">
        <f t="shared" si="3"/>
        <v>B-2</v>
      </c>
      <c r="S21" s="60" t="str">
        <f t="shared" si="0"/>
        <v>II</v>
      </c>
      <c r="T21" s="61" t="str">
        <f t="shared" si="4"/>
        <v>No Aceptable o Aceptable Con Control Especifico</v>
      </c>
      <c r="U21" s="98"/>
      <c r="V21" s="66" t="str">
        <f>VLOOKUP(H21,Hoja1!A$2:G$445,6,0)</f>
        <v>MUERTE</v>
      </c>
      <c r="W21" s="62"/>
      <c r="X21" s="62"/>
      <c r="Y21" s="62"/>
      <c r="Z21" s="63" t="s">
        <v>1208</v>
      </c>
      <c r="AA21" s="48" t="str">
        <f>VLOOKUP(H21,Hoja1!A$2:G$445,7,0)</f>
        <v>ENTRENAMIENTO DE LA BRIGADA; DIVULGACIÓN DE PLAN DE EMERGENCIA</v>
      </c>
      <c r="AB21" s="62" t="s">
        <v>1207</v>
      </c>
      <c r="AC21" s="86"/>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127"/>
      <c r="B22" s="127"/>
      <c r="C22" s="77" t="str">
        <f>VLOOKUP(E22,Hoja2!A$2:C$82,2,0)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22" s="75" t="str">
        <f>VLOOKUP(E22,Hoja2!A$2:C$82,3,0)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22" s="89" t="s">
        <v>1038</v>
      </c>
      <c r="F22" s="89" t="s">
        <v>1197</v>
      </c>
      <c r="G22" s="23" t="str">
        <f>VLOOKUP(H22,Hoja1!A$1:G$445,2,0)</f>
        <v>Bacteria</v>
      </c>
      <c r="H22" s="24" t="s">
        <v>108</v>
      </c>
      <c r="I22" s="23" t="str">
        <f>VLOOKUP(H22,Hoja1!A$2:G$445,3,0)</f>
        <v>Infecciones producidas por Bacterianas</v>
      </c>
      <c r="J22" s="18"/>
      <c r="K22" s="23" t="str">
        <f>VLOOKUP(H22,Hoja1!A$2:G$445,4,0)</f>
        <v>Inspecciones planeadas e inspecciones no planeadas, procedimientos de programas de seguridad y salud en el trabajo</v>
      </c>
      <c r="L22" s="23" t="str">
        <f>VLOOKUP(H22,Hoja1!A$2:G$445,5,0)</f>
        <v>Programa de vacunación, bota pantalon, overol, guantes, tapabocas, mascarillas con filtos</v>
      </c>
      <c r="M22" s="18">
        <v>2</v>
      </c>
      <c r="N22" s="19">
        <v>3</v>
      </c>
      <c r="O22" s="19">
        <v>10</v>
      </c>
      <c r="P22" s="26">
        <f t="shared" si="1"/>
        <v>6</v>
      </c>
      <c r="Q22" s="26">
        <f t="shared" si="2"/>
        <v>60</v>
      </c>
      <c r="R22" s="33" t="str">
        <f t="shared" si="3"/>
        <v>M-6</v>
      </c>
      <c r="S22" s="35" t="str">
        <f t="shared" si="0"/>
        <v>III</v>
      </c>
      <c r="T22" s="37" t="str">
        <f t="shared" si="4"/>
        <v>Mejorable</v>
      </c>
      <c r="U22" s="101">
        <v>5</v>
      </c>
      <c r="V22" s="23" t="str">
        <f>VLOOKUP(H22,Hoja1!A$2:G$445,6,0)</f>
        <v xml:space="preserve">Enfermedades Infectocontagiosas
</v>
      </c>
      <c r="W22" s="20"/>
      <c r="X22" s="20"/>
      <c r="Y22" s="20"/>
      <c r="Z22" s="17"/>
      <c r="AA22" s="22" t="str">
        <f>VLOOKUP(H22,Hoja1!A$2:G$445,7,0)</f>
        <v xml:space="preserve">Riesgo Biológico, Autocuidado y/o Uso y manejo adecuado de E.P.P.
</v>
      </c>
      <c r="AB22" s="101" t="s">
        <v>1225</v>
      </c>
      <c r="AC22" s="135" t="s">
        <v>1200</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127"/>
      <c r="B23" s="127"/>
      <c r="C23" s="77"/>
      <c r="D23" s="75"/>
      <c r="E23" s="89"/>
      <c r="F23" s="89"/>
      <c r="G23" s="23" t="str">
        <f>VLOOKUP(H23,Hoja1!A$1:G$445,2,0)</f>
        <v>Hongos</v>
      </c>
      <c r="H23" s="24" t="s">
        <v>117</v>
      </c>
      <c r="I23" s="23" t="str">
        <f>VLOOKUP(H23,Hoja1!A$2:G$445,3,0)</f>
        <v>Micosis</v>
      </c>
      <c r="J23" s="18"/>
      <c r="K23" s="23" t="str">
        <f>VLOOKUP(H23,Hoja1!A$2:G$445,4,0)</f>
        <v>Inspecciones planeadas e inspecciones no planeadas, procedimientos de programas de seguridad y salud en el trabajo</v>
      </c>
      <c r="L23" s="23" t="str">
        <f>VLOOKUP(H23,Hoja1!A$2:G$445,5,0)</f>
        <v>Programa de vacunación, éxamenes periódicos</v>
      </c>
      <c r="M23" s="18">
        <v>2</v>
      </c>
      <c r="N23" s="19">
        <v>3</v>
      </c>
      <c r="O23" s="19">
        <v>10</v>
      </c>
      <c r="P23" s="26">
        <f t="shared" si="1"/>
        <v>6</v>
      </c>
      <c r="Q23" s="26">
        <f t="shared" si="2"/>
        <v>60</v>
      </c>
      <c r="R23" s="33" t="str">
        <f t="shared" si="3"/>
        <v>M-6</v>
      </c>
      <c r="S23" s="35" t="str">
        <f t="shared" si="0"/>
        <v>III</v>
      </c>
      <c r="T23" s="37" t="str">
        <f t="shared" si="4"/>
        <v>Mejorable</v>
      </c>
      <c r="U23" s="80"/>
      <c r="V23" s="23" t="str">
        <f>VLOOKUP(H23,Hoja1!A$2:G$445,6,0)</f>
        <v>Micosis</v>
      </c>
      <c r="W23" s="20"/>
      <c r="X23" s="20"/>
      <c r="Y23" s="20"/>
      <c r="Z23" s="17"/>
      <c r="AA23" s="22" t="str">
        <f>VLOOKUP(H23,Hoja1!A$2:G$445,7,0)</f>
        <v xml:space="preserve">Riesgo Biológico, Autocuidado y/o Uso y manejo adecuado de E.P.P.
</v>
      </c>
      <c r="AB23" s="80"/>
      <c r="AC23" s="7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127"/>
      <c r="B24" s="127"/>
      <c r="C24" s="77"/>
      <c r="D24" s="75"/>
      <c r="E24" s="89"/>
      <c r="F24" s="89"/>
      <c r="G24" s="23" t="str">
        <f>VLOOKUP(H24,Hoja1!A$1:G$445,2,0)</f>
        <v>Virus</v>
      </c>
      <c r="H24" s="24" t="s">
        <v>120</v>
      </c>
      <c r="I24" s="23" t="str">
        <f>VLOOKUP(H24,Hoja1!A$2:G$445,3,0)</f>
        <v>Infecciones Virales</v>
      </c>
      <c r="J24" s="18"/>
      <c r="K24" s="23" t="str">
        <f>VLOOKUP(H24,Hoja1!A$2:G$445,4,0)</f>
        <v>Inspecciones planeadas e inspecciones no planeadas, procedimientos de programas de seguridad y salud en el trabajo</v>
      </c>
      <c r="L24" s="23" t="str">
        <f>VLOOKUP(H24,Hoja1!A$2:G$445,5,0)</f>
        <v>Programa de vacunación, bota pantalon, overol, guantes, tapabocas, mascarillas con filtos</v>
      </c>
      <c r="M24" s="18">
        <v>2</v>
      </c>
      <c r="N24" s="19">
        <v>3</v>
      </c>
      <c r="O24" s="19">
        <v>10</v>
      </c>
      <c r="P24" s="26">
        <f t="shared" si="1"/>
        <v>6</v>
      </c>
      <c r="Q24" s="26">
        <f t="shared" si="2"/>
        <v>60</v>
      </c>
      <c r="R24" s="33" t="str">
        <f t="shared" si="3"/>
        <v>M-6</v>
      </c>
      <c r="S24" s="35" t="str">
        <f t="shared" si="0"/>
        <v>III</v>
      </c>
      <c r="T24" s="37" t="str">
        <f t="shared" si="4"/>
        <v>Mejorable</v>
      </c>
      <c r="U24" s="80"/>
      <c r="V24" s="23" t="str">
        <f>VLOOKUP(H24,Hoja1!A$2:G$445,6,0)</f>
        <v xml:space="preserve">Enfermedades Infectocontagiosas
</v>
      </c>
      <c r="W24" s="20"/>
      <c r="X24" s="20"/>
      <c r="Y24" s="20"/>
      <c r="Z24" s="17"/>
      <c r="AA24" s="22" t="str">
        <f>VLOOKUP(H24,Hoja1!A$2:G$445,7,0)</f>
        <v xml:space="preserve">Riesgo Biológico, Autocuidado y/o Uso y manejo adecuado de E.P.P.
</v>
      </c>
      <c r="AB24" s="81"/>
      <c r="AC24" s="7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127"/>
      <c r="B25" s="127"/>
      <c r="C25" s="77"/>
      <c r="D25" s="75"/>
      <c r="E25" s="89"/>
      <c r="F25" s="89"/>
      <c r="G25" s="23" t="str">
        <f>VLOOKUP(H25,Hoja1!A$1:G$445,2,0)</f>
        <v>INFRAROJA, ULTRAVIOLETA, VISIBLE, RADIOFRECUENCIA, MICROONDAS, LASER</v>
      </c>
      <c r="H25" s="24" t="s">
        <v>67</v>
      </c>
      <c r="I25" s="23" t="str">
        <f>VLOOKUP(H25,Hoja1!A$2:G$445,3,0)</f>
        <v>CÁNCER, LESIONES DÉRMICAS Y OCULARES</v>
      </c>
      <c r="J25" s="18"/>
      <c r="K25" s="23" t="str">
        <f>VLOOKUP(H25,Hoja1!A$2:G$445,4,0)</f>
        <v>Inspecciones planeadas e inspecciones no planeadas, procedimientos de programas de seguridad y salud en el trabajo</v>
      </c>
      <c r="L25" s="23" t="str">
        <f>VLOOKUP(H25,Hoja1!A$2:G$445,5,0)</f>
        <v>PROGRAMA BLOQUEADOR SOLAR</v>
      </c>
      <c r="M25" s="18">
        <v>2</v>
      </c>
      <c r="N25" s="19">
        <v>3</v>
      </c>
      <c r="O25" s="19">
        <v>10</v>
      </c>
      <c r="P25" s="26">
        <f t="shared" si="1"/>
        <v>6</v>
      </c>
      <c r="Q25" s="26">
        <f t="shared" si="2"/>
        <v>60</v>
      </c>
      <c r="R25" s="33" t="str">
        <f t="shared" si="3"/>
        <v>M-6</v>
      </c>
      <c r="S25" s="35" t="str">
        <f t="shared" si="0"/>
        <v>III</v>
      </c>
      <c r="T25" s="37" t="str">
        <f t="shared" si="4"/>
        <v>Mejorable</v>
      </c>
      <c r="U25" s="80"/>
      <c r="V25" s="23" t="str">
        <f>VLOOKUP(H25,Hoja1!A$2:G$445,6,0)</f>
        <v>CÁNCER</v>
      </c>
      <c r="W25" s="20"/>
      <c r="X25" s="20"/>
      <c r="Y25" s="20"/>
      <c r="Z25" s="17"/>
      <c r="AA25" s="22" t="str">
        <f>VLOOKUP(H25,Hoja1!A$2:G$445,7,0)</f>
        <v>N/A</v>
      </c>
      <c r="AB25" s="20" t="s">
        <v>1201</v>
      </c>
      <c r="AC25" s="7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74" customFormat="1" ht="61.5" customHeight="1">
      <c r="A26" s="127"/>
      <c r="B26" s="127"/>
      <c r="C26" s="77"/>
      <c r="D26" s="75"/>
      <c r="E26" s="89"/>
      <c r="F26" s="89"/>
      <c r="G26" s="72" t="str">
        <f>VLOOKUP(H26,[2]Hoja1!A$1:G$445,2,0)</f>
        <v>GASES Y VAPORES</v>
      </c>
      <c r="H26" s="24" t="s">
        <v>250</v>
      </c>
      <c r="I26" s="72" t="str">
        <f>VLOOKUP(H26,[2]Hoja1!A$2:G$445,3,0)</f>
        <v xml:space="preserve"> LESIONES EN LA PIEL, IRRITACIÓN EN VÍAS  RESPIRATORIAS, MUERTE</v>
      </c>
      <c r="J26" s="18"/>
      <c r="K26" s="72" t="str">
        <f>VLOOKUP(H26,[2]Hoja1!A$2:G$445,4,0)</f>
        <v>Inspecciones planeadas e inspecciones no planeadas, procedimientos de programas de seguridad y salud en el trabajo</v>
      </c>
      <c r="L26" s="72" t="str">
        <f>VLOOKUP(H26,[2]Hoja1!A$2:G$445,5,0)</f>
        <v>EPP TAPABOCAS, CARETAS CON FILTROS</v>
      </c>
      <c r="M26" s="18">
        <v>2</v>
      </c>
      <c r="N26" s="19">
        <v>3</v>
      </c>
      <c r="O26" s="19">
        <v>10</v>
      </c>
      <c r="P26" s="26">
        <f t="shared" si="1"/>
        <v>6</v>
      </c>
      <c r="Q26" s="26">
        <f t="shared" si="2"/>
        <v>60</v>
      </c>
      <c r="R26" s="33" t="str">
        <f t="shared" si="3"/>
        <v>M-6</v>
      </c>
      <c r="S26" s="35" t="str">
        <f t="shared" si="0"/>
        <v>III</v>
      </c>
      <c r="T26" s="37" t="str">
        <f t="shared" si="4"/>
        <v>Mejorable</v>
      </c>
      <c r="U26" s="80"/>
      <c r="V26" s="72" t="str">
        <f>VLOOKUP(H26,[2]Hoja1!A$2:G$445,6,0)</f>
        <v xml:space="preserve"> MUERTE</v>
      </c>
      <c r="W26" s="20"/>
      <c r="X26" s="20"/>
      <c r="Y26" s="20"/>
      <c r="Z26" s="17"/>
      <c r="AA26" s="22" t="str">
        <f>VLOOKUP(H26,[2]Hoja1!A$2:G$445,7,0)</f>
        <v>USO Y MANEJO ADECUADO DE E.P.P.</v>
      </c>
      <c r="AB26" s="20" t="s">
        <v>1241</v>
      </c>
      <c r="AC26" s="7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73"/>
    </row>
    <row r="27" spans="1:150" s="13" customFormat="1" ht="36" customHeight="1">
      <c r="A27" s="127"/>
      <c r="B27" s="127"/>
      <c r="C27" s="77"/>
      <c r="D27" s="75"/>
      <c r="E27" s="89"/>
      <c r="F27" s="89"/>
      <c r="G27" s="23" t="str">
        <f>VLOOKUP(H27,Hoja1!A$1:G$445,2,0)</f>
        <v>CONCENTRACIÓN EN ACTIVIDADES DE ALTO DESEMPEÑO MENTAL</v>
      </c>
      <c r="H27" s="24" t="s">
        <v>72</v>
      </c>
      <c r="I27" s="23" t="str">
        <f>VLOOKUP(H27,Hoja1!A$2:G$445,3,0)</f>
        <v>ESTRÉS, CEFALEA, IRRITABILIDAD</v>
      </c>
      <c r="J27" s="18"/>
      <c r="K27" s="23" t="str">
        <f>VLOOKUP(H27,Hoja1!A$2:G$445,4,0)</f>
        <v>N/A</v>
      </c>
      <c r="L27" s="23" t="str">
        <f>VLOOKUP(H27,Hoja1!A$2:G$445,5,0)</f>
        <v>PVE PSICOSOCIAL</v>
      </c>
      <c r="M27" s="18">
        <v>2</v>
      </c>
      <c r="N27" s="19">
        <v>3</v>
      </c>
      <c r="O27" s="19">
        <v>10</v>
      </c>
      <c r="P27" s="26">
        <f t="shared" si="1"/>
        <v>6</v>
      </c>
      <c r="Q27" s="26">
        <f t="shared" si="2"/>
        <v>60</v>
      </c>
      <c r="R27" s="33" t="str">
        <f t="shared" si="3"/>
        <v>M-6</v>
      </c>
      <c r="S27" s="35" t="str">
        <f t="shared" si="0"/>
        <v>III</v>
      </c>
      <c r="T27" s="37" t="str">
        <f t="shared" si="4"/>
        <v>Mejorable</v>
      </c>
      <c r="U27" s="80"/>
      <c r="V27" s="23" t="str">
        <f>VLOOKUP(H27,Hoja1!A$2:G$445,6,0)</f>
        <v>ESTRÉS</v>
      </c>
      <c r="W27" s="20"/>
      <c r="X27" s="20"/>
      <c r="Y27" s="20"/>
      <c r="Z27" s="17"/>
      <c r="AA27" s="22" t="str">
        <f>VLOOKUP(H27,Hoja1!A$2:G$445,7,0)</f>
        <v>N/A</v>
      </c>
      <c r="AB27" s="101" t="s">
        <v>1202</v>
      </c>
      <c r="AC27" s="7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6" customHeight="1">
      <c r="A28" s="127"/>
      <c r="B28" s="127"/>
      <c r="C28" s="77"/>
      <c r="D28" s="75"/>
      <c r="E28" s="89"/>
      <c r="F28" s="89"/>
      <c r="G28" s="23" t="str">
        <f>VLOOKUP(H28,Hoja1!A$1:G$445,2,0)</f>
        <v>NATURALEZA DE LA TAREA</v>
      </c>
      <c r="H28" s="24" t="s">
        <v>76</v>
      </c>
      <c r="I28" s="23" t="str">
        <f>VLOOKUP(H28,Hoja1!A$2:G$445,3,0)</f>
        <v>ESTRÉS,  TRANSTORNOS DEL SUEÑO</v>
      </c>
      <c r="J28" s="18"/>
      <c r="K28" s="23" t="str">
        <f>VLOOKUP(H28,Hoja1!A$2:G$445,4,0)</f>
        <v>N/A</v>
      </c>
      <c r="L28" s="23" t="str">
        <f>VLOOKUP(H28,Hoja1!A$2:G$445,5,0)</f>
        <v>PVE PSICOSOCIAL</v>
      </c>
      <c r="M28" s="18">
        <v>2</v>
      </c>
      <c r="N28" s="19">
        <v>3</v>
      </c>
      <c r="O28" s="19">
        <v>10</v>
      </c>
      <c r="P28" s="26">
        <f t="shared" si="1"/>
        <v>6</v>
      </c>
      <c r="Q28" s="26">
        <f t="shared" si="2"/>
        <v>60</v>
      </c>
      <c r="R28" s="33" t="str">
        <f t="shared" si="3"/>
        <v>M-6</v>
      </c>
      <c r="S28" s="35" t="str">
        <f t="shared" si="0"/>
        <v>III</v>
      </c>
      <c r="T28" s="37" t="str">
        <f t="shared" si="4"/>
        <v>Mejorable</v>
      </c>
      <c r="U28" s="80"/>
      <c r="V28" s="23" t="str">
        <f>VLOOKUP(H28,Hoja1!A$2:G$445,6,0)</f>
        <v>ESTRÉS</v>
      </c>
      <c r="W28" s="20"/>
      <c r="X28" s="20"/>
      <c r="Y28" s="20"/>
      <c r="Z28" s="17"/>
      <c r="AA28" s="22" t="str">
        <f>VLOOKUP(H28,Hoja1!A$2:G$445,7,0)</f>
        <v>N/A</v>
      </c>
      <c r="AB28" s="81"/>
      <c r="AC28" s="7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7"/>
      <c r="B29" s="127"/>
      <c r="C29" s="77"/>
      <c r="D29" s="75"/>
      <c r="E29" s="89"/>
      <c r="F29" s="89"/>
      <c r="G29" s="23" t="str">
        <f>VLOOKUP(H29,Hoja1!A$1:G$445,2,0)</f>
        <v>Forzadas, Prolongadas</v>
      </c>
      <c r="H29" s="24" t="s">
        <v>40</v>
      </c>
      <c r="I29" s="23" t="str">
        <f>VLOOKUP(H29,Hoja1!A$2:G$445,3,0)</f>
        <v xml:space="preserve">Lesiones osteomusculares, lesiones osteoarticulares
</v>
      </c>
      <c r="J29" s="18"/>
      <c r="K29" s="23" t="str">
        <f>VLOOKUP(H29,Hoja1!A$2:G$445,4,0)</f>
        <v>Inspecciones planeadas e inspecciones no planeadas, procedimientos de programas de seguridad y salud en el trabajo</v>
      </c>
      <c r="L29" s="23" t="str">
        <f>VLOOKUP(H29,Hoja1!A$2:G$445,5,0)</f>
        <v>PVE Biomecánico, programa pausas activas, exámenes periódicos, recomendaciones, control de posturas</v>
      </c>
      <c r="M29" s="18">
        <v>2</v>
      </c>
      <c r="N29" s="19">
        <v>3</v>
      </c>
      <c r="O29" s="19">
        <v>25</v>
      </c>
      <c r="P29" s="26">
        <f t="shared" si="1"/>
        <v>6</v>
      </c>
      <c r="Q29" s="26">
        <f t="shared" si="2"/>
        <v>150</v>
      </c>
      <c r="R29" s="33" t="str">
        <f t="shared" si="3"/>
        <v>M-6</v>
      </c>
      <c r="S29" s="35" t="str">
        <f t="shared" si="0"/>
        <v>II</v>
      </c>
      <c r="T29" s="37" t="str">
        <f t="shared" si="4"/>
        <v>No Aceptable o Aceptable Con Control Especifico</v>
      </c>
      <c r="U29" s="80"/>
      <c r="V29" s="23" t="str">
        <f>VLOOKUP(H29,Hoja1!A$2:G$445,6,0)</f>
        <v>Enfermedades Osteomusculares</v>
      </c>
      <c r="W29" s="20"/>
      <c r="X29" s="20"/>
      <c r="Y29" s="20"/>
      <c r="Z29" s="17"/>
      <c r="AA29" s="22" t="str">
        <f>VLOOKUP(H29,Hoja1!A$2:G$445,7,0)</f>
        <v>Prevención en lesiones osteomusculares, líderes de pausas activas</v>
      </c>
      <c r="AB29" s="20" t="s">
        <v>1203</v>
      </c>
      <c r="AC29" s="7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7"/>
      <c r="B30" s="127"/>
      <c r="C30" s="77"/>
      <c r="D30" s="75"/>
      <c r="E30" s="89"/>
      <c r="F30" s="89"/>
      <c r="G30" s="23" t="str">
        <f>VLOOKUP(H30,Hoja1!A$1:G$445,2,0)</f>
        <v>Movimientos repetitivos, Miembros Superiores</v>
      </c>
      <c r="H30" s="24" t="s">
        <v>47</v>
      </c>
      <c r="I30" s="23" t="str">
        <f>VLOOKUP(H30,Hoja1!A$2:G$445,3,0)</f>
        <v>Lesiones Musculoesqueléticas</v>
      </c>
      <c r="J30" s="18"/>
      <c r="K30" s="23" t="str">
        <f>VLOOKUP(H30,Hoja1!A$2:G$445,4,0)</f>
        <v>N/A</v>
      </c>
      <c r="L30" s="23" t="str">
        <f>VLOOKUP(H30,Hoja1!A$2:G$445,5,0)</f>
        <v>PVE BIomécanico, programa pausas activas, examenes periódicos, recomendaicones, control de posturas</v>
      </c>
      <c r="M30" s="18">
        <v>2</v>
      </c>
      <c r="N30" s="19">
        <v>3</v>
      </c>
      <c r="O30" s="19">
        <v>25</v>
      </c>
      <c r="P30" s="26">
        <f t="shared" si="1"/>
        <v>6</v>
      </c>
      <c r="Q30" s="26">
        <f t="shared" si="2"/>
        <v>150</v>
      </c>
      <c r="R30" s="33" t="str">
        <f t="shared" si="3"/>
        <v>M-6</v>
      </c>
      <c r="S30" s="35" t="str">
        <f t="shared" si="0"/>
        <v>II</v>
      </c>
      <c r="T30" s="37" t="str">
        <f t="shared" si="4"/>
        <v>No Aceptable o Aceptable Con Control Especifico</v>
      </c>
      <c r="U30" s="80"/>
      <c r="V30" s="23" t="str">
        <f>VLOOKUP(H30,Hoja1!A$2:G$445,6,0)</f>
        <v>Enfermedades musculoesqueleticas</v>
      </c>
      <c r="W30" s="20"/>
      <c r="X30" s="20"/>
      <c r="Y30" s="20"/>
      <c r="Z30" s="17"/>
      <c r="AA30" s="22" t="str">
        <f>VLOOKUP(H30,Hoja1!A$2:G$445,7,0)</f>
        <v>Prevención en lesiones osteomusculares, líderes de pausas activas</v>
      </c>
      <c r="AB30" s="20" t="s">
        <v>1203</v>
      </c>
      <c r="AC30" s="7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27"/>
      <c r="B31" s="127"/>
      <c r="C31" s="77"/>
      <c r="D31" s="75"/>
      <c r="E31" s="89"/>
      <c r="F31" s="89"/>
      <c r="G31" s="23" t="str">
        <f>VLOOKUP(H31,Hoja1!A$1:G$445,2,0)</f>
        <v>Atropellamiento, Envestir</v>
      </c>
      <c r="H31" s="24" t="s">
        <v>1187</v>
      </c>
      <c r="I31" s="23" t="str">
        <f>VLOOKUP(H31,Hoja1!A$2:G$445,3,0)</f>
        <v>Lesiones, pérdidas materiales, muerte</v>
      </c>
      <c r="J31" s="18"/>
      <c r="K31" s="23" t="str">
        <f>VLOOKUP(H31,Hoja1!A$2:G$445,4,0)</f>
        <v>Inspecciones planeadas e inspecciones no planeadas, procedimientos de programas de seguridad y salud en el trabajo</v>
      </c>
      <c r="L31" s="23" t="str">
        <f>VLOOKUP(H31,Hoja1!A$2:G$445,5,0)</f>
        <v>Programa de seguridad vial, señalización</v>
      </c>
      <c r="M31" s="18">
        <v>2</v>
      </c>
      <c r="N31" s="19">
        <v>3</v>
      </c>
      <c r="O31" s="19">
        <v>60</v>
      </c>
      <c r="P31" s="26">
        <f t="shared" si="1"/>
        <v>6</v>
      </c>
      <c r="Q31" s="26">
        <f t="shared" si="2"/>
        <v>360</v>
      </c>
      <c r="R31" s="33" t="str">
        <f t="shared" si="3"/>
        <v>M-6</v>
      </c>
      <c r="S31" s="35" t="str">
        <f t="shared" si="0"/>
        <v>II</v>
      </c>
      <c r="T31" s="37" t="str">
        <f t="shared" si="4"/>
        <v>No Aceptable o Aceptable Con Control Especifico</v>
      </c>
      <c r="U31" s="80"/>
      <c r="V31" s="23" t="str">
        <f>VLOOKUP(H31,Hoja1!A$2:G$445,6,0)</f>
        <v>Muerte</v>
      </c>
      <c r="W31" s="20"/>
      <c r="X31" s="20"/>
      <c r="Y31" s="20"/>
      <c r="Z31" s="17"/>
      <c r="AA31" s="22" t="str">
        <f>VLOOKUP(H31,Hoja1!A$2:G$445,7,0)</f>
        <v>Seguridad vial y manejo defensivo, aseguramiento de áreas de trabajo</v>
      </c>
      <c r="AB31" s="20" t="s">
        <v>1204</v>
      </c>
      <c r="AC31" s="7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40.5">
      <c r="A32" s="127"/>
      <c r="B32" s="127"/>
      <c r="C32" s="77"/>
      <c r="D32" s="75"/>
      <c r="E32" s="89"/>
      <c r="F32" s="89"/>
      <c r="G32" s="23" t="str">
        <f>VLOOKUP(H32,Hoja1!A$1:G$445,2,0)</f>
        <v>Superficies de trabajo irregulares o deslizantes</v>
      </c>
      <c r="H32" s="24" t="s">
        <v>597</v>
      </c>
      <c r="I32" s="23" t="str">
        <f>VLOOKUP(H32,Hoja1!A$2:G$445,3,0)</f>
        <v>Caidas del mismo nivel, fracturas, golpe con objetos, caídas de objetos, obstrucción de rutas de evacuación</v>
      </c>
      <c r="J32" s="18"/>
      <c r="K32" s="23" t="str">
        <f>VLOOKUP(H32,Hoja1!A$2:G$445,4,0)</f>
        <v>N/A</v>
      </c>
      <c r="L32" s="23" t="str">
        <f>VLOOKUP(H32,Hoja1!A$2:G$445,5,0)</f>
        <v>N/A</v>
      </c>
      <c r="M32" s="18">
        <v>2</v>
      </c>
      <c r="N32" s="19">
        <v>3</v>
      </c>
      <c r="O32" s="19">
        <v>25</v>
      </c>
      <c r="P32" s="26">
        <f t="shared" si="1"/>
        <v>6</v>
      </c>
      <c r="Q32" s="26">
        <f t="shared" si="2"/>
        <v>150</v>
      </c>
      <c r="R32" s="33" t="str">
        <f t="shared" si="3"/>
        <v>M-6</v>
      </c>
      <c r="S32" s="35" t="str">
        <f t="shared" si="0"/>
        <v>II</v>
      </c>
      <c r="T32" s="37" t="str">
        <f t="shared" si="4"/>
        <v>No Aceptable o Aceptable Con Control Especifico</v>
      </c>
      <c r="U32" s="80"/>
      <c r="V32" s="23" t="str">
        <f>VLOOKUP(H32,Hoja1!A$2:G$445,6,0)</f>
        <v>Caídas de distinto nivel</v>
      </c>
      <c r="W32" s="20"/>
      <c r="X32" s="20"/>
      <c r="Y32" s="20"/>
      <c r="Z32" s="17"/>
      <c r="AA32" s="22" t="str">
        <f>VLOOKUP(H32,Hoja1!A$2:G$445,7,0)</f>
        <v>Pautas Básicas en orden y aseo en el lugar de trabajo, actos y condiciones inseguras</v>
      </c>
      <c r="AB32" s="20" t="s">
        <v>1205</v>
      </c>
      <c r="AC32" s="7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63.75">
      <c r="A33" s="127"/>
      <c r="B33" s="127"/>
      <c r="C33" s="77"/>
      <c r="D33" s="75"/>
      <c r="E33" s="89"/>
      <c r="F33" s="89"/>
      <c r="G33" s="23" t="str">
        <f>VLOOKUP(H33,Hoja1!A$1:G$445,2,0)</f>
        <v>Atraco, golpiza, atentados y secuestrados</v>
      </c>
      <c r="H33" s="24" t="s">
        <v>57</v>
      </c>
      <c r="I33" s="23" t="str">
        <f>VLOOKUP(H33,Hoja1!A$2:G$445,3,0)</f>
        <v>Estrés, golpes, Secuestros</v>
      </c>
      <c r="J33" s="18"/>
      <c r="K33" s="23" t="str">
        <f>VLOOKUP(H33,Hoja1!A$2:G$445,4,0)</f>
        <v>Inspecciones planeadas e inspecciones no planeadas, procedimientos de programas de seguridad y salud en el trabajo</v>
      </c>
      <c r="L33" s="23" t="str">
        <f>VLOOKUP(H33,Hoja1!A$2:G$445,5,0)</f>
        <v xml:space="preserve">Uniformes Corporativos, Caquetas corporativas, Carnetización
</v>
      </c>
      <c r="M33" s="18">
        <v>2</v>
      </c>
      <c r="N33" s="19">
        <v>3</v>
      </c>
      <c r="O33" s="19">
        <v>60</v>
      </c>
      <c r="P33" s="26">
        <f t="shared" si="1"/>
        <v>6</v>
      </c>
      <c r="Q33" s="26">
        <f t="shared" si="2"/>
        <v>360</v>
      </c>
      <c r="R33" s="33" t="str">
        <f t="shared" si="3"/>
        <v>M-6</v>
      </c>
      <c r="S33" s="35" t="str">
        <f t="shared" si="0"/>
        <v>II</v>
      </c>
      <c r="T33" s="37" t="str">
        <f t="shared" si="4"/>
        <v>No Aceptable o Aceptable Con Control Especifico</v>
      </c>
      <c r="U33" s="80"/>
      <c r="V33" s="23" t="str">
        <f>VLOOKUP(H33,Hoja1!A$2:G$445,6,0)</f>
        <v>Secuestros</v>
      </c>
      <c r="W33" s="20"/>
      <c r="X33" s="20"/>
      <c r="Y33" s="20"/>
      <c r="Z33" s="17"/>
      <c r="AA33" s="22" t="str">
        <f>VLOOKUP(H33,Hoja1!A$2:G$445,7,0)</f>
        <v>N/A</v>
      </c>
      <c r="AB33" s="20" t="s">
        <v>1206</v>
      </c>
      <c r="AC33" s="7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128"/>
      <c r="B34" s="128"/>
      <c r="C34" s="78"/>
      <c r="D34" s="76"/>
      <c r="E34" s="90"/>
      <c r="F34" s="90"/>
      <c r="G34" s="23" t="str">
        <f>VLOOKUP(H34,Hoja1!A$1:G$445,2,0)</f>
        <v>SISMOS, INCENDIOS, INUNDACIONES, TERREMOTOS, VENDAVALES, DERRUMBE</v>
      </c>
      <c r="H34" s="24" t="s">
        <v>62</v>
      </c>
      <c r="I34" s="23" t="str">
        <f>VLOOKUP(H34,Hoja1!A$2:G$445,3,0)</f>
        <v>SISMOS, INCENDIOS, INUNDACIONES, TERREMOTOS, VENDAVALES</v>
      </c>
      <c r="J34" s="18"/>
      <c r="K34" s="23" t="str">
        <f>VLOOKUP(H34,Hoja1!A$2:G$445,4,0)</f>
        <v>Inspecciones planeadas e inspecciones no planeadas, procedimientos de programas de seguridad y salud en el trabajo</v>
      </c>
      <c r="L34" s="23" t="str">
        <f>VLOOKUP(H34,Hoja1!A$2:G$445,5,0)</f>
        <v>BRIGADAS DE EMERGENCIAS</v>
      </c>
      <c r="M34" s="18">
        <v>2</v>
      </c>
      <c r="N34" s="19">
        <v>1</v>
      </c>
      <c r="O34" s="19">
        <v>100</v>
      </c>
      <c r="P34" s="26">
        <f t="shared" si="1"/>
        <v>2</v>
      </c>
      <c r="Q34" s="26">
        <f t="shared" si="2"/>
        <v>200</v>
      </c>
      <c r="R34" s="33" t="str">
        <f t="shared" si="3"/>
        <v>B-2</v>
      </c>
      <c r="S34" s="35" t="str">
        <f t="shared" si="0"/>
        <v>II</v>
      </c>
      <c r="T34" s="37" t="str">
        <f t="shared" si="4"/>
        <v>No Aceptable o Aceptable Con Control Especifico</v>
      </c>
      <c r="U34" s="81"/>
      <c r="V34" s="23" t="str">
        <f>VLOOKUP(H34,Hoja1!A$2:G$445,6,0)</f>
        <v>MUERTE</v>
      </c>
      <c r="W34" s="20"/>
      <c r="X34" s="20"/>
      <c r="Y34" s="20"/>
      <c r="Z34" s="17" t="s">
        <v>1208</v>
      </c>
      <c r="AA34" s="22" t="str">
        <f>VLOOKUP(H34,Hoja1!A$2:G$445,7,0)</f>
        <v>ENTRENAMIENTO DE LA BRIGADA; DIVULGACIÓN DE PLAN DE EMERGENCIA</v>
      </c>
      <c r="AB34" s="20" t="s">
        <v>1207</v>
      </c>
      <c r="AC34" s="83"/>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sheetData>
  <mergeCells count="34">
    <mergeCell ref="U22:U34"/>
    <mergeCell ref="AC22:AC34"/>
    <mergeCell ref="AB22:AB24"/>
    <mergeCell ref="AB27:AB28"/>
    <mergeCell ref="U11:U21"/>
    <mergeCell ref="AC11:AC21"/>
    <mergeCell ref="AB11:AB12"/>
    <mergeCell ref="AB14:AB15"/>
    <mergeCell ref="B11:B34"/>
    <mergeCell ref="A11:A34"/>
    <mergeCell ref="F11:F21"/>
    <mergeCell ref="E11:E21"/>
    <mergeCell ref="D11:D21"/>
    <mergeCell ref="C11:C21"/>
    <mergeCell ref="F22:F34"/>
    <mergeCell ref="E22:E34"/>
    <mergeCell ref="D22:D34"/>
    <mergeCell ref="C22:C34"/>
    <mergeCell ref="M8:S9"/>
    <mergeCell ref="T8:T9"/>
    <mergeCell ref="U8:V9"/>
    <mergeCell ref="W8:AC9"/>
    <mergeCell ref="A8:A10"/>
    <mergeCell ref="B8:B10"/>
    <mergeCell ref="C8:F9"/>
    <mergeCell ref="G8:H9"/>
    <mergeCell ref="I8:I10"/>
    <mergeCell ref="J8:L9"/>
    <mergeCell ref="E5:G5"/>
    <mergeCell ref="C2:D2"/>
    <mergeCell ref="E2:I2"/>
    <mergeCell ref="E3:I3"/>
    <mergeCell ref="C4:D4"/>
    <mergeCell ref="E4:I4"/>
  </mergeCells>
  <conditionalFormatting sqref="T1:T10 T35:T1048576">
    <cfRule type="containsText" dxfId="39" priority="21" operator="containsText" text="No Aceptable o Aceptable con Control Especifico">
      <formula>NOT(ISERROR(SEARCH("No Aceptable o Aceptable con Control Especifico",T1)))</formula>
    </cfRule>
    <cfRule type="containsText" dxfId="38" priority="22" operator="containsText" text="No Aceptable">
      <formula>NOT(ISERROR(SEARCH("No Aceptable",T1)))</formula>
    </cfRule>
    <cfRule type="containsText" dxfId="37" priority="23" operator="containsText" text="No Aceptable o Aceptable con Control Especifico">
      <formula>NOT(ISERROR(SEARCH("No Aceptable o Aceptable con Control Especifico",T1)))</formula>
    </cfRule>
  </conditionalFormatting>
  <conditionalFormatting sqref="S1:S10 S35:S1048576">
    <cfRule type="cellIs" dxfId="36" priority="20" operator="equal">
      <formula>"II"</formula>
    </cfRule>
  </conditionalFormatting>
  <conditionalFormatting sqref="S11:S25 S27:S34">
    <cfRule type="cellIs" dxfId="35" priority="16" stopIfTrue="1" operator="equal">
      <formula>"IV"</formula>
    </cfRule>
    <cfRule type="cellIs" dxfId="34" priority="17" stopIfTrue="1" operator="equal">
      <formula>"III"</formula>
    </cfRule>
    <cfRule type="cellIs" dxfId="33" priority="18" stopIfTrue="1" operator="equal">
      <formula>"II"</formula>
    </cfRule>
    <cfRule type="cellIs" dxfId="32" priority="19" stopIfTrue="1" operator="equal">
      <formula>"I"</formula>
    </cfRule>
  </conditionalFormatting>
  <conditionalFormatting sqref="T11:T25 T27:T34">
    <cfRule type="cellIs" dxfId="31" priority="14" stopIfTrue="1" operator="equal">
      <formula>"No Aceptable"</formula>
    </cfRule>
    <cfRule type="cellIs" dxfId="30" priority="15" stopIfTrue="1" operator="equal">
      <formula>"Aceptable"</formula>
    </cfRule>
  </conditionalFormatting>
  <conditionalFormatting sqref="T11:T25 T27:T34">
    <cfRule type="cellIs" dxfId="29" priority="13" stopIfTrue="1" operator="equal">
      <formula>"No Aceptable o Aceptable Con Control Especifico"</formula>
    </cfRule>
  </conditionalFormatting>
  <conditionalFormatting sqref="T11:T25 T27:T34">
    <cfRule type="containsText" dxfId="28" priority="12" stopIfTrue="1" operator="containsText" text="Mejorable">
      <formula>NOT(ISERROR(SEARCH("Mejorable",T11)))</formula>
    </cfRule>
  </conditionalFormatting>
  <conditionalFormatting sqref="O11:O21">
    <cfRule type="cellIs" priority="11" stopIfTrue="1" operator="equal">
      <formula>"10, 25, 50, 100"</formula>
    </cfRule>
  </conditionalFormatting>
  <conditionalFormatting sqref="O22:O25 O27:O34">
    <cfRule type="cellIs" priority="10" stopIfTrue="1" operator="equal">
      <formula>"10, 25, 50, 100"</formula>
    </cfRule>
  </conditionalFormatting>
  <conditionalFormatting sqref="O26">
    <cfRule type="cellIs" priority="9" stopIfTrue="1" operator="equal">
      <formula>"10, 25, 50, 100"</formula>
    </cfRule>
  </conditionalFormatting>
  <conditionalFormatting sqref="S26">
    <cfRule type="cellIs" dxfId="27" priority="5" stopIfTrue="1" operator="equal">
      <formula>"IV"</formula>
    </cfRule>
    <cfRule type="cellIs" dxfId="26" priority="6" stopIfTrue="1" operator="equal">
      <formula>"III"</formula>
    </cfRule>
    <cfRule type="cellIs" dxfId="25" priority="7" stopIfTrue="1" operator="equal">
      <formula>"II"</formula>
    </cfRule>
    <cfRule type="cellIs" dxfId="24" priority="8" stopIfTrue="1" operator="equal">
      <formula>"I"</formula>
    </cfRule>
  </conditionalFormatting>
  <conditionalFormatting sqref="T26">
    <cfRule type="cellIs" dxfId="23" priority="3" stopIfTrue="1" operator="equal">
      <formula>"No Aceptable"</formula>
    </cfRule>
    <cfRule type="cellIs" dxfId="22" priority="4" stopIfTrue="1" operator="equal">
      <formula>"Aceptable"</formula>
    </cfRule>
  </conditionalFormatting>
  <conditionalFormatting sqref="T26">
    <cfRule type="cellIs" dxfId="21" priority="2" stopIfTrue="1" operator="equal">
      <formula>"No Aceptable o Aceptable Con Control Especifico"</formula>
    </cfRule>
  </conditionalFormatting>
  <conditionalFormatting sqref="T26">
    <cfRule type="containsText" dxfId="20" priority="1" stopIfTrue="1" operator="containsText" text="Mejorable">
      <formula>NOT(ISERROR(SEARCH("Mejorable",T26)))</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4">
      <formula1>10</formula1>
      <formula2>100</formula2>
    </dataValidation>
    <dataValidation type="whole" allowBlank="1" showInputMessage="1" showErrorMessage="1" prompt="1 Esporadica (EE)_x000a_2 Ocasional (EO)_x000a_3 Frecuente (EF)_x000a_4 continua (EC)" sqref="N11:N34">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E22</xm:sqref>
        </x14:dataValidation>
        <x14:dataValidation type="list" allowBlank="1" showInputMessage="1" showErrorMessage="1">
          <x14:formula1>
            <xm:f>[2]Hoja1!#REF!</xm:f>
          </x14:formula1>
          <xm:sqref>H11:H25 H27:H34</xm:sqref>
        </x14:dataValidation>
        <x14:dataValidation type="list" allowBlank="1" showInputMessage="1" showErrorMessage="1">
          <x14:formula1>
            <xm:f>[2]Hoja1!#REF!</xm:f>
          </x14:formula1>
          <xm:sqref>H26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4"/>
  <sheetViews>
    <sheetView showGridLines="0" zoomScale="80" zoomScaleNormal="80" workbookViewId="0"/>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8"/>
      <c r="D2" s="118"/>
      <c r="E2" s="107" t="s">
        <v>1226</v>
      </c>
      <c r="F2" s="108"/>
      <c r="G2" s="108"/>
      <c r="H2" s="108"/>
      <c r="I2" s="109"/>
      <c r="J2" s="9"/>
      <c r="K2" s="9"/>
      <c r="L2" s="9"/>
      <c r="M2" s="8"/>
      <c r="N2" s="8"/>
      <c r="O2" s="8"/>
      <c r="P2" s="8"/>
      <c r="Q2" s="8"/>
      <c r="R2" s="8"/>
      <c r="S2" s="8"/>
      <c r="T2" s="8"/>
      <c r="U2" s="9"/>
      <c r="V2" s="8"/>
      <c r="W2" s="8"/>
      <c r="X2" s="8"/>
      <c r="Y2" s="8"/>
      <c r="Z2" s="8"/>
      <c r="AA2" s="10"/>
    </row>
    <row r="3" spans="1:276" s="6" customFormat="1" ht="15" customHeight="1">
      <c r="A3" s="5"/>
      <c r="C3" s="11"/>
      <c r="D3" s="8"/>
      <c r="E3" s="110" t="s">
        <v>1193</v>
      </c>
      <c r="F3" s="111"/>
      <c r="G3" s="111"/>
      <c r="H3" s="111"/>
      <c r="I3" s="112"/>
      <c r="J3" s="9"/>
      <c r="K3" s="9"/>
      <c r="L3" s="9"/>
      <c r="M3" s="8"/>
      <c r="N3" s="8"/>
      <c r="O3" s="8"/>
      <c r="P3" s="8"/>
      <c r="Q3" s="8"/>
      <c r="R3" s="8"/>
      <c r="S3" s="8"/>
      <c r="T3" s="8"/>
      <c r="U3" s="9"/>
      <c r="V3" s="8"/>
      <c r="W3" s="8"/>
      <c r="X3" s="8"/>
      <c r="Y3" s="8"/>
      <c r="Z3" s="8"/>
      <c r="AA3" s="10"/>
    </row>
    <row r="4" spans="1:276" s="6" customFormat="1" ht="15" customHeight="1" thickBot="1">
      <c r="A4" s="5"/>
      <c r="C4" s="118"/>
      <c r="D4" s="118"/>
      <c r="E4" s="113" t="s">
        <v>1227</v>
      </c>
      <c r="F4" s="114"/>
      <c r="G4" s="114"/>
      <c r="H4" s="114"/>
      <c r="I4" s="115"/>
      <c r="J4" s="9"/>
      <c r="K4" s="9"/>
      <c r="L4" s="9"/>
      <c r="M4" s="8"/>
      <c r="N4" s="8"/>
      <c r="O4" s="8"/>
      <c r="P4" s="8"/>
      <c r="Q4" s="8"/>
      <c r="R4" s="8"/>
      <c r="S4" s="8"/>
      <c r="T4" s="8"/>
      <c r="U4" s="9"/>
      <c r="V4" s="8"/>
      <c r="W4" s="8"/>
      <c r="X4" s="8"/>
      <c r="Y4" s="8"/>
      <c r="Z4" s="8"/>
      <c r="AA4" s="10"/>
    </row>
    <row r="5" spans="1:276" s="6" customFormat="1" ht="11.25" customHeight="1">
      <c r="A5" s="5"/>
      <c r="C5" s="11"/>
      <c r="D5" s="8"/>
      <c r="E5" s="119"/>
      <c r="F5" s="119"/>
      <c r="G5" s="119"/>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104" t="s">
        <v>11</v>
      </c>
      <c r="B8" s="123" t="s">
        <v>12</v>
      </c>
      <c r="C8" s="120" t="s">
        <v>0</v>
      </c>
      <c r="D8" s="120"/>
      <c r="E8" s="120"/>
      <c r="F8" s="120"/>
      <c r="G8" s="117" t="s">
        <v>1</v>
      </c>
      <c r="H8" s="121"/>
      <c r="I8" s="122" t="s">
        <v>2</v>
      </c>
      <c r="J8" s="117" t="s">
        <v>3</v>
      </c>
      <c r="K8" s="117"/>
      <c r="L8" s="117"/>
      <c r="M8" s="117" t="s">
        <v>4</v>
      </c>
      <c r="N8" s="117"/>
      <c r="O8" s="117"/>
      <c r="P8" s="117"/>
      <c r="Q8" s="117"/>
      <c r="R8" s="117"/>
      <c r="S8" s="117"/>
      <c r="T8" s="117" t="s">
        <v>5</v>
      </c>
      <c r="U8" s="117" t="s">
        <v>6</v>
      </c>
      <c r="V8" s="121"/>
      <c r="W8" s="116" t="s">
        <v>7</v>
      </c>
      <c r="X8" s="116"/>
      <c r="Y8" s="116"/>
      <c r="Z8" s="116"/>
      <c r="AA8" s="116"/>
      <c r="AB8" s="116"/>
      <c r="AC8" s="116"/>
    </row>
    <row r="9" spans="1:276" ht="15.75" customHeight="1" thickBot="1">
      <c r="A9" s="105"/>
      <c r="B9" s="124"/>
      <c r="C9" s="120"/>
      <c r="D9" s="120"/>
      <c r="E9" s="120"/>
      <c r="F9" s="120"/>
      <c r="G9" s="121"/>
      <c r="H9" s="121"/>
      <c r="I9" s="122"/>
      <c r="J9" s="117"/>
      <c r="K9" s="117"/>
      <c r="L9" s="117"/>
      <c r="M9" s="117"/>
      <c r="N9" s="117"/>
      <c r="O9" s="117"/>
      <c r="P9" s="117"/>
      <c r="Q9" s="117"/>
      <c r="R9" s="117"/>
      <c r="S9" s="117"/>
      <c r="T9" s="121"/>
      <c r="U9" s="121"/>
      <c r="V9" s="121"/>
      <c r="W9" s="116"/>
      <c r="X9" s="116"/>
      <c r="Y9" s="116"/>
      <c r="Z9" s="116"/>
      <c r="AA9" s="116"/>
      <c r="AB9" s="116"/>
      <c r="AC9" s="116"/>
    </row>
    <row r="10" spans="1:276" s="13" customFormat="1" ht="39" thickBot="1">
      <c r="A10" s="106"/>
      <c r="B10" s="125"/>
      <c r="C10" s="46" t="s">
        <v>13</v>
      </c>
      <c r="D10" s="46" t="s">
        <v>14</v>
      </c>
      <c r="E10" s="46" t="s">
        <v>1077</v>
      </c>
      <c r="F10" s="46" t="s">
        <v>15</v>
      </c>
      <c r="G10" s="46" t="s">
        <v>16</v>
      </c>
      <c r="H10" s="46" t="s">
        <v>17</v>
      </c>
      <c r="I10" s="122"/>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0.5">
      <c r="A11" s="126" t="s">
        <v>1228</v>
      </c>
      <c r="B11" s="126" t="s">
        <v>1195</v>
      </c>
      <c r="C11" s="94" t="str">
        <f>VLOOKUP(E11,Hoja2!A$2:C$82,2,0)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1" s="129" t="str">
        <f>VLOOKUP(E11,Hoja2!A$2:C$82,3,0)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1" s="91" t="s">
        <v>1038</v>
      </c>
      <c r="F11" s="91" t="s">
        <v>1197</v>
      </c>
      <c r="G11" s="66" t="str">
        <f>VLOOKUP(H11,Hoja1!A$1:G$445,2,0)</f>
        <v>Modeduras</v>
      </c>
      <c r="H11" s="50" t="s">
        <v>79</v>
      </c>
      <c r="I11" s="66" t="str">
        <f>VLOOKUP(H11,Hoja1!A$2:G$445,3,0)</f>
        <v>Lesiones, tejidos, muerte, enfermedades infectocontagiosas</v>
      </c>
      <c r="J11" s="65"/>
      <c r="K11" s="66" t="str">
        <f>VLOOKUP(H11,Hoja1!A$2:G$445,4,0)</f>
        <v>N/A</v>
      </c>
      <c r="L11" s="66" t="str">
        <f>VLOOKUP(H11,Hoja1!A$2:G$445,5,0)</f>
        <v>N/A</v>
      </c>
      <c r="M11" s="65">
        <v>2</v>
      </c>
      <c r="N11" s="52">
        <v>3</v>
      </c>
      <c r="O11" s="52">
        <v>25</v>
      </c>
      <c r="P11" s="52">
        <f>M11*N11</f>
        <v>6</v>
      </c>
      <c r="Q11" s="52">
        <f>O11*P11</f>
        <v>150</v>
      </c>
      <c r="R11" s="53" t="str">
        <f>IF(P11=40,"MA-40",IF(P11=30,"MA-30",IF(P11=20,"A-20",IF(P11=10,"A-10",IF(P11=24,"MA-24",IF(P11=18,"A-18",IF(P11=12,"A-12",IF(P11=6,"M-6",IF(P11=8,"M-8",IF(P11=6,"M-6",IF(P11=4,"B-4",IF(P11=2,"B-2",))))))))))))</f>
        <v>M-6</v>
      </c>
      <c r="S11" s="54" t="str">
        <f t="shared" ref="S11:S24" si="0">IF(Q11&lt;=20,"IV",IF(Q11&lt;=120,"III",IF(Q11&lt;=500,"II",IF(Q11&lt;=4000,"I"))))</f>
        <v>II</v>
      </c>
      <c r="T11" s="55" t="str">
        <f>IF(S11=0,"",IF(S11="IV","Aceptable",IF(S11="III","Mejorable",IF(S11="II","No Aceptable o Aceptable Con Control Especifico",IF(S11="I","No Aceptable","")))))</f>
        <v>No Aceptable o Aceptable Con Control Especifico</v>
      </c>
      <c r="U11" s="132">
        <v>10</v>
      </c>
      <c r="V11" s="66" t="str">
        <f>VLOOKUP(H11,Hoja1!A$2:G$445,6,0)</f>
        <v>Posibles enfermedades</v>
      </c>
      <c r="W11" s="56"/>
      <c r="X11" s="56"/>
      <c r="Y11" s="56"/>
      <c r="Z11" s="48"/>
      <c r="AA11" s="48" t="str">
        <f>VLOOKUP(H11,Hoja1!A$2:G$445,7,0)</f>
        <v xml:space="preserve">Riesgo Biológico, Autocuidado y/o Uso y manejo adecuado de E.P.P.
</v>
      </c>
      <c r="AB11" s="70" t="s">
        <v>1229</v>
      </c>
      <c r="AC11" s="94"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27"/>
      <c r="B12" s="127"/>
      <c r="C12" s="85"/>
      <c r="D12" s="130"/>
      <c r="E12" s="92"/>
      <c r="F12" s="92"/>
      <c r="G12" s="66" t="str">
        <f>VLOOKUP(H12,Hoja1!A$1:G$445,2,0)</f>
        <v>Bacteria</v>
      </c>
      <c r="H12" s="50" t="s">
        <v>108</v>
      </c>
      <c r="I12" s="66" t="str">
        <f>VLOOKUP(H12,Hoja1!A$2:G$445,3,0)</f>
        <v>Infecciones producidas por Bacterianas</v>
      </c>
      <c r="J12" s="57"/>
      <c r="K12" s="66" t="str">
        <f>VLOOKUP(H12,Hoja1!A$2:G$445,4,0)</f>
        <v>Inspecciones planeadas e inspecciones no planeadas, procedimientos de programas de seguridad y salud en el trabajo</v>
      </c>
      <c r="L12" s="66" t="str">
        <f>VLOOKUP(H12,Hoja1!A$2:G$445,5,0)</f>
        <v>Programa de vacunación, bota pantalon, overol, guantes, tapabocas, mascarillas con filtos</v>
      </c>
      <c r="M12" s="57">
        <v>2</v>
      </c>
      <c r="N12" s="58">
        <v>3</v>
      </c>
      <c r="O12" s="58">
        <v>10</v>
      </c>
      <c r="P12" s="52">
        <f t="shared" ref="P12:P24" si="1">M12*N12</f>
        <v>6</v>
      </c>
      <c r="Q12" s="52">
        <f t="shared" ref="Q12:Q24" si="2">O12*P12</f>
        <v>60</v>
      </c>
      <c r="R12" s="59" t="str">
        <f t="shared" ref="R12:R24" si="3">IF(P12=40,"MA-40",IF(P12=30,"MA-30",IF(P12=20,"A-20",IF(P12=10,"A-10",IF(P12=24,"MA-24",IF(P12=18,"A-18",IF(P12=12,"A-12",IF(P12=6,"M-6",IF(P12=8,"M-8",IF(P12=6,"M-6",IF(P12=4,"B-4",IF(P12=2,"B-2",))))))))))))</f>
        <v>M-6</v>
      </c>
      <c r="S12" s="60" t="str">
        <f t="shared" si="0"/>
        <v>III</v>
      </c>
      <c r="T12" s="61" t="str">
        <f t="shared" ref="T12:T24" si="4">IF(S12=0,"",IF(S12="IV","Aceptable",IF(S12="III","Mejorable",IF(S12="II","No Aceptable o Aceptable Con Control Especifico",IF(S12="I","No Aceptable","")))))</f>
        <v>Mejorable</v>
      </c>
      <c r="U12" s="97"/>
      <c r="V12" s="66" t="str">
        <f>VLOOKUP(H12,Hoja1!A$2:G$445,6,0)</f>
        <v xml:space="preserve">Enfermedades Infectocontagiosas
</v>
      </c>
      <c r="W12" s="62"/>
      <c r="X12" s="62"/>
      <c r="Y12" s="62"/>
      <c r="Z12" s="63"/>
      <c r="AA12" s="48" t="str">
        <f>VLOOKUP(H12,Hoja1!A$2:G$445,7,0)</f>
        <v xml:space="preserve">Riesgo Biológico, Autocuidado y/o Uso y manejo adecuado de E.P.P.
</v>
      </c>
      <c r="AB12" s="97" t="s">
        <v>1225</v>
      </c>
      <c r="AC12" s="8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7"/>
      <c r="B13" s="127"/>
      <c r="C13" s="85"/>
      <c r="D13" s="130"/>
      <c r="E13" s="92"/>
      <c r="F13" s="92"/>
      <c r="G13" s="66" t="str">
        <f>VLOOKUP(H13,Hoja1!A$1:G$445,2,0)</f>
        <v>Virus</v>
      </c>
      <c r="H13" s="50" t="s">
        <v>120</v>
      </c>
      <c r="I13" s="66" t="str">
        <f>VLOOKUP(H13,Hoja1!A$2:G$445,3,0)</f>
        <v>Infecciones Virales</v>
      </c>
      <c r="J13" s="57"/>
      <c r="K13" s="66" t="str">
        <f>VLOOKUP(H13,Hoja1!A$2:G$445,4,0)</f>
        <v>Inspecciones planeadas e inspecciones no planeadas, procedimientos de programas de seguridad y salud en el trabajo</v>
      </c>
      <c r="L13" s="66" t="str">
        <f>VLOOKUP(H13,Hoja1!A$2:G$445,5,0)</f>
        <v>Programa de vacunación, bota pantalon, overol, guantes, tapabocas, mascarillas con filtos</v>
      </c>
      <c r="M13" s="57">
        <v>2</v>
      </c>
      <c r="N13" s="58">
        <v>3</v>
      </c>
      <c r="O13" s="58">
        <v>10</v>
      </c>
      <c r="P13" s="52">
        <f t="shared" si="1"/>
        <v>6</v>
      </c>
      <c r="Q13" s="52">
        <f t="shared" si="2"/>
        <v>60</v>
      </c>
      <c r="R13" s="59" t="str">
        <f t="shared" si="3"/>
        <v>M-6</v>
      </c>
      <c r="S13" s="60" t="str">
        <f t="shared" si="0"/>
        <v>III</v>
      </c>
      <c r="T13" s="61" t="str">
        <f t="shared" si="4"/>
        <v>Mejorable</v>
      </c>
      <c r="U13" s="97"/>
      <c r="V13" s="66" t="str">
        <f>VLOOKUP(H13,Hoja1!A$2:G$445,6,0)</f>
        <v xml:space="preserve">Enfermedades Infectocontagiosas
</v>
      </c>
      <c r="W13" s="62"/>
      <c r="X13" s="62"/>
      <c r="Y13" s="62"/>
      <c r="Z13" s="63"/>
      <c r="AA13" s="48" t="str">
        <f>VLOOKUP(H13,Hoja1!A$2:G$445,7,0)</f>
        <v xml:space="preserve">Riesgo Biológico, Autocuidado y/o Uso y manejo adecuado de E.P.P.
</v>
      </c>
      <c r="AB13" s="98"/>
      <c r="AC13" s="8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7"/>
      <c r="B14" s="127"/>
      <c r="C14" s="85"/>
      <c r="D14" s="130"/>
      <c r="E14" s="92"/>
      <c r="F14" s="92"/>
      <c r="G14" s="66" t="str">
        <f>VLOOKUP(H14,Hoja1!A$1:G$445,2,0)</f>
        <v>INFRAROJA, ULTRAVIOLETA, VISIBLE, RADIOFRECUENCIA, MICROONDAS, LASER</v>
      </c>
      <c r="H14" s="50" t="s">
        <v>67</v>
      </c>
      <c r="I14" s="66" t="str">
        <f>VLOOKUP(H14,Hoja1!A$2:G$445,3,0)</f>
        <v>CÁNCER, LESIONES DÉRMICAS Y OCULARES</v>
      </c>
      <c r="J14" s="57"/>
      <c r="K14" s="66" t="str">
        <f>VLOOKUP(H14,Hoja1!A$2:G$445,4,0)</f>
        <v>Inspecciones planeadas e inspecciones no planeadas, procedimientos de programas de seguridad y salud en el trabajo</v>
      </c>
      <c r="L14" s="66" t="str">
        <f>VLOOKUP(H14,Hoja1!A$2:G$445,5,0)</f>
        <v>PROGRAMA BLOQUEADOR SOLAR</v>
      </c>
      <c r="M14" s="57">
        <v>2</v>
      </c>
      <c r="N14" s="58">
        <v>4</v>
      </c>
      <c r="O14" s="58">
        <v>10</v>
      </c>
      <c r="P14" s="52">
        <f t="shared" si="1"/>
        <v>8</v>
      </c>
      <c r="Q14" s="52">
        <f t="shared" si="2"/>
        <v>80</v>
      </c>
      <c r="R14" s="59" t="str">
        <f t="shared" si="3"/>
        <v>M-8</v>
      </c>
      <c r="S14" s="60" t="str">
        <f t="shared" si="0"/>
        <v>III</v>
      </c>
      <c r="T14" s="61" t="str">
        <f t="shared" si="4"/>
        <v>Mejorable</v>
      </c>
      <c r="U14" s="97"/>
      <c r="V14" s="66" t="str">
        <f>VLOOKUP(H14,Hoja1!A$2:G$445,6,0)</f>
        <v>CÁNCER</v>
      </c>
      <c r="W14" s="62"/>
      <c r="X14" s="62"/>
      <c r="Y14" s="62"/>
      <c r="Z14" s="63"/>
      <c r="AA14" s="48" t="str">
        <f>VLOOKUP(H14,Hoja1!A$2:G$445,7,0)</f>
        <v>N/A</v>
      </c>
      <c r="AB14" s="62" t="s">
        <v>1201</v>
      </c>
      <c r="AC14" s="8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74" customFormat="1" ht="59.25" customHeight="1">
      <c r="A15" s="127"/>
      <c r="B15" s="127"/>
      <c r="C15" s="85"/>
      <c r="D15" s="130"/>
      <c r="E15" s="92"/>
      <c r="F15" s="92"/>
      <c r="G15" s="71" t="str">
        <f>VLOOKUP(H15,[2]Hoja1!A$1:G$445,2,0)</f>
        <v>GASES Y VAPORES</v>
      </c>
      <c r="H15" s="50" t="s">
        <v>250</v>
      </c>
      <c r="I15" s="71" t="str">
        <f>VLOOKUP(H15,[2]Hoja1!A$2:G$445,3,0)</f>
        <v xml:space="preserve"> LESIONES EN LA PIEL, IRRITACIÓN EN VÍAS  RESPIRATORIAS, MUERTE</v>
      </c>
      <c r="J15" s="57"/>
      <c r="K15" s="71" t="str">
        <f>VLOOKUP(H15,[2]Hoja1!A$2:G$445,4,0)</f>
        <v>Inspecciones planeadas e inspecciones no planeadas, procedimientos de programas de seguridad y salud en el trabajo</v>
      </c>
      <c r="L15" s="71" t="str">
        <f>VLOOKUP(H15,[2]Hoja1!A$2:G$445,5,0)</f>
        <v>EPP TAPABOCAS, CARETAS CON FILTROS</v>
      </c>
      <c r="M15" s="57">
        <v>2</v>
      </c>
      <c r="N15" s="58">
        <v>4</v>
      </c>
      <c r="O15" s="58">
        <v>10</v>
      </c>
      <c r="P15" s="52">
        <f t="shared" si="1"/>
        <v>8</v>
      </c>
      <c r="Q15" s="52">
        <f t="shared" si="2"/>
        <v>80</v>
      </c>
      <c r="R15" s="59" t="str">
        <f t="shared" si="3"/>
        <v>M-8</v>
      </c>
      <c r="S15" s="60" t="str">
        <f t="shared" si="0"/>
        <v>III</v>
      </c>
      <c r="T15" s="61" t="str">
        <f t="shared" si="4"/>
        <v>Mejorable</v>
      </c>
      <c r="U15" s="97"/>
      <c r="V15" s="71" t="str">
        <f>VLOOKUP(H15,[2]Hoja1!A$2:G$445,6,0)</f>
        <v xml:space="preserve"> MUERTE</v>
      </c>
      <c r="W15" s="62"/>
      <c r="X15" s="62"/>
      <c r="Y15" s="62"/>
      <c r="Z15" s="63"/>
      <c r="AA15" s="48" t="str">
        <f>VLOOKUP(H15,[2]Hoja1!A$2:G$445,7,0)</f>
        <v>USO Y MANEJO ADECUADO DE E.P.P.</v>
      </c>
      <c r="AB15" s="62" t="s">
        <v>1241</v>
      </c>
      <c r="AC15" s="8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73"/>
    </row>
    <row r="16" spans="1:276" s="13" customFormat="1" ht="25.5">
      <c r="A16" s="127"/>
      <c r="B16" s="127"/>
      <c r="C16" s="85"/>
      <c r="D16" s="130"/>
      <c r="E16" s="92"/>
      <c r="F16" s="92"/>
      <c r="G16" s="66" t="str">
        <f>VLOOKUP(H16,Hoja1!A$1:G$445,2,0)</f>
        <v>CONCENTRACIÓN EN ACTIVIDADES DE ALTO DESEMPEÑO MENTAL</v>
      </c>
      <c r="H16" s="50" t="s">
        <v>72</v>
      </c>
      <c r="I16" s="66" t="str">
        <f>VLOOKUP(H16,Hoja1!A$2:G$445,3,0)</f>
        <v>ESTRÉS, CEFALEA, IRRITABILIDAD</v>
      </c>
      <c r="J16" s="57"/>
      <c r="K16" s="66" t="str">
        <f>VLOOKUP(H16,Hoja1!A$2:G$445,4,0)</f>
        <v>N/A</v>
      </c>
      <c r="L16" s="66" t="str">
        <f>VLOOKUP(H16,Hoja1!A$2:G$445,5,0)</f>
        <v>PVE PSICOSOCIAL</v>
      </c>
      <c r="M16" s="57">
        <v>2</v>
      </c>
      <c r="N16" s="58">
        <v>3</v>
      </c>
      <c r="O16" s="58">
        <v>10</v>
      </c>
      <c r="P16" s="52">
        <f t="shared" si="1"/>
        <v>6</v>
      </c>
      <c r="Q16" s="52">
        <f t="shared" si="2"/>
        <v>60</v>
      </c>
      <c r="R16" s="59" t="str">
        <f t="shared" si="3"/>
        <v>M-6</v>
      </c>
      <c r="S16" s="60" t="str">
        <f t="shared" si="0"/>
        <v>III</v>
      </c>
      <c r="T16" s="61" t="str">
        <f t="shared" si="4"/>
        <v>Mejorable</v>
      </c>
      <c r="U16" s="97"/>
      <c r="V16" s="66" t="str">
        <f>VLOOKUP(H16,Hoja1!A$2:G$445,6,0)</f>
        <v>ESTRÉS</v>
      </c>
      <c r="W16" s="62"/>
      <c r="X16" s="62"/>
      <c r="Y16" s="62"/>
      <c r="Z16" s="63"/>
      <c r="AA16" s="48" t="str">
        <f>VLOOKUP(H16,Hoja1!A$2:G$445,7,0)</f>
        <v>N/A</v>
      </c>
      <c r="AB16" s="96" t="s">
        <v>1202</v>
      </c>
      <c r="AC16" s="8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15">
      <c r="A17" s="127"/>
      <c r="B17" s="127"/>
      <c r="C17" s="85"/>
      <c r="D17" s="130"/>
      <c r="E17" s="92"/>
      <c r="F17" s="92"/>
      <c r="G17" s="66" t="str">
        <f>VLOOKUP(H17,Hoja1!A$1:G$445,2,0)</f>
        <v>NATURALEZA DE LA TAREA</v>
      </c>
      <c r="H17" s="50" t="s">
        <v>76</v>
      </c>
      <c r="I17" s="66" t="str">
        <f>VLOOKUP(H17,Hoja1!A$2:G$445,3,0)</f>
        <v>ESTRÉS,  TRANSTORNOS DEL SUEÑO</v>
      </c>
      <c r="J17" s="57"/>
      <c r="K17" s="66" t="str">
        <f>VLOOKUP(H17,Hoja1!A$2:G$445,4,0)</f>
        <v>N/A</v>
      </c>
      <c r="L17" s="66" t="str">
        <f>VLOOKUP(H17,Hoja1!A$2:G$445,5,0)</f>
        <v>PVE PSICOSOCIAL</v>
      </c>
      <c r="M17" s="57">
        <v>2</v>
      </c>
      <c r="N17" s="58">
        <v>3</v>
      </c>
      <c r="O17" s="58">
        <v>10</v>
      </c>
      <c r="P17" s="52">
        <f t="shared" si="1"/>
        <v>6</v>
      </c>
      <c r="Q17" s="52">
        <f t="shared" si="2"/>
        <v>60</v>
      </c>
      <c r="R17" s="59" t="str">
        <f t="shared" si="3"/>
        <v>M-6</v>
      </c>
      <c r="S17" s="60" t="str">
        <f t="shared" si="0"/>
        <v>III</v>
      </c>
      <c r="T17" s="61" t="str">
        <f t="shared" si="4"/>
        <v>Mejorable</v>
      </c>
      <c r="U17" s="97"/>
      <c r="V17" s="66" t="str">
        <f>VLOOKUP(H17,Hoja1!A$2:G$445,6,0)</f>
        <v>ESTRÉS</v>
      </c>
      <c r="W17" s="62"/>
      <c r="X17" s="62"/>
      <c r="Y17" s="62"/>
      <c r="Z17" s="63"/>
      <c r="AA17" s="48" t="str">
        <f>VLOOKUP(H17,Hoja1!A$2:G$445,7,0)</f>
        <v>N/A</v>
      </c>
      <c r="AB17" s="97"/>
      <c r="AC17" s="8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5.5">
      <c r="A18" s="127"/>
      <c r="B18" s="127"/>
      <c r="C18" s="85"/>
      <c r="D18" s="130"/>
      <c r="E18" s="92"/>
      <c r="F18" s="92"/>
      <c r="G18" s="66" t="str">
        <f>VLOOKUP(H18,Hoja1!A$1:G$445,2,0)</f>
        <v xml:space="preserve"> ALTA CONCENTRACIÓN</v>
      </c>
      <c r="H18" s="50" t="s">
        <v>88</v>
      </c>
      <c r="I18" s="66" t="str">
        <f>VLOOKUP(H18,Hoja1!A$2:G$445,3,0)</f>
        <v>ESTRÉS, DEPRESIÓN, TRANSTORNOS DEL SUEÑO, AUSENCIA DE ATENCIÓN</v>
      </c>
      <c r="J18" s="57"/>
      <c r="K18" s="66" t="str">
        <f>VLOOKUP(H18,Hoja1!A$2:G$445,4,0)</f>
        <v>N/A</v>
      </c>
      <c r="L18" s="66" t="str">
        <f>VLOOKUP(H18,Hoja1!A$2:G$445,5,0)</f>
        <v>PVE PSICOSOCIAL</v>
      </c>
      <c r="M18" s="57">
        <v>2</v>
      </c>
      <c r="N18" s="58">
        <v>3</v>
      </c>
      <c r="O18" s="58">
        <v>10</v>
      </c>
      <c r="P18" s="52">
        <f t="shared" si="1"/>
        <v>6</v>
      </c>
      <c r="Q18" s="52">
        <f t="shared" si="2"/>
        <v>60</v>
      </c>
      <c r="R18" s="59" t="str">
        <f t="shared" si="3"/>
        <v>M-6</v>
      </c>
      <c r="S18" s="60" t="str">
        <f t="shared" si="0"/>
        <v>III</v>
      </c>
      <c r="T18" s="61" t="str">
        <f t="shared" si="4"/>
        <v>Mejorable</v>
      </c>
      <c r="U18" s="97"/>
      <c r="V18" s="66" t="str">
        <f>VLOOKUP(H18,Hoja1!A$2:G$445,6,0)</f>
        <v>ESTRÉS, ALTERACIÓN DEL SISTEMA NERVIOSO</v>
      </c>
      <c r="W18" s="62"/>
      <c r="X18" s="62"/>
      <c r="Y18" s="62"/>
      <c r="Z18" s="63"/>
      <c r="AA18" s="48" t="str">
        <f>VLOOKUP(H18,Hoja1!A$2:G$445,7,0)</f>
        <v>N/A</v>
      </c>
      <c r="AB18" s="98"/>
      <c r="AC18" s="8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127"/>
      <c r="B19" s="127"/>
      <c r="C19" s="85"/>
      <c r="D19" s="130"/>
      <c r="E19" s="92"/>
      <c r="F19" s="92"/>
      <c r="G19" s="66" t="str">
        <f>VLOOKUP(H19,Hoja1!A$1:G$445,2,0)</f>
        <v>Forzadas, Prolongadas</v>
      </c>
      <c r="H19" s="50" t="s">
        <v>40</v>
      </c>
      <c r="I19" s="66" t="str">
        <f>VLOOKUP(H19,Hoja1!A$2:G$445,3,0)</f>
        <v xml:space="preserve">Lesiones osteomusculares, lesiones osteoarticulares
</v>
      </c>
      <c r="J19" s="57"/>
      <c r="K19" s="66" t="str">
        <f>VLOOKUP(H19,Hoja1!A$2:G$445,4,0)</f>
        <v>Inspecciones planeadas e inspecciones no planeadas, procedimientos de programas de seguridad y salud en el trabajo</v>
      </c>
      <c r="L19" s="66" t="str">
        <f>VLOOKUP(H19,Hoja1!A$2:G$445,5,0)</f>
        <v>PVE Biomecánico, programa pausas activas, exámenes periódicos, recomendaciones, control de posturas</v>
      </c>
      <c r="M19" s="57">
        <v>2</v>
      </c>
      <c r="N19" s="58">
        <v>3</v>
      </c>
      <c r="O19" s="58">
        <v>25</v>
      </c>
      <c r="P19" s="52">
        <f t="shared" si="1"/>
        <v>6</v>
      </c>
      <c r="Q19" s="52">
        <f t="shared" si="2"/>
        <v>150</v>
      </c>
      <c r="R19" s="59" t="str">
        <f t="shared" si="3"/>
        <v>M-6</v>
      </c>
      <c r="S19" s="60" t="str">
        <f t="shared" si="0"/>
        <v>II</v>
      </c>
      <c r="T19" s="61" t="str">
        <f t="shared" si="4"/>
        <v>No Aceptable o Aceptable Con Control Especifico</v>
      </c>
      <c r="U19" s="97"/>
      <c r="V19" s="66" t="str">
        <f>VLOOKUP(H19,Hoja1!A$2:G$445,6,0)</f>
        <v>Enfermedades Osteomusculares</v>
      </c>
      <c r="W19" s="62"/>
      <c r="X19" s="62"/>
      <c r="Y19" s="62"/>
      <c r="Z19" s="63"/>
      <c r="AA19" s="48" t="str">
        <f>VLOOKUP(H19,Hoja1!A$2:G$445,7,0)</f>
        <v>Prevención en lesiones osteomusculares, líderes de pausas activas</v>
      </c>
      <c r="AB19" s="62" t="s">
        <v>1203</v>
      </c>
      <c r="AC19" s="8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38.25">
      <c r="A20" s="127"/>
      <c r="B20" s="127"/>
      <c r="C20" s="85"/>
      <c r="D20" s="130"/>
      <c r="E20" s="92"/>
      <c r="F20" s="92"/>
      <c r="G20" s="66" t="str">
        <f>VLOOKUP(H20,Hoja1!A$1:G$445,2,0)</f>
        <v>Movimientos repetitivos, Miembros Superiores</v>
      </c>
      <c r="H20" s="50" t="s">
        <v>47</v>
      </c>
      <c r="I20" s="66" t="str">
        <f>VLOOKUP(H20,Hoja1!A$2:G$445,3,0)</f>
        <v>Lesiones Musculoesqueléticas</v>
      </c>
      <c r="J20" s="57"/>
      <c r="K20" s="66" t="str">
        <f>VLOOKUP(H20,Hoja1!A$2:G$445,4,0)</f>
        <v>N/A</v>
      </c>
      <c r="L20" s="66" t="str">
        <f>VLOOKUP(H20,Hoja1!A$2:G$445,5,0)</f>
        <v>PVE BIomécanico, programa pausas activas, examenes periódicos, recomendaicones, control de posturas</v>
      </c>
      <c r="M20" s="57">
        <v>2</v>
      </c>
      <c r="N20" s="58">
        <v>3</v>
      </c>
      <c r="O20" s="58">
        <v>10</v>
      </c>
      <c r="P20" s="52">
        <f t="shared" si="1"/>
        <v>6</v>
      </c>
      <c r="Q20" s="52">
        <f t="shared" si="2"/>
        <v>60</v>
      </c>
      <c r="R20" s="59" t="str">
        <f t="shared" si="3"/>
        <v>M-6</v>
      </c>
      <c r="S20" s="60" t="str">
        <f t="shared" si="0"/>
        <v>III</v>
      </c>
      <c r="T20" s="61" t="str">
        <f t="shared" si="4"/>
        <v>Mejorable</v>
      </c>
      <c r="U20" s="97"/>
      <c r="V20" s="66" t="str">
        <f>VLOOKUP(H20,Hoja1!A$2:G$445,6,0)</f>
        <v>Enfermedades musculoesqueleticas</v>
      </c>
      <c r="W20" s="62"/>
      <c r="X20" s="62"/>
      <c r="Y20" s="62"/>
      <c r="Z20" s="63"/>
      <c r="AA20" s="48" t="str">
        <f>VLOOKUP(H20,Hoja1!A$2:G$445,7,0)</f>
        <v>Prevención en lesiones osteomusculares, líderes de pausas activas</v>
      </c>
      <c r="AB20" s="62" t="s">
        <v>1217</v>
      </c>
      <c r="AC20" s="85"/>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27"/>
      <c r="B21" s="127"/>
      <c r="C21" s="85"/>
      <c r="D21" s="130"/>
      <c r="E21" s="92"/>
      <c r="F21" s="92"/>
      <c r="G21" s="66" t="str">
        <f>VLOOKUP(H21,Hoja1!A$1:G$445,2,0)</f>
        <v>Atropellamiento, Envestir</v>
      </c>
      <c r="H21" s="50" t="s">
        <v>1187</v>
      </c>
      <c r="I21" s="66" t="str">
        <f>VLOOKUP(H21,Hoja1!A$2:G$445,3,0)</f>
        <v>Lesiones, pérdidas materiales, muerte</v>
      </c>
      <c r="J21" s="57"/>
      <c r="K21" s="66" t="str">
        <f>VLOOKUP(H21,Hoja1!A$2:G$445,4,0)</f>
        <v>Inspecciones planeadas e inspecciones no planeadas, procedimientos de programas de seguridad y salud en el trabajo</v>
      </c>
      <c r="L21" s="66" t="str">
        <f>VLOOKUP(H21,Hoja1!A$2:G$445,5,0)</f>
        <v>Programa de seguridad vial, señalización</v>
      </c>
      <c r="M21" s="57">
        <v>2</v>
      </c>
      <c r="N21" s="58">
        <v>4</v>
      </c>
      <c r="O21" s="58">
        <v>60</v>
      </c>
      <c r="P21" s="52">
        <f t="shared" si="1"/>
        <v>8</v>
      </c>
      <c r="Q21" s="52">
        <f t="shared" si="2"/>
        <v>480</v>
      </c>
      <c r="R21" s="59" t="str">
        <f t="shared" si="3"/>
        <v>M-8</v>
      </c>
      <c r="S21" s="60" t="str">
        <f t="shared" si="0"/>
        <v>II</v>
      </c>
      <c r="T21" s="61" t="str">
        <f t="shared" si="4"/>
        <v>No Aceptable o Aceptable Con Control Especifico</v>
      </c>
      <c r="U21" s="97"/>
      <c r="V21" s="66" t="str">
        <f>VLOOKUP(H21,Hoja1!A$2:G$445,6,0)</f>
        <v>Muerte</v>
      </c>
      <c r="W21" s="62"/>
      <c r="X21" s="62"/>
      <c r="Y21" s="62"/>
      <c r="Z21" s="63"/>
      <c r="AA21" s="48" t="str">
        <f>VLOOKUP(H21,Hoja1!A$2:G$445,7,0)</f>
        <v>Seguridad vial y manejo defensivo, aseguramiento de áreas de trabajo</v>
      </c>
      <c r="AB21" s="62" t="s">
        <v>1204</v>
      </c>
      <c r="AC21" s="85"/>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0.5">
      <c r="A22" s="127"/>
      <c r="B22" s="127"/>
      <c r="C22" s="85"/>
      <c r="D22" s="130"/>
      <c r="E22" s="92"/>
      <c r="F22" s="92"/>
      <c r="G22" s="66" t="str">
        <f>VLOOKUP(H22,Hoja1!A$1:G$445,2,0)</f>
        <v>Superficies de trabajo irregulares o deslizantes</v>
      </c>
      <c r="H22" s="50" t="s">
        <v>597</v>
      </c>
      <c r="I22" s="66" t="str">
        <f>VLOOKUP(H22,Hoja1!A$2:G$445,3,0)</f>
        <v>Caidas del mismo nivel, fracturas, golpe con objetos, caídas de objetos, obstrucción de rutas de evacuación</v>
      </c>
      <c r="J22" s="57"/>
      <c r="K22" s="66" t="str">
        <f>VLOOKUP(H22,Hoja1!A$2:G$445,4,0)</f>
        <v>N/A</v>
      </c>
      <c r="L22" s="66" t="str">
        <f>VLOOKUP(H22,Hoja1!A$2:G$445,5,0)</f>
        <v>N/A</v>
      </c>
      <c r="M22" s="57">
        <v>2</v>
      </c>
      <c r="N22" s="58">
        <v>3</v>
      </c>
      <c r="O22" s="58">
        <v>25</v>
      </c>
      <c r="P22" s="52">
        <f t="shared" si="1"/>
        <v>6</v>
      </c>
      <c r="Q22" s="52">
        <f t="shared" si="2"/>
        <v>150</v>
      </c>
      <c r="R22" s="59" t="str">
        <f t="shared" si="3"/>
        <v>M-6</v>
      </c>
      <c r="S22" s="60" t="str">
        <f t="shared" si="0"/>
        <v>II</v>
      </c>
      <c r="T22" s="61" t="str">
        <f t="shared" si="4"/>
        <v>No Aceptable o Aceptable Con Control Especifico</v>
      </c>
      <c r="U22" s="97"/>
      <c r="V22" s="66" t="str">
        <f>VLOOKUP(H22,Hoja1!A$2:G$445,6,0)</f>
        <v>Caídas de distinto nivel</v>
      </c>
      <c r="W22" s="62"/>
      <c r="X22" s="62"/>
      <c r="Y22" s="62"/>
      <c r="Z22" s="63"/>
      <c r="AA22" s="48" t="str">
        <f>VLOOKUP(H22,Hoja1!A$2:G$445,7,0)</f>
        <v>Pautas Básicas en orden y aseo en el lugar de trabajo, actos y condiciones inseguras</v>
      </c>
      <c r="AB22" s="62" t="s">
        <v>1205</v>
      </c>
      <c r="AC22" s="8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127"/>
      <c r="B23" s="127"/>
      <c r="C23" s="85"/>
      <c r="D23" s="130"/>
      <c r="E23" s="92"/>
      <c r="F23" s="92"/>
      <c r="G23" s="66" t="str">
        <f>VLOOKUP(H23,Hoja1!A$1:G$445,2,0)</f>
        <v>Atraco, golpiza, atentados y secuestrados</v>
      </c>
      <c r="H23" s="50" t="s">
        <v>57</v>
      </c>
      <c r="I23" s="66" t="str">
        <f>VLOOKUP(H23,Hoja1!A$2:G$445,3,0)</f>
        <v>Estrés, golpes, Secuestros</v>
      </c>
      <c r="J23" s="57"/>
      <c r="K23" s="66" t="str">
        <f>VLOOKUP(H23,Hoja1!A$2:G$445,4,0)</f>
        <v>Inspecciones planeadas e inspecciones no planeadas, procedimientos de programas de seguridad y salud en el trabajo</v>
      </c>
      <c r="L23" s="66" t="str">
        <f>VLOOKUP(H23,Hoja1!A$2:G$445,5,0)</f>
        <v xml:space="preserve">Uniformes Corporativos, Caquetas corporativas, Carnetización
</v>
      </c>
      <c r="M23" s="57">
        <v>2</v>
      </c>
      <c r="N23" s="58">
        <v>4</v>
      </c>
      <c r="O23" s="58">
        <v>60</v>
      </c>
      <c r="P23" s="52">
        <f t="shared" si="1"/>
        <v>8</v>
      </c>
      <c r="Q23" s="52">
        <f t="shared" si="2"/>
        <v>480</v>
      </c>
      <c r="R23" s="59" t="str">
        <f t="shared" si="3"/>
        <v>M-8</v>
      </c>
      <c r="S23" s="60" t="str">
        <f t="shared" si="0"/>
        <v>II</v>
      </c>
      <c r="T23" s="61" t="str">
        <f t="shared" si="4"/>
        <v>No Aceptable o Aceptable Con Control Especifico</v>
      </c>
      <c r="U23" s="97"/>
      <c r="V23" s="66" t="str">
        <f>VLOOKUP(H23,Hoja1!A$2:G$445,6,0)</f>
        <v>Secuestros</v>
      </c>
      <c r="W23" s="62"/>
      <c r="X23" s="62"/>
      <c r="Y23" s="62"/>
      <c r="Z23" s="63"/>
      <c r="AA23" s="48" t="str">
        <f>VLOOKUP(H23,Hoja1!A$2:G$445,7,0)</f>
        <v>N/A</v>
      </c>
      <c r="AB23" s="62" t="s">
        <v>1206</v>
      </c>
      <c r="AC23" s="85"/>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128"/>
      <c r="B24" s="128"/>
      <c r="C24" s="95"/>
      <c r="D24" s="133"/>
      <c r="E24" s="93"/>
      <c r="F24" s="93"/>
      <c r="G24" s="66" t="str">
        <f>VLOOKUP(H24,Hoja1!A$1:G$445,2,0)</f>
        <v>SISMOS, INCENDIOS, INUNDACIONES, TERREMOTOS, VENDAVALES, DERRUMBE</v>
      </c>
      <c r="H24" s="50" t="s">
        <v>62</v>
      </c>
      <c r="I24" s="66" t="str">
        <f>VLOOKUP(H24,Hoja1!A$2:G$445,3,0)</f>
        <v>SISMOS, INCENDIOS, INUNDACIONES, TERREMOTOS, VENDAVALES</v>
      </c>
      <c r="J24" s="57"/>
      <c r="K24" s="66" t="str">
        <f>VLOOKUP(H24,Hoja1!A$2:G$445,4,0)</f>
        <v>Inspecciones planeadas e inspecciones no planeadas, procedimientos de programas de seguridad y salud en el trabajo</v>
      </c>
      <c r="L24" s="66" t="str">
        <f>VLOOKUP(H24,Hoja1!A$2:G$445,5,0)</f>
        <v>BRIGADAS DE EMERGENCIAS</v>
      </c>
      <c r="M24" s="57">
        <v>2</v>
      </c>
      <c r="N24" s="58">
        <v>1</v>
      </c>
      <c r="O24" s="58">
        <v>100</v>
      </c>
      <c r="P24" s="52">
        <f t="shared" si="1"/>
        <v>2</v>
      </c>
      <c r="Q24" s="52">
        <f t="shared" si="2"/>
        <v>200</v>
      </c>
      <c r="R24" s="59" t="str">
        <f t="shared" si="3"/>
        <v>B-2</v>
      </c>
      <c r="S24" s="60" t="str">
        <f t="shared" si="0"/>
        <v>II</v>
      </c>
      <c r="T24" s="61" t="str">
        <f t="shared" si="4"/>
        <v>No Aceptable o Aceptable Con Control Especifico</v>
      </c>
      <c r="U24" s="98"/>
      <c r="V24" s="66" t="str">
        <f>VLOOKUP(H24,Hoja1!A$2:G$445,6,0)</f>
        <v>MUERTE</v>
      </c>
      <c r="W24" s="62"/>
      <c r="X24" s="62"/>
      <c r="Y24" s="62"/>
      <c r="Z24" s="63" t="s">
        <v>1208</v>
      </c>
      <c r="AA24" s="48" t="str">
        <f>VLOOKUP(H24,Hoja1!A$2:G$445,7,0)</f>
        <v>ENTRENAMIENTO DE LA BRIGADA; DIVULGACIÓN DE PLAN DE EMERGENCIA</v>
      </c>
      <c r="AB24" s="62" t="s">
        <v>1207</v>
      </c>
      <c r="AC24" s="8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sheetData>
  <mergeCells count="26">
    <mergeCell ref="U11:U24"/>
    <mergeCell ref="AB12:AB13"/>
    <mergeCell ref="AB16:AB18"/>
    <mergeCell ref="AC11:AC24"/>
    <mergeCell ref="A11:A24"/>
    <mergeCell ref="B11:B24"/>
    <mergeCell ref="F11:F24"/>
    <mergeCell ref="E11:E24"/>
    <mergeCell ref="D11:D24"/>
    <mergeCell ref="C11:C24"/>
    <mergeCell ref="M8:S9"/>
    <mergeCell ref="T8:T9"/>
    <mergeCell ref="U8:V9"/>
    <mergeCell ref="W8:AC9"/>
    <mergeCell ref="A8:A10"/>
    <mergeCell ref="B8:B10"/>
    <mergeCell ref="C8:F9"/>
    <mergeCell ref="G8:H9"/>
    <mergeCell ref="I8:I10"/>
    <mergeCell ref="J8:L9"/>
    <mergeCell ref="E5:G5"/>
    <mergeCell ref="C2:D2"/>
    <mergeCell ref="E2:I2"/>
    <mergeCell ref="E3:I3"/>
    <mergeCell ref="C4:D4"/>
    <mergeCell ref="E4:I4"/>
  </mergeCells>
  <conditionalFormatting sqref="T1:T10 T25:T1048576">
    <cfRule type="containsText" dxfId="19" priority="20" operator="containsText" text="No Aceptable o Aceptable con Control Especifico">
      <formula>NOT(ISERROR(SEARCH("No Aceptable o Aceptable con Control Especifico",T1)))</formula>
    </cfRule>
    <cfRule type="containsText" dxfId="18" priority="21" operator="containsText" text="No Aceptable">
      <formula>NOT(ISERROR(SEARCH("No Aceptable",T1)))</formula>
    </cfRule>
    <cfRule type="containsText" dxfId="17" priority="22" operator="containsText" text="No Aceptable o Aceptable con Control Especifico">
      <formula>NOT(ISERROR(SEARCH("No Aceptable o Aceptable con Control Especifico",T1)))</formula>
    </cfRule>
  </conditionalFormatting>
  <conditionalFormatting sqref="S1:S10 S25:S1048576">
    <cfRule type="cellIs" dxfId="16" priority="19" operator="equal">
      <formula>"II"</formula>
    </cfRule>
  </conditionalFormatting>
  <conditionalFormatting sqref="S11:S14 S16:S24">
    <cfRule type="cellIs" dxfId="15" priority="15" stopIfTrue="1" operator="equal">
      <formula>"IV"</formula>
    </cfRule>
    <cfRule type="cellIs" dxfId="14" priority="16" stopIfTrue="1" operator="equal">
      <formula>"III"</formula>
    </cfRule>
    <cfRule type="cellIs" dxfId="13" priority="17" stopIfTrue="1" operator="equal">
      <formula>"II"</formula>
    </cfRule>
    <cfRule type="cellIs" dxfId="12" priority="18" stopIfTrue="1" operator="equal">
      <formula>"I"</formula>
    </cfRule>
  </conditionalFormatting>
  <conditionalFormatting sqref="T11:T14 T16:T24">
    <cfRule type="cellIs" dxfId="11" priority="13" stopIfTrue="1" operator="equal">
      <formula>"No Aceptable"</formula>
    </cfRule>
    <cfRule type="cellIs" dxfId="10" priority="14" stopIfTrue="1" operator="equal">
      <formula>"Aceptable"</formula>
    </cfRule>
  </conditionalFormatting>
  <conditionalFormatting sqref="T11:T14 T16:T24">
    <cfRule type="cellIs" dxfId="9" priority="12" stopIfTrue="1" operator="equal">
      <formula>"No Aceptable o Aceptable Con Control Especifico"</formula>
    </cfRule>
  </conditionalFormatting>
  <conditionalFormatting sqref="T11:T14 T16:T24">
    <cfRule type="containsText" dxfId="8" priority="11" stopIfTrue="1" operator="containsText" text="Mejorable">
      <formula>NOT(ISERROR(SEARCH("Mejorable",T11)))</formula>
    </cfRule>
  </conditionalFormatting>
  <conditionalFormatting sqref="O11:O14 O16:O24">
    <cfRule type="cellIs" priority="10" stopIfTrue="1" operator="equal">
      <formula>"10, 25, 50, 100"</formula>
    </cfRule>
  </conditionalFormatting>
  <conditionalFormatting sqref="O15">
    <cfRule type="cellIs" priority="9" stopIfTrue="1" operator="equal">
      <formula>"10, 25, 50, 100"</formula>
    </cfRule>
  </conditionalFormatting>
  <conditionalFormatting sqref="S15">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5">
    <cfRule type="cellIs" dxfId="3" priority="3" stopIfTrue="1" operator="equal">
      <formula>"No Aceptable"</formula>
    </cfRule>
    <cfRule type="cellIs" dxfId="2" priority="4" stopIfTrue="1" operator="equal">
      <formula>"Aceptable"</formula>
    </cfRule>
  </conditionalFormatting>
  <conditionalFormatting sqref="T15">
    <cfRule type="cellIs" dxfId="1" priority="2" stopIfTrue="1" operator="equal">
      <formula>"No Aceptable o Aceptable Con Control Especifico"</formula>
    </cfRule>
  </conditionalFormatting>
  <conditionalFormatting sqref="T15">
    <cfRule type="containsText" dxfId="0" priority="1" stopIfTrue="1" operator="containsText" text="Mejorable">
      <formula>NOT(ISERROR(SEARCH("Mejorable",T15)))</formula>
    </cfRule>
  </conditionalFormatting>
  <dataValidations count="2">
    <dataValidation type="whole" allowBlank="1" showInputMessage="1" showErrorMessage="1" prompt="1 Esporadica (EE)_x000a_2 Ocasional (EO)_x000a_3 Frecuente (EF)_x000a_4 continua (EC)" sqref="N11:N2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4">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xm:sqref>
        </x14:dataValidation>
        <x14:dataValidation type="list" allowBlank="1" showInputMessage="1" showErrorMessage="1">
          <x14:formula1>
            <xm:f>[2]Hoja1!#REF!</xm:f>
          </x14:formula1>
          <xm:sqref>H11:H14 H16:H24</xm:sqref>
        </x14:dataValidation>
        <x14:dataValidation type="list" allowBlank="1" showInputMessage="1" showErrorMessage="1">
          <x14:formula1>
            <xm:f>[2]Hoja1!#REF!</xm:f>
          </x14:formula1>
          <xm:sqref>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11" zoomScale="80" zoomScaleNormal="80" workbookViewId="0">
      <selection activeCell="A12" sqref="A12"/>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7" t="s">
        <v>1188</v>
      </c>
      <c r="B48" s="47" t="s">
        <v>1189</v>
      </c>
      <c r="C48" s="47" t="s">
        <v>1190</v>
      </c>
      <c r="D48" s="47" t="s">
        <v>43</v>
      </c>
      <c r="E48" s="47" t="s">
        <v>609</v>
      </c>
      <c r="F48" s="47" t="s">
        <v>1191</v>
      </c>
      <c r="G48" s="47"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administrativo</vt:lpstr>
      <vt:lpstr>solicitudes</vt:lpstr>
      <vt:lpstr>medicion</vt:lpstr>
      <vt:lpstr>medidores</vt:lpstr>
      <vt:lpstr>cartera</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2017-10-31T20:48:41Z</dcterms:modified>
</cp:coreProperties>
</file>