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bookViews>
  <sheets>
    <sheet name="administrativo" sheetId="1" r:id="rId1"/>
    <sheet name="defraudacion " sheetId="4" r:id="rId2"/>
    <sheet name="PQR" sheetId="6" r:id="rId3"/>
    <sheet name="grandes clientes" sheetId="7" r:id="rId4"/>
    <sheet name="Hoja1" sheetId="2" r:id="rId5"/>
    <sheet name="Hoja2" sheetId="3" r:id="rId6"/>
  </sheets>
  <externalReferences>
    <externalReference r:id="rId7"/>
  </externalReferences>
  <definedNames>
    <definedName name="_xlnm._FilterDatabase" localSheetId="0" hidden="1">administrativo!$A$10:$JP$30</definedName>
    <definedName name="_xlnm._FilterDatabase" localSheetId="1" hidden="1">'defraudacion '!$A$10:$JP$30</definedName>
    <definedName name="_xlnm._FilterDatabase" localSheetId="3" hidden="1">'grandes clientes'!$A$10:$JP$22</definedName>
    <definedName name="_xlnm._FilterDatabase" localSheetId="2" hidden="1">PQR!$A$10:$JP$56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7" l="1"/>
  <c r="V22" i="7"/>
  <c r="P22" i="7"/>
  <c r="R22" i="7" s="1"/>
  <c r="L22" i="7"/>
  <c r="K22" i="7"/>
  <c r="I22" i="7"/>
  <c r="G22" i="7"/>
  <c r="AA21" i="7"/>
  <c r="V21" i="7"/>
  <c r="R21" i="7"/>
  <c r="P21" i="7"/>
  <c r="Q21" i="7" s="1"/>
  <c r="S21" i="7" s="1"/>
  <c r="T21" i="7" s="1"/>
  <c r="L21" i="7"/>
  <c r="K21" i="7"/>
  <c r="I21" i="7"/>
  <c r="G21" i="7"/>
  <c r="AA20" i="7"/>
  <c r="V20" i="7"/>
  <c r="P20" i="7"/>
  <c r="R20" i="7" s="1"/>
  <c r="L20" i="7"/>
  <c r="K20" i="7"/>
  <c r="I20" i="7"/>
  <c r="G20" i="7"/>
  <c r="AA19" i="7"/>
  <c r="V19" i="7"/>
  <c r="P19" i="7"/>
  <c r="R19" i="7" s="1"/>
  <c r="L19" i="7"/>
  <c r="K19" i="7"/>
  <c r="I19" i="7"/>
  <c r="G19" i="7"/>
  <c r="AA18" i="7"/>
  <c r="V18" i="7"/>
  <c r="P18" i="7"/>
  <c r="R18" i="7" s="1"/>
  <c r="L18" i="7"/>
  <c r="K18" i="7"/>
  <c r="I18" i="7"/>
  <c r="G18" i="7"/>
  <c r="AA17" i="7"/>
  <c r="V17" i="7"/>
  <c r="R17" i="7"/>
  <c r="P17" i="7"/>
  <c r="Q17" i="7" s="1"/>
  <c r="S17" i="7" s="1"/>
  <c r="T17" i="7" s="1"/>
  <c r="L17" i="7"/>
  <c r="K17" i="7"/>
  <c r="I17" i="7"/>
  <c r="G17" i="7"/>
  <c r="AA16" i="7"/>
  <c r="V16" i="7"/>
  <c r="R16" i="7"/>
  <c r="Q16" i="7"/>
  <c r="S16" i="7" s="1"/>
  <c r="T16" i="7" s="1"/>
  <c r="P16" i="7"/>
  <c r="L16" i="7"/>
  <c r="K16" i="7"/>
  <c r="I16" i="7"/>
  <c r="G16" i="7"/>
  <c r="AA15" i="7"/>
  <c r="V15" i="7"/>
  <c r="P15" i="7"/>
  <c r="R15" i="7" s="1"/>
  <c r="L15" i="7"/>
  <c r="K15" i="7"/>
  <c r="I15" i="7"/>
  <c r="G15" i="7"/>
  <c r="AA14" i="7"/>
  <c r="V14" i="7"/>
  <c r="P14" i="7"/>
  <c r="R14" i="7" s="1"/>
  <c r="L14" i="7"/>
  <c r="K14" i="7"/>
  <c r="I14" i="7"/>
  <c r="G14" i="7"/>
  <c r="AA13" i="7"/>
  <c r="V13" i="7"/>
  <c r="R13" i="7"/>
  <c r="P13" i="7"/>
  <c r="Q13" i="7" s="1"/>
  <c r="S13" i="7" s="1"/>
  <c r="T13" i="7" s="1"/>
  <c r="L13" i="7"/>
  <c r="K13" i="7"/>
  <c r="I13" i="7"/>
  <c r="G13" i="7"/>
  <c r="AA12" i="7"/>
  <c r="V12" i="7"/>
  <c r="R12" i="7"/>
  <c r="Q12" i="7"/>
  <c r="S12" i="7" s="1"/>
  <c r="T12" i="7" s="1"/>
  <c r="P12" i="7"/>
  <c r="L12" i="7"/>
  <c r="K12" i="7"/>
  <c r="I12" i="7"/>
  <c r="G12" i="7"/>
  <c r="AA11" i="7"/>
  <c r="V11" i="7"/>
  <c r="P11" i="7"/>
  <c r="R11" i="7" s="1"/>
  <c r="L11" i="7"/>
  <c r="K11" i="7"/>
  <c r="I11" i="7"/>
  <c r="G11" i="7"/>
  <c r="AA56" i="6"/>
  <c r="V56" i="6"/>
  <c r="P56" i="6"/>
  <c r="R56" i="6" s="1"/>
  <c r="L56" i="6"/>
  <c r="K56" i="6"/>
  <c r="I56" i="6"/>
  <c r="G56" i="6"/>
  <c r="AA55" i="6"/>
  <c r="V55" i="6"/>
  <c r="P55" i="6"/>
  <c r="R55" i="6" s="1"/>
  <c r="L55" i="6"/>
  <c r="K55" i="6"/>
  <c r="I55" i="6"/>
  <c r="G55" i="6"/>
  <c r="AA54" i="6"/>
  <c r="V54" i="6"/>
  <c r="P54" i="6"/>
  <c r="R54" i="6" s="1"/>
  <c r="L54" i="6"/>
  <c r="K54" i="6"/>
  <c r="I54" i="6"/>
  <c r="G54" i="6"/>
  <c r="AA53" i="6"/>
  <c r="V53" i="6"/>
  <c r="R53" i="6"/>
  <c r="P53" i="6"/>
  <c r="Q53" i="6" s="1"/>
  <c r="S53" i="6" s="1"/>
  <c r="T53" i="6" s="1"/>
  <c r="L53" i="6"/>
  <c r="K53" i="6"/>
  <c r="I53" i="6"/>
  <c r="G53" i="6"/>
  <c r="AA52" i="6"/>
  <c r="V52" i="6"/>
  <c r="P52" i="6"/>
  <c r="R52" i="6" s="1"/>
  <c r="L52" i="6"/>
  <c r="K52" i="6"/>
  <c r="I52" i="6"/>
  <c r="G52" i="6"/>
  <c r="AA51" i="6"/>
  <c r="V51" i="6"/>
  <c r="P51" i="6"/>
  <c r="R51" i="6" s="1"/>
  <c r="L51" i="6"/>
  <c r="K51" i="6"/>
  <c r="I51" i="6"/>
  <c r="G51" i="6"/>
  <c r="AA50" i="6"/>
  <c r="V50" i="6"/>
  <c r="P50" i="6"/>
  <c r="R50" i="6" s="1"/>
  <c r="L50" i="6"/>
  <c r="K50" i="6"/>
  <c r="I50" i="6"/>
  <c r="G50" i="6"/>
  <c r="AA49" i="6"/>
  <c r="V49" i="6"/>
  <c r="P49" i="6"/>
  <c r="R49" i="6" s="1"/>
  <c r="L49" i="6"/>
  <c r="K49" i="6"/>
  <c r="I49" i="6"/>
  <c r="G49" i="6"/>
  <c r="AA48" i="6"/>
  <c r="V48" i="6"/>
  <c r="P48" i="6"/>
  <c r="R48" i="6" s="1"/>
  <c r="L48" i="6"/>
  <c r="K48" i="6"/>
  <c r="I48" i="6"/>
  <c r="G48" i="6"/>
  <c r="AA47" i="6"/>
  <c r="V47" i="6"/>
  <c r="P47" i="6"/>
  <c r="R47" i="6" s="1"/>
  <c r="L47" i="6"/>
  <c r="K47" i="6"/>
  <c r="I47" i="6"/>
  <c r="G47" i="6"/>
  <c r="AA46" i="6"/>
  <c r="V46" i="6"/>
  <c r="P46" i="6"/>
  <c r="Q46" i="6" s="1"/>
  <c r="S46" i="6" s="1"/>
  <c r="T46" i="6" s="1"/>
  <c r="L46" i="6"/>
  <c r="K46" i="6"/>
  <c r="I46" i="6"/>
  <c r="G46" i="6"/>
  <c r="AA45" i="6"/>
  <c r="V45" i="6"/>
  <c r="P45" i="6"/>
  <c r="R45" i="6" s="1"/>
  <c r="L45" i="6"/>
  <c r="K45" i="6"/>
  <c r="I45" i="6"/>
  <c r="G45" i="6"/>
  <c r="AA44" i="6"/>
  <c r="V44" i="6"/>
  <c r="P44" i="6"/>
  <c r="R44" i="6" s="1"/>
  <c r="L44" i="6"/>
  <c r="K44" i="6"/>
  <c r="I44" i="6"/>
  <c r="G44" i="6"/>
  <c r="AA43" i="6"/>
  <c r="V43" i="6"/>
  <c r="P43" i="6"/>
  <c r="R43" i="6" s="1"/>
  <c r="L43" i="6"/>
  <c r="K43" i="6"/>
  <c r="I43" i="6"/>
  <c r="G43" i="6"/>
  <c r="AA42" i="6"/>
  <c r="V42" i="6"/>
  <c r="R42" i="6"/>
  <c r="P42" i="6"/>
  <c r="Q42" i="6" s="1"/>
  <c r="S42" i="6" s="1"/>
  <c r="T42" i="6" s="1"/>
  <c r="L42" i="6"/>
  <c r="K42" i="6"/>
  <c r="I42" i="6"/>
  <c r="G42" i="6"/>
  <c r="AA41" i="6"/>
  <c r="V41" i="6"/>
  <c r="P41" i="6"/>
  <c r="R41" i="6" s="1"/>
  <c r="L41" i="6"/>
  <c r="K41" i="6"/>
  <c r="I41" i="6"/>
  <c r="G41" i="6"/>
  <c r="AA40" i="6"/>
  <c r="V40" i="6"/>
  <c r="P40" i="6"/>
  <c r="R40" i="6" s="1"/>
  <c r="L40" i="6"/>
  <c r="K40" i="6"/>
  <c r="I40" i="6"/>
  <c r="G40" i="6"/>
  <c r="AA39" i="6"/>
  <c r="V39" i="6"/>
  <c r="P39" i="6"/>
  <c r="R39" i="6" s="1"/>
  <c r="L39" i="6"/>
  <c r="K39" i="6"/>
  <c r="I39" i="6"/>
  <c r="G39" i="6"/>
  <c r="AA38" i="6"/>
  <c r="V38" i="6"/>
  <c r="P38" i="6"/>
  <c r="R38" i="6" s="1"/>
  <c r="L38" i="6"/>
  <c r="K38" i="6"/>
  <c r="I38" i="6"/>
  <c r="G38" i="6"/>
  <c r="AA37" i="6"/>
  <c r="V37" i="6"/>
  <c r="P37" i="6"/>
  <c r="R37" i="6" s="1"/>
  <c r="L37" i="6"/>
  <c r="K37" i="6"/>
  <c r="I37" i="6"/>
  <c r="G37" i="6"/>
  <c r="AA36" i="6"/>
  <c r="V36" i="6"/>
  <c r="P36" i="6"/>
  <c r="R36" i="6" s="1"/>
  <c r="L36" i="6"/>
  <c r="K36" i="6"/>
  <c r="I36" i="6"/>
  <c r="G36" i="6"/>
  <c r="AA35" i="6"/>
  <c r="V35" i="6"/>
  <c r="P35" i="6"/>
  <c r="R35" i="6" s="1"/>
  <c r="L35" i="6"/>
  <c r="K35" i="6"/>
  <c r="I35" i="6"/>
  <c r="G35" i="6"/>
  <c r="AA34" i="6"/>
  <c r="V34" i="6"/>
  <c r="Q34" i="6"/>
  <c r="S34" i="6" s="1"/>
  <c r="T34" i="6" s="1"/>
  <c r="P34" i="6"/>
  <c r="R34" i="6" s="1"/>
  <c r="L34" i="6"/>
  <c r="K34" i="6"/>
  <c r="I34" i="6"/>
  <c r="G34" i="6"/>
  <c r="AA33" i="6"/>
  <c r="V33" i="6"/>
  <c r="R33" i="6"/>
  <c r="P33" i="6"/>
  <c r="Q33" i="6" s="1"/>
  <c r="S33" i="6" s="1"/>
  <c r="T33" i="6" s="1"/>
  <c r="L33" i="6"/>
  <c r="K33" i="6"/>
  <c r="I33" i="6"/>
  <c r="G33" i="6"/>
  <c r="AA32" i="6"/>
  <c r="V32" i="6"/>
  <c r="P32" i="6"/>
  <c r="R32" i="6" s="1"/>
  <c r="L32" i="6"/>
  <c r="K32" i="6"/>
  <c r="I32" i="6"/>
  <c r="G32" i="6"/>
  <c r="AA31" i="6"/>
  <c r="V31" i="6"/>
  <c r="P31" i="6"/>
  <c r="R31" i="6" s="1"/>
  <c r="L31" i="6"/>
  <c r="K31" i="6"/>
  <c r="I31" i="6"/>
  <c r="G31" i="6"/>
  <c r="AA30" i="6"/>
  <c r="V30" i="6"/>
  <c r="R30" i="6"/>
  <c r="Q30" i="6"/>
  <c r="S30" i="6" s="1"/>
  <c r="T30" i="6" s="1"/>
  <c r="P30" i="6"/>
  <c r="L30" i="6"/>
  <c r="K30" i="6"/>
  <c r="I30" i="6"/>
  <c r="G30" i="6"/>
  <c r="AA29" i="6"/>
  <c r="V29" i="6"/>
  <c r="P29" i="6"/>
  <c r="R29" i="6" s="1"/>
  <c r="L29" i="6"/>
  <c r="K29" i="6"/>
  <c r="I29" i="6"/>
  <c r="G29" i="6"/>
  <c r="AA28" i="6"/>
  <c r="V28" i="6"/>
  <c r="P28" i="6"/>
  <c r="R28" i="6" s="1"/>
  <c r="L28" i="6"/>
  <c r="K28" i="6"/>
  <c r="I28" i="6"/>
  <c r="G28" i="6"/>
  <c r="AA19" i="6"/>
  <c r="V19" i="6"/>
  <c r="P19" i="6"/>
  <c r="Q19" i="6" s="1"/>
  <c r="S19" i="6" s="1"/>
  <c r="T19" i="6" s="1"/>
  <c r="L19" i="6"/>
  <c r="K19" i="6"/>
  <c r="I19" i="6"/>
  <c r="G19" i="6"/>
  <c r="AA18" i="6"/>
  <c r="V18" i="6"/>
  <c r="P18" i="6"/>
  <c r="R18" i="6" s="1"/>
  <c r="L18" i="6"/>
  <c r="K18" i="6"/>
  <c r="I18" i="6"/>
  <c r="G18" i="6"/>
  <c r="AA17" i="6"/>
  <c r="V17" i="6"/>
  <c r="P17" i="6"/>
  <c r="R17" i="6" s="1"/>
  <c r="L17" i="6"/>
  <c r="K17" i="6"/>
  <c r="I17" i="6"/>
  <c r="G17" i="6"/>
  <c r="AA16" i="6"/>
  <c r="V16" i="6"/>
  <c r="P16" i="6"/>
  <c r="R16" i="6" s="1"/>
  <c r="L16" i="6"/>
  <c r="K16" i="6"/>
  <c r="I16" i="6"/>
  <c r="G16" i="6"/>
  <c r="AA15" i="6"/>
  <c r="V15" i="6"/>
  <c r="P15" i="6"/>
  <c r="R15" i="6" s="1"/>
  <c r="L15" i="6"/>
  <c r="K15" i="6"/>
  <c r="I15" i="6"/>
  <c r="G15" i="6"/>
  <c r="AA14" i="6"/>
  <c r="V14" i="6"/>
  <c r="P14" i="6"/>
  <c r="R14" i="6" s="1"/>
  <c r="L14" i="6"/>
  <c r="K14" i="6"/>
  <c r="I14" i="6"/>
  <c r="G14" i="6"/>
  <c r="AA13" i="6"/>
  <c r="V13" i="6"/>
  <c r="P13" i="6"/>
  <c r="R13" i="6" s="1"/>
  <c r="L13" i="6"/>
  <c r="K13" i="6"/>
  <c r="I13" i="6"/>
  <c r="G13" i="6"/>
  <c r="AA12" i="6"/>
  <c r="V12" i="6"/>
  <c r="P12" i="6"/>
  <c r="R12" i="6" s="1"/>
  <c r="L12" i="6"/>
  <c r="K12" i="6"/>
  <c r="I12" i="6"/>
  <c r="G12" i="6"/>
  <c r="AA11" i="6"/>
  <c r="V11" i="6"/>
  <c r="P11" i="6"/>
  <c r="R11" i="6" s="1"/>
  <c r="L11" i="6"/>
  <c r="K11" i="6"/>
  <c r="I11" i="6"/>
  <c r="G11" i="6"/>
  <c r="AA27" i="6"/>
  <c r="V27" i="6"/>
  <c r="P27" i="6"/>
  <c r="R27" i="6" s="1"/>
  <c r="L27" i="6"/>
  <c r="K27" i="6"/>
  <c r="I27" i="6"/>
  <c r="G27" i="6"/>
  <c r="AA26" i="6"/>
  <c r="V26" i="6"/>
  <c r="P26" i="6"/>
  <c r="R26" i="6" s="1"/>
  <c r="L26" i="6"/>
  <c r="K26" i="6"/>
  <c r="I26" i="6"/>
  <c r="G26" i="6"/>
  <c r="AA25" i="6"/>
  <c r="V25" i="6"/>
  <c r="P25" i="6"/>
  <c r="Q25" i="6" s="1"/>
  <c r="S25" i="6" s="1"/>
  <c r="T25" i="6" s="1"/>
  <c r="L25" i="6"/>
  <c r="K25" i="6"/>
  <c r="I25" i="6"/>
  <c r="G25" i="6"/>
  <c r="AA24" i="6"/>
  <c r="V24" i="6"/>
  <c r="P24" i="6"/>
  <c r="R24" i="6" s="1"/>
  <c r="L24" i="6"/>
  <c r="K24" i="6"/>
  <c r="I24" i="6"/>
  <c r="G24" i="6"/>
  <c r="AA23" i="6"/>
  <c r="V23" i="6"/>
  <c r="P23" i="6"/>
  <c r="R23" i="6" s="1"/>
  <c r="L23" i="6"/>
  <c r="K23" i="6"/>
  <c r="I23" i="6"/>
  <c r="G23" i="6"/>
  <c r="AA22" i="6"/>
  <c r="V22" i="6"/>
  <c r="P22" i="6"/>
  <c r="R22" i="6" s="1"/>
  <c r="L22" i="6"/>
  <c r="K22" i="6"/>
  <c r="I22" i="6"/>
  <c r="G22" i="6"/>
  <c r="AA21" i="6"/>
  <c r="V21" i="6"/>
  <c r="P21" i="6"/>
  <c r="Q21" i="6" s="1"/>
  <c r="S21" i="6" s="1"/>
  <c r="T21" i="6" s="1"/>
  <c r="L21" i="6"/>
  <c r="K21" i="6"/>
  <c r="I21" i="6"/>
  <c r="G21" i="6"/>
  <c r="AA20" i="6"/>
  <c r="V20" i="6"/>
  <c r="P20" i="6"/>
  <c r="Q20" i="6" s="1"/>
  <c r="S20" i="6" s="1"/>
  <c r="T20" i="6" s="1"/>
  <c r="L20" i="6"/>
  <c r="K20" i="6"/>
  <c r="I20" i="6"/>
  <c r="G20" i="6"/>
  <c r="Q20" i="7" l="1"/>
  <c r="S20" i="7" s="1"/>
  <c r="T20" i="7" s="1"/>
  <c r="Q19" i="7"/>
  <c r="S19" i="7" s="1"/>
  <c r="T19" i="7" s="1"/>
  <c r="Q22" i="7"/>
  <c r="S22" i="7" s="1"/>
  <c r="T22" i="7" s="1"/>
  <c r="Q11" i="7"/>
  <c r="S11" i="7" s="1"/>
  <c r="T11" i="7" s="1"/>
  <c r="Q15" i="7"/>
  <c r="S15" i="7" s="1"/>
  <c r="T15" i="7" s="1"/>
  <c r="Q14" i="7"/>
  <c r="S14" i="7" s="1"/>
  <c r="T14" i="7" s="1"/>
  <c r="Q18" i="7"/>
  <c r="S18" i="7" s="1"/>
  <c r="T18" i="7" s="1"/>
  <c r="Q24" i="6"/>
  <c r="S24" i="6" s="1"/>
  <c r="T24" i="6" s="1"/>
  <c r="Q17" i="6"/>
  <c r="S17" i="6" s="1"/>
  <c r="T17" i="6" s="1"/>
  <c r="Q18" i="6"/>
  <c r="S18" i="6" s="1"/>
  <c r="T18" i="6" s="1"/>
  <c r="Q38" i="6"/>
  <c r="S38" i="6" s="1"/>
  <c r="T38" i="6" s="1"/>
  <c r="Q45" i="6"/>
  <c r="S45" i="6" s="1"/>
  <c r="T45" i="6" s="1"/>
  <c r="Q50" i="6"/>
  <c r="S50" i="6" s="1"/>
  <c r="T50" i="6" s="1"/>
  <c r="R20" i="6"/>
  <c r="R21" i="6"/>
  <c r="Q11" i="6"/>
  <c r="S11" i="6" s="1"/>
  <c r="T11" i="6" s="1"/>
  <c r="Q13" i="6"/>
  <c r="S13" i="6" s="1"/>
  <c r="T13" i="6" s="1"/>
  <c r="Q14" i="6"/>
  <c r="S14" i="6" s="1"/>
  <c r="T14" i="6" s="1"/>
  <c r="R19" i="6"/>
  <c r="Q15" i="6"/>
  <c r="S15" i="6" s="1"/>
  <c r="T15" i="6" s="1"/>
  <c r="Q28" i="6"/>
  <c r="S28" i="6" s="1"/>
  <c r="T28" i="6" s="1"/>
  <c r="Q29" i="6"/>
  <c r="S29" i="6" s="1"/>
  <c r="T29" i="6" s="1"/>
  <c r="Q36" i="6"/>
  <c r="S36" i="6" s="1"/>
  <c r="T36" i="6" s="1"/>
  <c r="Q37" i="6"/>
  <c r="S37" i="6" s="1"/>
  <c r="T37" i="6" s="1"/>
  <c r="Q41" i="6"/>
  <c r="S41" i="6" s="1"/>
  <c r="T41" i="6" s="1"/>
  <c r="R46" i="6"/>
  <c r="Q52" i="6"/>
  <c r="S52" i="6" s="1"/>
  <c r="T52" i="6" s="1"/>
  <c r="Q55" i="6"/>
  <c r="S55" i="6" s="1"/>
  <c r="T55" i="6" s="1"/>
  <c r="R25" i="6"/>
  <c r="Q26" i="6"/>
  <c r="S26" i="6" s="1"/>
  <c r="T26" i="6" s="1"/>
  <c r="Q32" i="6"/>
  <c r="S32" i="6" s="1"/>
  <c r="T32" i="6" s="1"/>
  <c r="Q49" i="6"/>
  <c r="S49" i="6" s="1"/>
  <c r="T49" i="6" s="1"/>
  <c r="Q51" i="6"/>
  <c r="S51" i="6" s="1"/>
  <c r="T51" i="6" s="1"/>
  <c r="Q48" i="6"/>
  <c r="S48" i="6" s="1"/>
  <c r="T48" i="6" s="1"/>
  <c r="Q54" i="6"/>
  <c r="S54" i="6" s="1"/>
  <c r="T54" i="6" s="1"/>
  <c r="Q56" i="6"/>
  <c r="S56" i="6" s="1"/>
  <c r="T56" i="6" s="1"/>
  <c r="Q40" i="6"/>
  <c r="S40" i="6" s="1"/>
  <c r="T40" i="6" s="1"/>
  <c r="Q44" i="6"/>
  <c r="S44" i="6" s="1"/>
  <c r="T44" i="6" s="1"/>
  <c r="Q39" i="6"/>
  <c r="S39" i="6" s="1"/>
  <c r="T39" i="6" s="1"/>
  <c r="Q43" i="6"/>
  <c r="S43" i="6" s="1"/>
  <c r="T43" i="6" s="1"/>
  <c r="Q47" i="6"/>
  <c r="S47" i="6" s="1"/>
  <c r="T47" i="6" s="1"/>
  <c r="Q31" i="6"/>
  <c r="S31" i="6" s="1"/>
  <c r="T31" i="6" s="1"/>
  <c r="Q35" i="6"/>
  <c r="S35" i="6" s="1"/>
  <c r="T35" i="6" s="1"/>
  <c r="Q12" i="6"/>
  <c r="S12" i="6" s="1"/>
  <c r="T12" i="6" s="1"/>
  <c r="Q16" i="6"/>
  <c r="S16" i="6" s="1"/>
  <c r="T16" i="6" s="1"/>
  <c r="Q22" i="6"/>
  <c r="S22" i="6" s="1"/>
  <c r="T22" i="6" s="1"/>
  <c r="Q23" i="6"/>
  <c r="S23" i="6" s="1"/>
  <c r="T23" i="6" s="1"/>
  <c r="Q27" i="6"/>
  <c r="S27" i="6" s="1"/>
  <c r="T27" i="6" s="1"/>
  <c r="AA20" i="1"/>
  <c r="V20" i="1"/>
  <c r="Q20" i="1"/>
  <c r="S20" i="1" s="1"/>
  <c r="T20" i="1" s="1"/>
  <c r="P20" i="1"/>
  <c r="R20" i="1" s="1"/>
  <c r="L20" i="1"/>
  <c r="K20" i="1"/>
  <c r="I20" i="1"/>
  <c r="G20" i="1"/>
  <c r="AA19" i="1"/>
  <c r="V19" i="1"/>
  <c r="Q19" i="1"/>
  <c r="S19" i="1" s="1"/>
  <c r="T19" i="1" s="1"/>
  <c r="P19" i="1"/>
  <c r="R19" i="1" s="1"/>
  <c r="L19" i="1"/>
  <c r="K19" i="1"/>
  <c r="I19" i="1"/>
  <c r="G19" i="1"/>
  <c r="AA18" i="1"/>
  <c r="V18" i="1"/>
  <c r="P18" i="1"/>
  <c r="R18" i="1" s="1"/>
  <c r="L18" i="1"/>
  <c r="K18" i="1"/>
  <c r="I18" i="1"/>
  <c r="G18" i="1"/>
  <c r="AA17" i="1"/>
  <c r="V17" i="1"/>
  <c r="R17" i="1"/>
  <c r="P17" i="1"/>
  <c r="Q17" i="1" s="1"/>
  <c r="S17" i="1" s="1"/>
  <c r="T17" i="1" s="1"/>
  <c r="L17" i="1"/>
  <c r="K17" i="1"/>
  <c r="I17" i="1"/>
  <c r="G17" i="1"/>
  <c r="AA16" i="1"/>
  <c r="V16" i="1"/>
  <c r="R16" i="1"/>
  <c r="Q16" i="1"/>
  <c r="S16" i="1" s="1"/>
  <c r="T16" i="1" s="1"/>
  <c r="P16" i="1"/>
  <c r="L16" i="1"/>
  <c r="K16" i="1"/>
  <c r="I16" i="1"/>
  <c r="G16" i="1"/>
  <c r="AA15" i="1"/>
  <c r="V15" i="1"/>
  <c r="Q15" i="1"/>
  <c r="S15" i="1" s="1"/>
  <c r="T15" i="1" s="1"/>
  <c r="P15" i="1"/>
  <c r="R15" i="1" s="1"/>
  <c r="L15" i="1"/>
  <c r="K15" i="1"/>
  <c r="I15" i="1"/>
  <c r="G15" i="1"/>
  <c r="AA14" i="1"/>
  <c r="V14" i="1"/>
  <c r="P14" i="1"/>
  <c r="R14" i="1" s="1"/>
  <c r="L14" i="1"/>
  <c r="K14" i="1"/>
  <c r="I14" i="1"/>
  <c r="G14" i="1"/>
  <c r="AA13" i="1"/>
  <c r="V13" i="1"/>
  <c r="P13" i="1"/>
  <c r="R13" i="1" s="1"/>
  <c r="L13" i="1"/>
  <c r="K13" i="1"/>
  <c r="I13" i="1"/>
  <c r="G13" i="1"/>
  <c r="AA12" i="1"/>
  <c r="V12" i="1"/>
  <c r="Q12" i="1"/>
  <c r="S12" i="1" s="1"/>
  <c r="T12" i="1" s="1"/>
  <c r="P12" i="1"/>
  <c r="R12" i="1" s="1"/>
  <c r="L12" i="1"/>
  <c r="K12" i="1"/>
  <c r="I12" i="1"/>
  <c r="G12" i="1"/>
  <c r="AA11" i="1"/>
  <c r="V11" i="1"/>
  <c r="P11" i="1"/>
  <c r="Q11" i="1" s="1"/>
  <c r="S11" i="1" s="1"/>
  <c r="T11" i="1" s="1"/>
  <c r="L11" i="1"/>
  <c r="K11" i="1"/>
  <c r="I11" i="1"/>
  <c r="G11" i="1"/>
  <c r="Q13" i="1" l="1"/>
  <c r="S13" i="1" s="1"/>
  <c r="T13" i="1" s="1"/>
  <c r="R11" i="1"/>
  <c r="Q14" i="1"/>
  <c r="S14" i="1" s="1"/>
  <c r="T14" i="1" s="1"/>
  <c r="Q18" i="1"/>
  <c r="S18" i="1" s="1"/>
  <c r="T18" i="1" s="1"/>
  <c r="AA30" i="4" l="1"/>
  <c r="V30" i="4"/>
  <c r="P30" i="4"/>
  <c r="R30" i="4" s="1"/>
  <c r="L30" i="4"/>
  <c r="K30" i="4"/>
  <c r="I30" i="4"/>
  <c r="G30" i="4"/>
  <c r="AA29" i="4"/>
  <c r="V29" i="4"/>
  <c r="P29" i="4"/>
  <c r="R29" i="4" s="1"/>
  <c r="L29" i="4"/>
  <c r="K29" i="4"/>
  <c r="I29" i="4"/>
  <c r="G29" i="4"/>
  <c r="AA28" i="4"/>
  <c r="V28" i="4"/>
  <c r="P28" i="4"/>
  <c r="Q28" i="4" s="1"/>
  <c r="S28" i="4" s="1"/>
  <c r="T28" i="4" s="1"/>
  <c r="L28" i="4"/>
  <c r="K28" i="4"/>
  <c r="I28" i="4"/>
  <c r="G28" i="4"/>
  <c r="AA27" i="4"/>
  <c r="V27" i="4"/>
  <c r="R27" i="4"/>
  <c r="P27" i="4"/>
  <c r="Q27" i="4" s="1"/>
  <c r="S27" i="4" s="1"/>
  <c r="T27" i="4" s="1"/>
  <c r="L27" i="4"/>
  <c r="K27" i="4"/>
  <c r="I27" i="4"/>
  <c r="G27" i="4"/>
  <c r="AA26" i="4"/>
  <c r="V26" i="4"/>
  <c r="P26" i="4"/>
  <c r="R26" i="4" s="1"/>
  <c r="L26" i="4"/>
  <c r="K26" i="4"/>
  <c r="I26" i="4"/>
  <c r="G26" i="4"/>
  <c r="AA25" i="4"/>
  <c r="V25" i="4"/>
  <c r="Q25" i="4"/>
  <c r="S25" i="4" s="1"/>
  <c r="T25" i="4" s="1"/>
  <c r="P25" i="4"/>
  <c r="R25" i="4" s="1"/>
  <c r="L25" i="4"/>
  <c r="K25" i="4"/>
  <c r="I25" i="4"/>
  <c r="G25" i="4"/>
  <c r="AA24" i="4"/>
  <c r="V24" i="4"/>
  <c r="P24" i="4"/>
  <c r="Q24" i="4" s="1"/>
  <c r="S24" i="4" s="1"/>
  <c r="T24" i="4" s="1"/>
  <c r="L24" i="4"/>
  <c r="K24" i="4"/>
  <c r="I24" i="4"/>
  <c r="G24" i="4"/>
  <c r="AA23" i="4"/>
  <c r="V23" i="4"/>
  <c r="S23" i="4"/>
  <c r="T23" i="4" s="1"/>
  <c r="Q23" i="4"/>
  <c r="P23" i="4"/>
  <c r="R23" i="4" s="1"/>
  <c r="L23" i="4"/>
  <c r="K23" i="4"/>
  <c r="I23" i="4"/>
  <c r="G23" i="4"/>
  <c r="AA22" i="4"/>
  <c r="V22" i="4"/>
  <c r="P22" i="4"/>
  <c r="R22" i="4" s="1"/>
  <c r="L22" i="4"/>
  <c r="K22" i="4"/>
  <c r="I22" i="4"/>
  <c r="G22" i="4"/>
  <c r="AA21" i="4"/>
  <c r="V21" i="4"/>
  <c r="P21" i="4"/>
  <c r="R21" i="4" s="1"/>
  <c r="L21" i="4"/>
  <c r="K21" i="4"/>
  <c r="I21" i="4"/>
  <c r="G21" i="4"/>
  <c r="AA20" i="4"/>
  <c r="V20" i="4"/>
  <c r="P20" i="4"/>
  <c r="Q20" i="4" s="1"/>
  <c r="S20" i="4" s="1"/>
  <c r="T20" i="4" s="1"/>
  <c r="L20" i="4"/>
  <c r="K20" i="4"/>
  <c r="I20" i="4"/>
  <c r="G20" i="4"/>
  <c r="AA19" i="4"/>
  <c r="V19" i="4"/>
  <c r="R19" i="4"/>
  <c r="P19" i="4"/>
  <c r="Q19" i="4" s="1"/>
  <c r="S19" i="4" s="1"/>
  <c r="T19" i="4" s="1"/>
  <c r="L19" i="4"/>
  <c r="K19" i="4"/>
  <c r="I19" i="4"/>
  <c r="G19" i="4"/>
  <c r="AA18" i="4"/>
  <c r="V18" i="4"/>
  <c r="P18" i="4"/>
  <c r="R18" i="4" s="1"/>
  <c r="L18" i="4"/>
  <c r="K18" i="4"/>
  <c r="I18" i="4"/>
  <c r="G18" i="4"/>
  <c r="AA17" i="4"/>
  <c r="V17" i="4"/>
  <c r="P17" i="4"/>
  <c r="R17" i="4" s="1"/>
  <c r="L17" i="4"/>
  <c r="K17" i="4"/>
  <c r="I17" i="4"/>
  <c r="G17" i="4"/>
  <c r="AA16" i="4"/>
  <c r="V16" i="4"/>
  <c r="P16" i="4"/>
  <c r="Q16" i="4" s="1"/>
  <c r="S16" i="4" s="1"/>
  <c r="T16" i="4" s="1"/>
  <c r="L16" i="4"/>
  <c r="K16" i="4"/>
  <c r="I16" i="4"/>
  <c r="G16" i="4"/>
  <c r="AA15" i="4"/>
  <c r="V15" i="4"/>
  <c r="S15" i="4"/>
  <c r="T15" i="4" s="1"/>
  <c r="R15" i="4"/>
  <c r="Q15" i="4"/>
  <c r="P15" i="4"/>
  <c r="L15" i="4"/>
  <c r="K15" i="4"/>
  <c r="I15" i="4"/>
  <c r="G15" i="4"/>
  <c r="AA14" i="4"/>
  <c r="V14" i="4"/>
  <c r="P14" i="4"/>
  <c r="R14" i="4" s="1"/>
  <c r="L14" i="4"/>
  <c r="K14" i="4"/>
  <c r="I14" i="4"/>
  <c r="G14" i="4"/>
  <c r="AA13" i="4"/>
  <c r="V13" i="4"/>
  <c r="P13" i="4"/>
  <c r="R13" i="4" s="1"/>
  <c r="L13" i="4"/>
  <c r="K13" i="4"/>
  <c r="I13" i="4"/>
  <c r="G13" i="4"/>
  <c r="AA12" i="4"/>
  <c r="V12" i="4"/>
  <c r="P12" i="4"/>
  <c r="Q12" i="4" s="1"/>
  <c r="S12" i="4" s="1"/>
  <c r="T12" i="4" s="1"/>
  <c r="L12" i="4"/>
  <c r="K12" i="4"/>
  <c r="I12" i="4"/>
  <c r="G12" i="4"/>
  <c r="AA11" i="4"/>
  <c r="V11" i="4"/>
  <c r="P11" i="4"/>
  <c r="R11" i="4" s="1"/>
  <c r="L11" i="4"/>
  <c r="K11" i="4"/>
  <c r="I11" i="4"/>
  <c r="G11" i="4"/>
  <c r="Q17" i="4" l="1"/>
  <c r="S17" i="4" s="1"/>
  <c r="T17" i="4" s="1"/>
  <c r="R16" i="4"/>
  <c r="R24" i="4"/>
  <c r="Q11" i="4"/>
  <c r="S11" i="4" s="1"/>
  <c r="T11" i="4" s="1"/>
  <c r="R20" i="4"/>
  <c r="Q29" i="4"/>
  <c r="S29" i="4" s="1"/>
  <c r="T29" i="4" s="1"/>
  <c r="R12" i="4"/>
  <c r="Q13" i="4"/>
  <c r="S13" i="4" s="1"/>
  <c r="T13" i="4" s="1"/>
  <c r="Q21" i="4"/>
  <c r="S21" i="4" s="1"/>
  <c r="T21" i="4" s="1"/>
  <c r="R28" i="4"/>
  <c r="Q14" i="4"/>
  <c r="S14" i="4" s="1"/>
  <c r="T14" i="4" s="1"/>
  <c r="Q18" i="4"/>
  <c r="S18" i="4" s="1"/>
  <c r="T18" i="4" s="1"/>
  <c r="Q22" i="4"/>
  <c r="S22" i="4" s="1"/>
  <c r="T22" i="4" s="1"/>
  <c r="Q26" i="4"/>
  <c r="S26" i="4" s="1"/>
  <c r="T26" i="4" s="1"/>
  <c r="Q30" i="4"/>
  <c r="S30" i="4" s="1"/>
  <c r="T30" i="4" s="1"/>
  <c r="D21" i="1" l="1"/>
  <c r="C21" i="1"/>
  <c r="G22" i="1" l="1"/>
  <c r="G23" i="1"/>
  <c r="G25" i="1"/>
  <c r="G26" i="1"/>
  <c r="G27" i="1"/>
  <c r="G28" i="1"/>
  <c r="G29" i="1"/>
  <c r="G30" i="1"/>
  <c r="AA22" i="1"/>
  <c r="AA23" i="1"/>
  <c r="AA24" i="1"/>
  <c r="AA25" i="1"/>
  <c r="AA26" i="1"/>
  <c r="AA27" i="1"/>
  <c r="AA28" i="1"/>
  <c r="AA29" i="1"/>
  <c r="AA30" i="1"/>
  <c r="AA21" i="1"/>
  <c r="V22" i="1"/>
  <c r="V23" i="1"/>
  <c r="V24" i="1"/>
  <c r="V25" i="1"/>
  <c r="V26" i="1"/>
  <c r="V27" i="1"/>
  <c r="V28" i="1"/>
  <c r="V29" i="1"/>
  <c r="V30" i="1"/>
  <c r="V21" i="1"/>
  <c r="P22" i="1" l="1"/>
  <c r="R22" i="1" s="1"/>
  <c r="P23" i="1"/>
  <c r="P24" i="1"/>
  <c r="R24" i="1" s="1"/>
  <c r="P25" i="1"/>
  <c r="R25" i="1" s="1"/>
  <c r="P26" i="1"/>
  <c r="R26" i="1" s="1"/>
  <c r="P27" i="1"/>
  <c r="P28" i="1"/>
  <c r="R28" i="1" s="1"/>
  <c r="P29" i="1"/>
  <c r="Q29" i="1" s="1"/>
  <c r="S29" i="1" s="1"/>
  <c r="T29" i="1" s="1"/>
  <c r="P30" i="1"/>
  <c r="Q30" i="1" s="1"/>
  <c r="S30" i="1" s="1"/>
  <c r="T30" i="1" s="1"/>
  <c r="L22" i="1"/>
  <c r="L23" i="1"/>
  <c r="L24" i="1"/>
  <c r="L25" i="1"/>
  <c r="L26" i="1"/>
  <c r="L27" i="1"/>
  <c r="L28" i="1"/>
  <c r="L29" i="1"/>
  <c r="L30" i="1"/>
  <c r="L21" i="1"/>
  <c r="K22" i="1"/>
  <c r="K23" i="1"/>
  <c r="K24" i="1"/>
  <c r="K25" i="1"/>
  <c r="K26" i="1"/>
  <c r="K27" i="1"/>
  <c r="K28" i="1"/>
  <c r="K29" i="1"/>
  <c r="K30" i="1"/>
  <c r="K21" i="1"/>
  <c r="I22" i="1"/>
  <c r="I23" i="1"/>
  <c r="I24" i="1"/>
  <c r="I25" i="1"/>
  <c r="I26" i="1"/>
  <c r="I27" i="1"/>
  <c r="I28" i="1"/>
  <c r="I29" i="1"/>
  <c r="I30" i="1"/>
  <c r="I21" i="1"/>
  <c r="G24" i="1"/>
  <c r="G21" i="1"/>
  <c r="P21" i="1"/>
  <c r="Q21" i="1" s="1"/>
  <c r="R30" i="1" l="1"/>
  <c r="R29" i="1"/>
  <c r="Q25" i="1"/>
  <c r="S25" i="1" s="1"/>
  <c r="T25" i="1" s="1"/>
  <c r="Q24" i="1"/>
  <c r="S24" i="1" s="1"/>
  <c r="T24" i="1" s="1"/>
  <c r="Q27" i="1"/>
  <c r="S27" i="1" s="1"/>
  <c r="T27" i="1" s="1"/>
  <c r="R27" i="1"/>
  <c r="Q23" i="1"/>
  <c r="S23" i="1" s="1"/>
  <c r="T23" i="1" s="1"/>
  <c r="R23" i="1"/>
  <c r="Q22" i="1"/>
  <c r="S22" i="1" s="1"/>
  <c r="T22" i="1" s="1"/>
  <c r="Q26" i="1"/>
  <c r="S26" i="1" s="1"/>
  <c r="T26" i="1" s="1"/>
  <c r="Q28" i="1"/>
  <c r="S28" i="1" s="1"/>
  <c r="T28" i="1" s="1"/>
  <c r="R21" i="1" l="1"/>
  <c r="S21" i="1"/>
  <c r="T21" i="1" s="1"/>
</calcChain>
</file>

<file path=xl/sharedStrings.xml><?xml version="1.0" encoding="utf-8"?>
<sst xmlns="http://schemas.openxmlformats.org/spreadsheetml/2006/main" count="3682" uniqueCount="1236">
  <si>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</si>
  <si>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</si>
  <si>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</si>
  <si>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</si>
  <si>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</si>
  <si>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</si>
  <si>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</si>
  <si>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</si>
  <si>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</si>
  <si>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</si>
  <si>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</si>
  <si>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</si>
  <si>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</si>
  <si>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</si>
  <si>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</si>
  <si>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</si>
  <si>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</si>
  <si>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</si>
  <si>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</si>
  <si>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</si>
  <si>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</si>
  <si>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</si>
  <si>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</si>
  <si>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</si>
  <si>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</si>
  <si>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</si>
  <si>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</si>
  <si>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</si>
  <si>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</si>
  <si>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</si>
  <si>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</si>
  <si>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</si>
  <si>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</si>
  <si>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</si>
  <si>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</si>
  <si>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</si>
  <si>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</si>
  <si>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</si>
  <si>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</si>
  <si>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</si>
  <si>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</si>
  <si>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</si>
  <si>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</si>
  <si>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</si>
  <si>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</si>
  <si>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</si>
  <si>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</si>
  <si>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</si>
  <si>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</si>
  <si>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</si>
  <si>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</si>
  <si>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</si>
  <si>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</si>
  <si>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</si>
  <si>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</si>
  <si>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</si>
  <si>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</si>
  <si>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</si>
  <si>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</si>
  <si>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</si>
  <si>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</si>
  <si>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</si>
  <si>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</si>
  <si>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</si>
  <si>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</si>
  <si>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</si>
  <si>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</si>
  <si>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</si>
  <si>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</si>
  <si>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</si>
  <si>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</si>
  <si>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</si>
  <si>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</si>
  <si>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</si>
  <si>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</si>
  <si>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</si>
  <si>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</si>
  <si>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</si>
  <si>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</si>
  <si>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</si>
  <si>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</si>
  <si>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</si>
  <si>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</si>
  <si>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</si>
  <si>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</si>
  <si>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</si>
  <si>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</si>
  <si>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</si>
  <si>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</si>
  <si>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</si>
  <si>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</si>
  <si>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</si>
  <si>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</si>
  <si>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</si>
  <si>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</si>
  <si>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</si>
  <si>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</si>
  <si>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</si>
  <si>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</si>
  <si>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</si>
  <si>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</si>
  <si>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</si>
  <si>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</si>
  <si>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</si>
  <si>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</si>
  <si>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</si>
  <si>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</si>
  <si>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</si>
  <si>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</si>
  <si>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</si>
  <si>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</si>
  <si>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</si>
  <si>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</si>
  <si>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</si>
  <si>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</si>
  <si>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</si>
  <si>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</si>
  <si>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</si>
  <si>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</si>
  <si>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</si>
  <si>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</si>
  <si>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</si>
  <si>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</si>
  <si>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</si>
  <si>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</si>
  <si>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</si>
  <si>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</si>
  <si>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</si>
  <si>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</si>
  <si>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</si>
  <si>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</si>
  <si>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</si>
  <si>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</si>
  <si>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</si>
  <si>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</si>
  <si>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</si>
  <si>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</si>
  <si>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</si>
  <si>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</si>
  <si>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</si>
  <si>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</si>
  <si>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</si>
  <si>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</si>
  <si>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</si>
  <si>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</si>
  <si>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</si>
  <si>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</si>
  <si>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</si>
  <si>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</si>
  <si>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</si>
  <si>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</si>
  <si>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</si>
  <si>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</si>
  <si>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</si>
  <si>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</si>
  <si>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</si>
  <si>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</si>
  <si>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</si>
  <si>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</si>
  <si>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</si>
  <si>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</si>
  <si>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</si>
  <si>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</si>
  <si>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</si>
  <si>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</si>
  <si>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</si>
  <si>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</si>
  <si>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</si>
  <si>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</si>
  <si>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</si>
  <si>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</si>
  <si>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</si>
  <si>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</si>
  <si>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</si>
  <si>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</si>
  <si>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</si>
  <si>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</si>
  <si>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</si>
  <si>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</si>
  <si>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</si>
  <si>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</si>
  <si>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</si>
  <si>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</si>
  <si>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</si>
  <si>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</si>
  <si>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</si>
  <si>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</si>
  <si>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</si>
  <si>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</si>
  <si>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</si>
  <si>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</si>
  <si>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</si>
  <si>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</si>
  <si>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</si>
  <si>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</si>
  <si>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</si>
  <si>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</si>
  <si>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</si>
  <si>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</si>
  <si>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</si>
  <si>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</si>
  <si>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</si>
  <si>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</si>
  <si>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</si>
  <si>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</si>
  <si>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</si>
  <si>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</si>
  <si>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</si>
  <si>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</si>
  <si>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</si>
  <si>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</si>
  <si>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</si>
  <si>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</si>
  <si>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</si>
  <si>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</si>
  <si>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</si>
  <si>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</si>
  <si>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</si>
  <si>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</si>
  <si>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</si>
  <si>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</si>
  <si>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</si>
  <si>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</si>
  <si>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</si>
  <si>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</si>
  <si>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</si>
  <si>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</si>
  <si>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</si>
  <si>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</si>
  <si>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</si>
  <si>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</si>
  <si>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</si>
  <si>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</si>
  <si>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</si>
  <si>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</si>
  <si>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</si>
  <si>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</si>
  <si>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</si>
  <si>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</si>
  <si>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</si>
  <si>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</si>
  <si>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</si>
  <si>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</si>
  <si>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</si>
  <si>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</si>
  <si>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</si>
  <si>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</si>
  <si>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</si>
  <si>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</si>
  <si>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</si>
  <si>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</si>
  <si>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</si>
  <si>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</si>
  <si>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</si>
  <si>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</si>
  <si>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</si>
  <si>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</si>
  <si>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</si>
  <si>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</si>
  <si>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</si>
  <si>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</si>
  <si>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</si>
  <si>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</si>
  <si>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</si>
  <si>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</si>
  <si>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</si>
  <si>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</si>
  <si>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</si>
  <si>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</si>
  <si>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</si>
  <si>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</si>
  <si>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</si>
  <si>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</si>
  <si>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</si>
  <si>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</si>
  <si>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</si>
  <si>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</si>
  <si>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</si>
  <si>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</si>
  <si>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</si>
  <si>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</si>
  <si>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</si>
  <si>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</si>
  <si>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</si>
  <si>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</si>
  <si>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</si>
  <si>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</si>
  <si>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</si>
  <si>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</si>
  <si>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</si>
  <si>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</si>
  <si>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</si>
  <si>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</si>
  <si>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</si>
  <si>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</si>
  <si>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</si>
  <si>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</si>
  <si>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</si>
  <si>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</si>
  <si>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</si>
  <si>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</si>
  <si>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</si>
  <si>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</si>
  <si>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</si>
  <si>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</si>
  <si>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</si>
  <si>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</si>
  <si>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</si>
  <si>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</si>
  <si>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</si>
  <si>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</si>
  <si>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</si>
  <si>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</si>
  <si>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</si>
  <si>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</si>
  <si>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</si>
  <si>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</si>
  <si>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</si>
  <si>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</si>
  <si>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</si>
  <si>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</si>
  <si>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</si>
  <si>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</si>
  <si>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</si>
  <si>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</si>
  <si>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</si>
  <si>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</si>
  <si>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</si>
  <si>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</si>
  <si>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</si>
  <si>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</si>
  <si>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</si>
  <si>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</si>
  <si>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</si>
  <si>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</si>
  <si>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</si>
  <si>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</si>
  <si>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</si>
  <si>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</si>
  <si>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</si>
  <si>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</si>
  <si>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</si>
  <si>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</si>
  <si>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</si>
  <si>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</si>
  <si>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</si>
  <si>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</si>
  <si>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</si>
  <si>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</si>
  <si>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</si>
  <si>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</si>
  <si>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</si>
  <si>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</si>
  <si>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</si>
  <si>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</si>
  <si>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</si>
  <si>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</si>
  <si>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</si>
  <si>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</si>
  <si>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</si>
  <si>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</si>
  <si>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</si>
  <si>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</si>
  <si>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</si>
  <si>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</si>
  <si>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</si>
  <si>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</si>
  <si>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</si>
  <si>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</si>
  <si>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</si>
  <si>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</si>
  <si>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</si>
  <si>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</si>
  <si>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</si>
  <si>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</si>
  <si>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</si>
  <si>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</si>
  <si>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</si>
  <si>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</si>
  <si>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</si>
  <si>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</si>
  <si>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</si>
  <si>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</si>
  <si>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</si>
  <si>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</si>
  <si>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</si>
  <si>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</si>
  <si>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</si>
  <si>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</si>
  <si>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</si>
  <si>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</si>
  <si>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</si>
  <si>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</si>
  <si>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</si>
  <si>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</si>
  <si>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</si>
  <si>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</si>
  <si>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</si>
  <si>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</si>
  <si>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</si>
  <si>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</si>
  <si>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</si>
  <si>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</si>
  <si>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</si>
  <si>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</si>
  <si>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</si>
  <si>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</si>
  <si>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</si>
  <si>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</si>
  <si>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</si>
  <si>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</si>
  <si>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</si>
  <si>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</si>
  <si>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</si>
  <si>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</si>
  <si>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</si>
  <si>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</si>
  <si>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</si>
  <si>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</si>
  <si>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</si>
  <si>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</si>
  <si>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</si>
  <si>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</si>
  <si>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</si>
  <si>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</si>
  <si>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</si>
  <si>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</si>
  <si>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</si>
  <si>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</si>
  <si>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</si>
  <si>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</si>
  <si>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</si>
  <si>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</si>
  <si>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</si>
  <si>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</si>
  <si>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</si>
  <si>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</si>
  <si>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</si>
  <si>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</si>
  <si>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</si>
  <si>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</si>
  <si>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</si>
  <si>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</si>
  <si>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</si>
  <si>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</si>
  <si>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</si>
  <si>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</si>
  <si>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</si>
  <si>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</si>
  <si>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</si>
  <si>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</si>
  <si>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</si>
  <si>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</si>
  <si>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</si>
  <si>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</si>
  <si>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</si>
  <si>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</si>
  <si>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</si>
  <si>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</si>
  <si>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</si>
  <si>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</si>
  <si>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</si>
  <si>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</si>
  <si>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</si>
  <si>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</si>
  <si>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</si>
  <si>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</si>
  <si>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</si>
  <si>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</si>
  <si>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</si>
  <si>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</si>
  <si>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</si>
  <si>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</si>
  <si>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</si>
  <si>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</si>
  <si>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</si>
  <si>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</si>
  <si>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</si>
  <si>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</si>
  <si>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</si>
  <si>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</si>
  <si>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</si>
  <si>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</si>
  <si>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</si>
  <si>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</si>
  <si>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</si>
  <si>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</si>
  <si>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</si>
  <si>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</si>
  <si>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</si>
  <si>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</si>
  <si>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</si>
  <si>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</si>
  <si>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</si>
  <si>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</si>
  <si>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</si>
  <si>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</si>
  <si>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</si>
  <si>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</si>
  <si>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</si>
  <si>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</si>
  <si>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</si>
  <si>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</si>
  <si>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</si>
  <si>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</si>
  <si>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</si>
  <si>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</si>
  <si>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</si>
  <si>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</si>
  <si>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</si>
  <si>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</si>
  <si>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</si>
  <si>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</si>
  <si>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</si>
  <si>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</si>
  <si>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</si>
  <si>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</si>
  <si>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</si>
  <si>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</si>
  <si>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</si>
  <si>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</si>
  <si>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</si>
  <si>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</si>
  <si>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</si>
  <si>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</si>
  <si>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</si>
  <si>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</si>
  <si>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</si>
  <si>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</si>
  <si>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</si>
  <si>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</si>
  <si>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</si>
  <si>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</si>
  <si>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</si>
  <si>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</si>
  <si>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</si>
  <si>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</si>
  <si>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</si>
  <si>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</si>
  <si>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</si>
  <si>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</si>
  <si>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</si>
  <si>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</si>
  <si>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</si>
  <si>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</si>
  <si>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</si>
  <si>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</si>
  <si>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</si>
  <si>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</si>
  <si>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</si>
  <si>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</si>
  <si>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</si>
  <si>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</si>
  <si>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</si>
  <si>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</si>
  <si>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</si>
  <si>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</si>
  <si>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</si>
  <si>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</si>
  <si>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</si>
  <si>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</si>
  <si>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</si>
  <si>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</si>
  <si>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</si>
  <si>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</si>
  <si>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</si>
  <si>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</si>
  <si>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</si>
  <si>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</si>
  <si>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</si>
  <si>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</si>
  <si>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</si>
  <si>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</si>
  <si>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</si>
  <si>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</si>
  <si>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</si>
  <si>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</si>
  <si>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</si>
  <si>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</si>
  <si>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</si>
  <si>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</si>
  <si>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</si>
  <si>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</si>
  <si>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</si>
  <si>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</si>
  <si>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</si>
  <si>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</si>
  <si>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</si>
  <si>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</si>
  <si>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</si>
  <si>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</si>
  <si>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</si>
  <si>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</si>
  <si>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</si>
  <si>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</si>
  <si>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</si>
  <si>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</si>
  <si>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</si>
  <si>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</si>
  <si>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</si>
  <si>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</si>
  <si>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</si>
  <si>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</si>
  <si>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</si>
  <si>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</si>
  <si>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</si>
  <si>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</si>
  <si>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</si>
  <si>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</si>
  <si>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</si>
  <si>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</si>
  <si>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</si>
  <si>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</si>
  <si>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</si>
  <si>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</si>
  <si>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</si>
  <si>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</si>
  <si>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</si>
  <si>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</si>
  <si>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</si>
  <si>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</si>
  <si>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</si>
  <si>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</si>
  <si>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</si>
  <si>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</si>
  <si>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</si>
  <si>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</si>
  <si>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</si>
  <si>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</si>
  <si>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</si>
  <si>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</si>
  <si>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</si>
  <si>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</si>
  <si>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</si>
  <si>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</si>
  <si>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</si>
  <si>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</si>
  <si>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</si>
  <si>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</si>
  <si>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</si>
  <si>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</si>
  <si>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</si>
  <si>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</si>
  <si>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</si>
  <si>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</si>
  <si>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</si>
  <si>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</si>
  <si>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</si>
  <si>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</si>
  <si>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</si>
  <si>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</si>
  <si>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</si>
  <si>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</si>
  <si>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</si>
  <si>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</si>
  <si>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</si>
  <si>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</si>
  <si>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</si>
  <si>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</si>
  <si>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</si>
  <si>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</si>
  <si>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</si>
  <si>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</si>
  <si>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</si>
  <si>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</si>
  <si>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</si>
  <si>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</si>
  <si>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</si>
  <si>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</si>
  <si>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</si>
  <si>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</si>
  <si>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</si>
  <si>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</si>
  <si>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</si>
  <si>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</si>
  <si>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</si>
  <si>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</si>
  <si>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</si>
  <si>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</si>
  <si>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</si>
  <si>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</si>
  <si>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</si>
  <si>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</si>
  <si>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</si>
  <si>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</si>
  <si>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</si>
  <si>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</si>
  <si>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</si>
  <si>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</si>
  <si>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</si>
  <si>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</si>
  <si>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</si>
  <si>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</si>
  <si>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</si>
  <si>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</si>
  <si>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</si>
  <si>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</si>
  <si>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</si>
  <si>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</si>
  <si>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</si>
  <si>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</si>
  <si>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</si>
  <si>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</si>
  <si>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</si>
  <si>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</si>
  <si>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</si>
  <si>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</si>
  <si>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</si>
  <si>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</si>
  <si>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</si>
  <si>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</si>
  <si>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</si>
  <si>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</si>
  <si>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</si>
  <si>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</si>
  <si>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</si>
  <si>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</si>
  <si>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</si>
  <si>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</si>
  <si>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</si>
  <si>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</si>
  <si>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</si>
  <si>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</si>
  <si>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</si>
  <si>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</si>
  <si>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</si>
  <si>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</si>
  <si>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</si>
  <si>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</si>
  <si>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</si>
  <si>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</si>
  <si>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</si>
  <si>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</si>
  <si>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</si>
  <si>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</si>
  <si>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</si>
  <si>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</si>
  <si>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</si>
  <si>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</si>
  <si>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</si>
  <si>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</si>
  <si>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</si>
  <si>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</si>
  <si>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</si>
  <si>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</si>
  <si>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</si>
  <si>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</si>
  <si>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</si>
  <si>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</si>
  <si>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</si>
  <si>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</si>
  <si>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</si>
  <si>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</si>
  <si>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</si>
  <si>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</si>
  <si>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</si>
  <si>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</si>
  <si>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</si>
  <si>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</si>
  <si>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</si>
  <si>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</si>
  <si>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</si>
  <si>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</si>
  <si>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</si>
  <si>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</si>
  <si>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</si>
  <si>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</si>
  <si>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</si>
  <si>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</si>
  <si>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</si>
  <si>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</si>
  <si>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</si>
  <si>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</si>
  <si>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</si>
  <si>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</si>
  <si>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</si>
  <si>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</si>
  <si>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</si>
  <si>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</si>
  <si>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</si>
  <si>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</si>
  <si>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</si>
  <si>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</si>
  <si>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</si>
  <si>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</si>
  <si>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</si>
  <si>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</si>
  <si>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</si>
  <si>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</si>
  <si>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</si>
  <si>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</si>
  <si>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</si>
  <si>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</si>
  <si>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</si>
  <si>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</si>
  <si>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</si>
  <si>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</si>
  <si>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</si>
  <si>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</si>
  <si>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</si>
  <si>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</si>
  <si>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</si>
  <si>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</si>
  <si>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</si>
  <si>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</si>
  <si>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</si>
  <si>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</si>
  <si>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</si>
  <si>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</si>
  <si>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</si>
  <si>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</si>
  <si>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</si>
  <si>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</si>
  <si>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</si>
  <si>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</si>
  <si>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</si>
  <si>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</si>
  <si>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</si>
  <si>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</si>
  <si>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</si>
  <si>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</si>
  <si>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</si>
  <si>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</si>
  <si>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</si>
  <si>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</si>
  <si>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</si>
  <si>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</si>
  <si>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</si>
  <si>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</si>
  <si>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</si>
  <si>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</si>
  <si>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</si>
  <si>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</si>
  <si>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</si>
  <si>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</si>
  <si>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</si>
  <si>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</si>
  <si>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</si>
  <si>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</si>
  <si>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</si>
  <si>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</si>
  <si>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</si>
  <si>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</si>
  <si>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</si>
  <si>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</si>
  <si>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</si>
  <si>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</si>
  <si>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</si>
  <si>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</si>
  <si>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</si>
  <si>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</si>
  <si>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</si>
  <si>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</si>
  <si>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</si>
  <si>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</si>
  <si>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</si>
  <si>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</si>
  <si>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</si>
  <si>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</si>
  <si>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</si>
  <si>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</si>
  <si>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</si>
  <si>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</si>
  <si>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</si>
  <si>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</si>
  <si>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</si>
  <si>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</si>
  <si>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</si>
  <si>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</si>
  <si>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</si>
  <si>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</si>
  <si>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</si>
  <si>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</si>
  <si>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</si>
  <si>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</si>
  <si>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</si>
  <si>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</si>
  <si>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</si>
  <si>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</si>
  <si>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</si>
  <si>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</si>
  <si>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</si>
  <si>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</si>
  <si>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</si>
  <si>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</si>
  <si>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</si>
  <si>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</si>
  <si>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</si>
  <si>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</si>
  <si>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</si>
  <si>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</si>
  <si>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</si>
  <si>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</si>
  <si>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</si>
  <si>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</si>
  <si>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</si>
  <si>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</si>
  <si>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</si>
  <si>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</si>
  <si>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</si>
  <si>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</si>
  <si>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</si>
  <si>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</si>
  <si>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</si>
  <si>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</si>
  <si>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</si>
  <si>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</si>
  <si>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</si>
  <si>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</si>
  <si>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</si>
  <si>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</si>
  <si>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</si>
  <si>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</si>
  <si>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</si>
  <si>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</si>
  <si>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</si>
  <si>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</si>
  <si>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</si>
  <si>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</si>
  <si>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</si>
  <si>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</si>
  <si>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</si>
  <si>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</si>
  <si>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</si>
  <si>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</si>
  <si>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</si>
  <si>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</si>
  <si>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</si>
  <si>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</si>
  <si>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</si>
  <si>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</si>
  <si>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</si>
  <si>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</si>
  <si>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</si>
  <si>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</si>
  <si>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</si>
  <si>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</si>
  <si>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</si>
  <si>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</si>
  <si>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</si>
  <si>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</si>
  <si>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</si>
  <si>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</si>
  <si>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</si>
  <si>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</si>
  <si>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</si>
  <si>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</si>
  <si>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</si>
  <si>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</si>
  <si>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</si>
  <si>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</si>
  <si>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</si>
  <si>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</si>
  <si>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</si>
  <si>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</si>
  <si>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</si>
  <si>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</si>
  <si>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</si>
  <si>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</si>
  <si>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</si>
  <si>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</si>
  <si>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</si>
  <si>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</si>
  <si>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</si>
  <si>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</si>
  <si>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</si>
  <si>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</si>
  <si>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</si>
  <si>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</si>
  <si>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</si>
  <si>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</si>
  <si>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</si>
  <si>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</si>
  <si>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</si>
  <si>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</si>
  <si>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</si>
  <si>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</si>
  <si>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</si>
  <si>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</si>
  <si>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</si>
  <si>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</si>
  <si>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</si>
  <si>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</si>
  <si>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</si>
  <si>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</si>
  <si>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</si>
  <si>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</si>
  <si>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</si>
  <si>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</si>
  <si>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</si>
  <si>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</si>
  <si>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</si>
  <si>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</si>
  <si>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</si>
  <si>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</si>
  <si>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</si>
  <si>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</si>
  <si>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</si>
  <si>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</si>
  <si>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</si>
  <si>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</si>
  <si>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</si>
  <si>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</si>
  <si>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</si>
  <si>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</si>
  <si>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</si>
  <si>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</si>
  <si>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</si>
  <si>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</si>
  <si>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</si>
  <si>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</si>
  <si>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</si>
  <si>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</si>
  <si>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</si>
  <si>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</si>
  <si>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</si>
  <si>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</si>
  <si>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</si>
  <si>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</si>
  <si>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</si>
  <si>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</si>
  <si>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</si>
  <si>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</si>
  <si>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</si>
  <si>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</si>
  <si>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</si>
  <si>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</si>
  <si>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</si>
  <si>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</si>
  <si>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</si>
  <si>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</si>
  <si>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</si>
  <si>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</si>
  <si>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</si>
  <si>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</si>
  <si>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</si>
  <si>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</si>
  <si>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</si>
  <si>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</si>
  <si>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</si>
  <si>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</si>
  <si>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</si>
  <si>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</si>
  <si>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</si>
  <si>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</si>
  <si>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</si>
  <si>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</si>
  <si>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</si>
  <si>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</si>
  <si>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</si>
  <si>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</si>
  <si>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</si>
  <si>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</si>
  <si>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</si>
  <si>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</si>
  <si>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</si>
  <si>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</si>
  <si>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</si>
  <si>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</si>
  <si>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</si>
  <si>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</si>
  <si>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</si>
  <si>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</si>
  <si>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</si>
  <si>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</si>
  <si>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</si>
  <si>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</si>
  <si>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</si>
  <si>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</si>
  <si>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</si>
  <si>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</si>
  <si>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</si>
  <si>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</si>
  <si>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</si>
  <si>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</si>
  <si>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</si>
  <si>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</si>
  <si>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</si>
  <si>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</si>
  <si>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</si>
  <si>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</si>
  <si>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</si>
  <si>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</si>
  <si>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</si>
  <si>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</si>
  <si>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</si>
  <si>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</si>
  <si>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</si>
  <si>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</si>
  <si>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</si>
  <si>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</si>
  <si>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</si>
  <si>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</si>
  <si>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</si>
  <si>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</si>
  <si>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</si>
  <si>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</si>
  <si>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</si>
  <si>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</si>
  <si>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</si>
  <si>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</si>
  <si>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</si>
  <si>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</si>
  <si>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</si>
  <si>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</si>
  <si>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</si>
  <si>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</si>
  <si>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</si>
  <si>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</si>
  <si>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</si>
  <si>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</si>
  <si>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</si>
  <si>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</si>
  <si>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</si>
  <si>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</si>
  <si>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</si>
  <si>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</si>
  <si>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</si>
  <si>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</si>
  <si>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</si>
  <si>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</si>
  <si>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</si>
  <si>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</si>
  <si>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</si>
  <si>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</si>
  <si>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</si>
  <si>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</si>
  <si>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</si>
  <si>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</si>
  <si>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</si>
  <si>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</si>
  <si>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</si>
  <si>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</si>
  <si>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</si>
  <si>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</si>
  <si>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</si>
  <si>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</si>
  <si>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</si>
  <si>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</si>
  <si>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</si>
  <si>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</si>
  <si>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</si>
  <si>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</si>
  <si>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</si>
  <si>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</si>
  <si>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</si>
  <si>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</si>
  <si>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</si>
  <si>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</si>
  <si>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</si>
  <si>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</si>
  <si>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</si>
  <si>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</si>
  <si>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</si>
  <si>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</si>
  <si>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</si>
  <si>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</si>
  <si>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</si>
  <si>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</si>
  <si>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</si>
  <si>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</si>
  <si>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</si>
  <si>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</si>
  <si>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</si>
  <si>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</si>
  <si>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</si>
  <si>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</si>
  <si>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</si>
  <si>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</si>
  <si>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</si>
  <si>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</si>
  <si>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</si>
  <si>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</si>
  <si>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</si>
  <si>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</si>
  <si>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</si>
  <si>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</si>
  <si>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</si>
  <si>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</si>
  <si>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</si>
  <si>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</si>
  <si>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</si>
  <si>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</si>
  <si>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</si>
  <si>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</si>
  <si>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</si>
  <si>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</si>
  <si>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</si>
  <si>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</si>
  <si>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</si>
  <si>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</si>
  <si>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</si>
  <si>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</si>
  <si>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DIRECCIÓN DE SERVICIO COMERCIAL ZONA 4</t>
  </si>
  <si>
    <t>SUBCENTRAL SANTA LUCIA</t>
  </si>
  <si>
    <t>NOMBRE CENTRO DE TRABAJO Y/O PROCESO: DIVISIÓN ATENCION AL CLIENTE ZONA 4 - ADMINISTRATIVO</t>
  </si>
  <si>
    <t>DIVISIÓN ATENCION AL CLIENTE ZONA 4 - ADMINISTRATIVO</t>
  </si>
  <si>
    <t>NOMBRE CENTRO DE TRABAJO Y/O PROCESO: DIVISIÓN ATENCION AL CLIENTE ZONA 4 - DEFRAUDACIÓN</t>
  </si>
  <si>
    <t>DIVISIÓN ATENCION AL CLIENTE ZONA 4 - DEFRAUDACIÓN</t>
  </si>
  <si>
    <t>NOMBRE CENTRO DE TRABAJO Y/O PROCESO: DIVISIÓN ATENCION AL CLIENTE ZONA 4 - PQR</t>
  </si>
  <si>
    <t>DIVISIÓN ATENCION AL CLIENTE ZONA 4 - PQR</t>
  </si>
  <si>
    <t>NOMBRE CENTRO DE TRABAJO Y/O PROCESO: DIVISIÓN ATENCION AL CLIENTE ZONA 4 - GRANDES CLIENTES</t>
  </si>
  <si>
    <t>DIVISIÓN ATENCION AL CLIENTE ZONA 4 - GRANDES CLIENTES</t>
  </si>
  <si>
    <t xml:space="preserve">Administrar y responder por la gestión de las unidades controlables. para optimizar los recursos y evidenciar el cumplimiento de las obligaciones del operador comercial.
</t>
  </si>
  <si>
    <t>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t>
  </si>
  <si>
    <t>si</t>
  </si>
  <si>
    <t>Campañas de aseo de manos cumpliendo protocolos de una adecuada limpieza y desinfección de manera constante.</t>
  </si>
  <si>
    <t>ELEMENTOS DE PROTECCIÓN PERSONAL DE ACUERDO AL MANUAL DE E.P.P. DE LA EMPRESA</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</si>
  <si>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</si>
  <si>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</si>
  <si>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</si>
  <si>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</si>
  <si>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</si>
  <si>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</si>
  <si>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Ubicación de equipos portátiles de extinción de incendios cerca al área que garanticen una oportuna atención ante un evento por fuego incipiente.</t>
  </si>
  <si>
    <t>inspeccionar todos los elementos de emergencia para la atención de la contingencia</t>
  </si>
  <si>
    <t>SI</t>
  </si>
  <si>
    <t>ELABORACIÓN                                            ACTUALIZACIÓN                                               FECHA: 22 MAYO 2017</t>
  </si>
  <si>
    <t>Elaborar programas para cortes y reconexiones, taponarniento y revividas del servicio de acueducto, con base en los reportes generados a traves del sistema de informacion empresarial, con el fin de supervisar y controlar Ia ejecucion de las operaciones en terreno.</t>
  </si>
  <si>
    <t>1.  Establecer las necesidades de personal y materiales para la ejecucion de las obras programadas a realizar por el area. 2. Controlar operativamente que los medidores retirados y que  presenten algún daño, sean entregados oportunamente al taller de medidores para su limpieza, reparacion, ajuste y prueba. 3. Solicitar la elaboración de ordenes de pago, con el objetivo de soportar la remuneracien de los trabajos ejecutados por los contratistas. 4.  Alimentar el sistema de información empresarial a Waves de archivos planos de suspensiones y reconexiones. 5.  Rendir informes al superior inmediato sobre trabajos realizados en su area.</t>
  </si>
  <si>
    <t>Generar los informes de los objetos controlables, para calificar y cuantificar los eventos de cada actividad de operación comercial</t>
  </si>
  <si>
    <t>1.  Extractar la totalidad de los eventos de cada actividad del periodo en evaluación. 2. Programar inspecciones a terreno que requiera el objeto controlable 3. Generar una base de datos con la informacion recolectada en terreno. 4. Verificar la veracidad de los parametros comerciales para calificar cada evento. 5.  Verificar el cargue en el sistema de los diferentes eventos comerciales (medidores, cajillas, nuevas conexiones, tapas, entre otros.). 6. Alimentar el  tablero de control del area. 7. Elaborar oficios, documentos e informes estadisticos de desempeno utilizando herramientas tecnologicas de informacion y computación. 8.  Verificar la correcta aplicacion en el sistema de los ajustes y resoluciones par parte del  operador comercial. 9. Verificar la informacion soporte para la remuneración de las diferentes  actividades desarrolladas por el operador comercial. 10. Preparar las bases de datos de control en el periodo en evaluacion.</t>
  </si>
  <si>
    <t>Organizar y controlar la atencion de las peticiones, quejas y recursos, presentados por los clientes de los ciclos asignados, con el fin de efectuar la conceptualizacion y ajustes en el sistema de informacion comercial con base en las pruebas requeridas acordes con la normatividad.</t>
  </si>
  <si>
    <t xml:space="preserve">1,  Registrar en el sistema de informacion empresarial la apertura de los reclamos y recursos, con
el fin de cumplir con el ciclo de cierre de las solicitudes. 2.  Programar y coordinar revisiones e inspecciones de aquellos predios objeto de peticiones, quejas, reclamos y recursos comerciales,  3.  Diligenciar, remitir y coordinar con las demas dependencias de la Empresa las solicitudes y 
 ordenes de trabajo. 4.  Reportar la informacion referente a instalaciones clandestinas y servicios no autorizados encontrados en terreno, con el fin de informar oportunamente al area correspondiente, para resolver las inconsistencies presentadas. 5.  Realizar el seguimiento de los acontecimientos reportados en los puntos de atencion de la  Empresa.
</t>
  </si>
  <si>
    <t>Se  recomienda  realizar  mantenimiento  preventivo a  los  centros de computo,Ajustar  puestos de  trabajo de  acuerdo con los  requerimientos  minimos estandarizados.</t>
  </si>
  <si>
    <t>Ejercer el control para el cumplimiento de los procesos definidos en el área en coherencia con la planeación estratégica de la empresa</t>
  </si>
  <si>
    <t xml:space="preserve">Controlar que las quejas, peticiones, reclamos sean tramitadas. Controlar los parámetros establecidos para la operatividad del call center. Monitorear los puntos de atención al cliente y establecer mecanismo que permitan medir el grado de satisfacción de los usuarios. Coordinar el servicio, atención, facturación, pagos, y reclamos de los clientes de alto consumo de los predios comerciales industriales y oficiales para la prestación de un buen servicio. Verificar que el contrato especial de gestión de la zona cumplas las políticas relacionadas con los procesos operativos, comerciales y de imagen corporativa. Evaluar la ejecución de los contratos de gestión comercial y atender las necesidades comerciales y operativos de los terceros y usuarios en general . Coordinar los comités de seguimiento a los procesos del área para analizarla situación y mejorar el servicio. </t>
  </si>
  <si>
    <t>adecuacion de protectores o difusores para evitar exceso de brillo por las iluminarias.</t>
  </si>
  <si>
    <t xml:space="preserve">Realizar estudios de  iluminacion, garantizar  la  ejecucion de  las pausas activas implementar  programa de  mantenimiento  para las lamparas </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</si>
  <si>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</si>
  <si>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</si>
  <si>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Generar los informes de los objetos controlables, para calificar y cuantificar los eventos de cada actividad de operación comercial.</t>
  </si>
  <si>
    <t>adecuacion de protectores o difusores para disminuir el brillo generado por las luminarias</t>
  </si>
  <si>
    <t>Asegurar la entrega y recibo de los materiales, herramientas y equipos que son requeridos para realizar la ejecucion de los trabajos de mantenimiento preventivo, predictivo y correctivo, con el fin de asegurar la disponibilidad, capacidad funcional, operativa y productiva de los equipos en los procesos de captacion, almacenamiento, conduccion y tratamiento de agua.</t>
  </si>
  <si>
    <t>1.  Controlar la entrega y recibo de los materiales, repuestos, herramientas y equipos que son
requeridos, pare ejecutar los trabajos de mantenimiento preventivo y predictivo programado y correctivo de acuerdo con los procedimientos establecidos. 2.  Solicitar los materiales, repuestos, equipos y herramientas que son utilizados en la ejecucion de   los trabajos de mantenimiento cuando sus existencias no permiten atender los trabajos de   mantenimiento solicitados. 3.  Ejecutar las Ordenes de trabajo que le son asignadas del programa de mantenimiento preventivo
y predictivo programado, en especial las del tipo mecanico, cumpliendo con los requisitos definidos para asegurar la disponibilidad de los equipos criticos de los procesos de captacion, almacenamiento, conduccion y tratamiento. 4.  Verificar los trabajos de mantenimiento preventivos o correctivos realizados. 5.  Realizar la verificacion y mantenimiento de los elementos de deteccion de incidentes, de los equipos de proteccion personal y de control local de emergencias de los procesos y estructuras del area.  6.  Revisar y solicitar los cambios necesarios en la informacion tecnica que es necesaria para  realizar los trabajos de mantenimiento mecanico. 7.  Informar a su superior inmediato sabre el desarrollo de sus funciones, asi como las novedades e
inconvenientes que se presentee, con el fin de que se pueda verificar el cumplimiento de los requisitos definidos y se tomen las medidas pertinentes de forma oportuna.</t>
  </si>
  <si>
    <t>1,  Registrar en el sistema de informacion empresarial la apertura de los reclamos y recursos, con
el fin de cumplir con el ciclo de cierre de las solicitudes. 2.  Programar y coordinar revisiones e inspecciones de aquellos predios objeto de peticiones, quejas, reclamos y recursos comerciales,  3.  Diligenciar, remitir y coordinar con las demas dependencias de la Empresa las solicitudes y 
 ordenes de trabajo. 4.  Reportar la informacion referente a instalaciones clandestinas y servicios no autorizados encontrados en terreno, con el fin de informar oportunamente al area correspondiente, para resolver las inconsistencies presentadas. 5.  Realizar el seguimiento de los acontecimientos reportados en los puntos de atencion de la  Empresa.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</si>
</sst>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3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3" fillId="4" borderId="18" xfId="0" applyFont="1" applyFill="1" applyBorder="1" applyAlignment="1">
      <alignment horizontal="justify" vertical="center" wrapText="1"/>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2"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0" borderId="21" xfId="0" applyFont="1" applyBorder="1" applyAlignment="1">
      <alignment vertical="center"/>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1" fillId="0" borderId="25" xfId="0" applyFont="1" applyBorder="1" applyAlignment="1">
      <alignment vertical="center"/>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5" fillId="4" borderId="23"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3" fillId="4" borderId="1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1" fillId="4" borderId="1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2" fillId="8" borderId="13"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2" fillId="4" borderId="26"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1" fillId="4" borderId="26" xfId="0" applyFont="1" applyFill="1" applyBorder="1" applyAlignment="1">
      <alignment horizontal="center" vertical="center" wrapText="1"/>
    </xf>
    <xf numFmtId="0" fontId="2" fillId="8" borderId="18"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1" fillId="8" borderId="26"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textRotation="90"/>
    </xf>
    <xf numFmtId="0" fontId="1" fillId="8" borderId="17" xfId="0" applyFont="1" applyFill="1" applyBorder="1" applyAlignment="1">
      <alignment horizontal="center" vertical="center" wrapText="1"/>
    </xf>
    <xf numFmtId="0" fontId="3" fillId="8" borderId="17"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9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Desktop/BAKCUP%20ESCRITORIO/MATRICES%20DE%20PELIGROS/matrices%20ya%20registradas/MATRICES%20ABRIL/MIP%20DIVISI&#211;N%20ATENCI&#211;N%20AL%20CLIENTE%20ZON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defraudación"/>
      <sheetName val="terreno"/>
      <sheetName val="PQR"/>
      <sheetName val="grandes clientes"/>
      <sheetName val="Hoja1"/>
      <sheetName val="Hoja2"/>
    </sheetNames>
    <sheetDataSet>
      <sheetData sheetId="0"/>
      <sheetData sheetId="1"/>
      <sheetData sheetId="2"/>
      <sheetData sheetId="3"/>
      <sheetData sheetId="4"/>
      <sheetData sheetId="5">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0"/>
  <sheetViews>
    <sheetView showGridLines="0" tabSelected="1" zoomScale="80" zoomScaleNormal="80" workbookViewId="0">
      <selection activeCell="D11" sqref="D11:D20"/>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0"/>
      <c r="D2" s="110"/>
      <c r="E2" s="99" t="s">
        <v>1217</v>
      </c>
      <c r="F2" s="100"/>
      <c r="G2" s="100"/>
      <c r="H2" s="100"/>
      <c r="I2" s="101"/>
      <c r="J2" s="9"/>
      <c r="K2" s="9"/>
      <c r="L2" s="9"/>
      <c r="M2" s="8"/>
      <c r="N2" s="8"/>
      <c r="O2" s="8"/>
      <c r="P2" s="8"/>
      <c r="Q2" s="8"/>
      <c r="R2" s="8"/>
      <c r="S2" s="8"/>
      <c r="T2" s="8"/>
      <c r="U2" s="9"/>
      <c r="V2" s="8"/>
      <c r="W2" s="8"/>
      <c r="X2" s="8"/>
      <c r="Y2" s="8"/>
      <c r="Z2" s="8"/>
      <c r="AA2" s="10"/>
    </row>
    <row r="3" spans="1:276" s="6" customFormat="1" ht="15" customHeight="1">
      <c r="A3" s="5"/>
      <c r="C3" s="11"/>
      <c r="D3" s="8"/>
      <c r="E3" s="102" t="s">
        <v>1193</v>
      </c>
      <c r="F3" s="103"/>
      <c r="G3" s="103"/>
      <c r="H3" s="103"/>
      <c r="I3" s="104"/>
      <c r="J3" s="9"/>
      <c r="K3" s="9"/>
      <c r="L3" s="9"/>
      <c r="M3" s="8"/>
      <c r="N3" s="8"/>
      <c r="O3" s="8"/>
      <c r="P3" s="8"/>
      <c r="Q3" s="8"/>
      <c r="R3" s="8"/>
      <c r="S3" s="8"/>
      <c r="T3" s="8"/>
      <c r="U3" s="9"/>
      <c r="V3" s="8"/>
      <c r="W3" s="8"/>
      <c r="X3" s="8"/>
      <c r="Y3" s="8"/>
      <c r="Z3" s="8"/>
      <c r="AA3" s="10"/>
    </row>
    <row r="4" spans="1:276" s="6" customFormat="1" ht="15" customHeight="1" thickBot="1">
      <c r="A4" s="5"/>
      <c r="C4" s="110"/>
      <c r="D4" s="110"/>
      <c r="E4" s="105" t="s">
        <v>1195</v>
      </c>
      <c r="F4" s="106"/>
      <c r="G4" s="106"/>
      <c r="H4" s="106"/>
      <c r="I4" s="107"/>
      <c r="J4" s="9"/>
      <c r="K4" s="9"/>
      <c r="L4" s="9"/>
      <c r="M4" s="8"/>
      <c r="N4" s="8"/>
      <c r="O4" s="8"/>
      <c r="P4" s="8"/>
      <c r="Q4" s="8"/>
      <c r="R4" s="8"/>
      <c r="S4" s="8"/>
      <c r="T4" s="8"/>
      <c r="U4" s="9"/>
      <c r="V4" s="8"/>
      <c r="W4" s="8"/>
      <c r="X4" s="8"/>
      <c r="Y4" s="8"/>
      <c r="Z4" s="8"/>
      <c r="AA4" s="10"/>
    </row>
    <row r="5" spans="1:276" s="6" customFormat="1" ht="11.25" customHeight="1">
      <c r="A5" s="5"/>
      <c r="C5" s="11"/>
      <c r="D5" s="8"/>
      <c r="E5" s="111"/>
      <c r="F5" s="111"/>
      <c r="G5" s="111"/>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96" t="s">
        <v>11</v>
      </c>
      <c r="B8" s="115" t="s">
        <v>12</v>
      </c>
      <c r="C8" s="112" t="s">
        <v>0</v>
      </c>
      <c r="D8" s="112"/>
      <c r="E8" s="112"/>
      <c r="F8" s="112"/>
      <c r="G8" s="109" t="s">
        <v>1</v>
      </c>
      <c r="H8" s="113"/>
      <c r="I8" s="114" t="s">
        <v>2</v>
      </c>
      <c r="J8" s="109" t="s">
        <v>3</v>
      </c>
      <c r="K8" s="109"/>
      <c r="L8" s="109"/>
      <c r="M8" s="109" t="s">
        <v>4</v>
      </c>
      <c r="N8" s="109"/>
      <c r="O8" s="109"/>
      <c r="P8" s="109"/>
      <c r="Q8" s="109"/>
      <c r="R8" s="109"/>
      <c r="S8" s="109"/>
      <c r="T8" s="109" t="s">
        <v>5</v>
      </c>
      <c r="U8" s="109" t="s">
        <v>6</v>
      </c>
      <c r="V8" s="113"/>
      <c r="W8" s="108" t="s">
        <v>7</v>
      </c>
      <c r="X8" s="108"/>
      <c r="Y8" s="108"/>
      <c r="Z8" s="108"/>
      <c r="AA8" s="108"/>
      <c r="AB8" s="108"/>
      <c r="AC8" s="108"/>
    </row>
    <row r="9" spans="1:276" ht="15.75" customHeight="1" thickBot="1">
      <c r="A9" s="97"/>
      <c r="B9" s="116"/>
      <c r="C9" s="112"/>
      <c r="D9" s="112"/>
      <c r="E9" s="112"/>
      <c r="F9" s="112"/>
      <c r="G9" s="113"/>
      <c r="H9" s="113"/>
      <c r="I9" s="114"/>
      <c r="J9" s="109"/>
      <c r="K9" s="109"/>
      <c r="L9" s="109"/>
      <c r="M9" s="109"/>
      <c r="N9" s="109"/>
      <c r="O9" s="109"/>
      <c r="P9" s="109"/>
      <c r="Q9" s="109"/>
      <c r="R9" s="109"/>
      <c r="S9" s="109"/>
      <c r="T9" s="113"/>
      <c r="U9" s="113"/>
      <c r="V9" s="113"/>
      <c r="W9" s="108"/>
      <c r="X9" s="108"/>
      <c r="Y9" s="108"/>
      <c r="Z9" s="108"/>
      <c r="AA9" s="108"/>
      <c r="AB9" s="108"/>
      <c r="AC9" s="108"/>
    </row>
    <row r="10" spans="1:276" s="13" customFormat="1" ht="39" thickBot="1">
      <c r="A10" s="98"/>
      <c r="B10" s="117"/>
      <c r="C10" s="21" t="s">
        <v>13</v>
      </c>
      <c r="D10" s="21" t="s">
        <v>14</v>
      </c>
      <c r="E10" s="21" t="s">
        <v>1077</v>
      </c>
      <c r="F10" s="21" t="s">
        <v>15</v>
      </c>
      <c r="G10" s="21" t="s">
        <v>16</v>
      </c>
      <c r="H10" s="21" t="s">
        <v>17</v>
      </c>
      <c r="I10" s="114"/>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48" customFormat="1" ht="66.75" customHeight="1">
      <c r="A11" s="93" t="s">
        <v>1196</v>
      </c>
      <c r="B11" s="93" t="s">
        <v>1194</v>
      </c>
      <c r="C11" s="87" t="s">
        <v>1203</v>
      </c>
      <c r="D11" s="91" t="s">
        <v>1204</v>
      </c>
      <c r="E11" s="82" t="s">
        <v>1040</v>
      </c>
      <c r="F11" s="82" t="s">
        <v>1205</v>
      </c>
      <c r="G11" s="49" t="str">
        <f>VLOOKUP(H11,[1]Hoja1!A$1:G$445,2,0)</f>
        <v>Bacterias</v>
      </c>
      <c r="H11" s="50" t="s">
        <v>113</v>
      </c>
      <c r="I11" s="49" t="str">
        <f>VLOOKUP(H11,[1]Hoja1!A$2:G$445,3,0)</f>
        <v>Infecciones Bacterianas</v>
      </c>
      <c r="J11" s="51"/>
      <c r="K11" s="49" t="str">
        <f>VLOOKUP(H11,[1]Hoja1!A$2:G$445,4,0)</f>
        <v>N/A</v>
      </c>
      <c r="L11" s="49" t="str">
        <f>VLOOKUP(H11,[1]Hoja1!A$2:G$445,5,0)</f>
        <v>Vacunación</v>
      </c>
      <c r="M11" s="51">
        <v>2</v>
      </c>
      <c r="N11" s="52">
        <v>3</v>
      </c>
      <c r="O11" s="52">
        <v>10</v>
      </c>
      <c r="P11" s="52">
        <f>M11*N11</f>
        <v>6</v>
      </c>
      <c r="Q11" s="52">
        <f>O11*P11</f>
        <v>60</v>
      </c>
      <c r="R11" s="53" t="str">
        <f>IF(P11=40,"MA-40",IF(P11=30,"MA-30",IF(P11=20,"A-20",IF(P11=10,"A-10",IF(P11=24,"MA-24",IF(P11=18,"A-18",IF(P11=12,"A-12",IF(P11=6,"M-6",IF(P11=8,"M-8",IF(P11=6,"M-6",IF(P11=4,"B-4",IF(P11=2,"B-2",))))))))))))</f>
        <v>M-6</v>
      </c>
      <c r="S11" s="54" t="str">
        <f>IF(Q11&lt;=20,"IV",IF(Q11&lt;=120,"III",IF(Q11&lt;=500,"II",IF(Q11&lt;=4000,"I"))))</f>
        <v>III</v>
      </c>
      <c r="T11" s="55" t="str">
        <f>IF(S11=0,"",IF(S11="IV","Aceptable",IF(S11="III","Mejorable",IF(S11="II","No Aceptable o Aceptable Con Control Especifico",IF(S11="I","No Aceptable","")))))</f>
        <v>Mejorable</v>
      </c>
      <c r="U11" s="84">
        <v>1</v>
      </c>
      <c r="V11" s="49" t="str">
        <f>VLOOKUP(H11,[1]Hoja1!A$2:G$445,6,0)</f>
        <v xml:space="preserve">Enfermedades Infectocontagiosas
</v>
      </c>
      <c r="W11" s="56"/>
      <c r="X11" s="56"/>
      <c r="Y11" s="56"/>
      <c r="Z11" s="57"/>
      <c r="AA11" s="57" t="str">
        <f>VLOOKUP(H11,[1]Hoja1!A$2:G$445,7,0)</f>
        <v>Autocuidado</v>
      </c>
      <c r="AB11" s="84" t="s">
        <v>1206</v>
      </c>
      <c r="AC11" s="87"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58"/>
    </row>
    <row r="12" spans="1:276" s="48" customFormat="1" ht="25.5">
      <c r="A12" s="94"/>
      <c r="B12" s="94"/>
      <c r="C12" s="88"/>
      <c r="D12" s="92"/>
      <c r="E12" s="83"/>
      <c r="F12" s="83"/>
      <c r="G12" s="49" t="str">
        <f>VLOOKUP(H12,[1]Hoja1!A$1:G$445,2,0)</f>
        <v>Virus</v>
      </c>
      <c r="H12" s="50" t="s">
        <v>122</v>
      </c>
      <c r="I12" s="49" t="str">
        <f>VLOOKUP(H12,[1]Hoja1!A$2:G$445,3,0)</f>
        <v>Infecciones Virales</v>
      </c>
      <c r="J12" s="59"/>
      <c r="K12" s="49" t="str">
        <f>VLOOKUP(H12,[1]Hoja1!A$2:G$445,4,0)</f>
        <v>N/A</v>
      </c>
      <c r="L12" s="49" t="str">
        <f>VLOOKUP(H12,[1]Hoja1!A$2:G$445,5,0)</f>
        <v>Vacunación</v>
      </c>
      <c r="M12" s="59">
        <v>2</v>
      </c>
      <c r="N12" s="60">
        <v>3</v>
      </c>
      <c r="O12" s="60">
        <v>10</v>
      </c>
      <c r="P12" s="52">
        <f t="shared" ref="P12:P20" si="0">M12*N12</f>
        <v>6</v>
      </c>
      <c r="Q12" s="52">
        <f t="shared" ref="Q12:Q20" si="1">O12*P12</f>
        <v>60</v>
      </c>
      <c r="R12" s="61" t="str">
        <f t="shared" ref="R12:R20" si="2">IF(P12=40,"MA-40",IF(P12=30,"MA-30",IF(P12=20,"A-20",IF(P12=10,"A-10",IF(P12=24,"MA-24",IF(P12=18,"A-18",IF(P12=12,"A-12",IF(P12=6,"M-6",IF(P12=8,"M-8",IF(P12=6,"M-6",IF(P12=4,"B-4",IF(P12=2,"B-2",))))))))))))</f>
        <v>M-6</v>
      </c>
      <c r="S12" s="62" t="str">
        <f t="shared" ref="S12:S20" si="3">IF(Q12&lt;=20,"IV",IF(Q12&lt;=120,"III",IF(Q12&lt;=500,"II",IF(Q12&lt;=4000,"I"))))</f>
        <v>III</v>
      </c>
      <c r="T12" s="63" t="str">
        <f t="shared" ref="T12:T20" si="4">IF(S12=0,"",IF(S12="IV","Aceptable",IF(S12="III","Mejorable",IF(S12="II","No Aceptable o Aceptable Con Control Especifico",IF(S12="I","No Aceptable","")))))</f>
        <v>Mejorable</v>
      </c>
      <c r="U12" s="85"/>
      <c r="V12" s="49" t="str">
        <f>VLOOKUP(H12,[1]Hoja1!A$2:G$445,6,0)</f>
        <v xml:space="preserve">Enfermedades Infectocontagiosas
</v>
      </c>
      <c r="W12" s="64"/>
      <c r="X12" s="64"/>
      <c r="Y12" s="64"/>
      <c r="Z12" s="65"/>
      <c r="AA12" s="57" t="str">
        <f>VLOOKUP(H12,[1]Hoja1!A$2:G$445,7,0)</f>
        <v>Autocuidado</v>
      </c>
      <c r="AB12" s="86"/>
      <c r="AC12" s="8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58"/>
    </row>
    <row r="13" spans="1:276" s="48" customFormat="1" ht="51">
      <c r="A13" s="94"/>
      <c r="B13" s="94"/>
      <c r="C13" s="88"/>
      <c r="D13" s="92"/>
      <c r="E13" s="83"/>
      <c r="F13" s="83"/>
      <c r="G13" s="49" t="str">
        <f>VLOOKUP(H13,[1]Hoja1!A$1:G$445,2,0)</f>
        <v>INFRAROJA, ULTRAVIOLETA, VISIBLE, RADIOFRECUENCIA, MICROONDAS, LASER</v>
      </c>
      <c r="H13" s="50" t="s">
        <v>67</v>
      </c>
      <c r="I13" s="49" t="str">
        <f>VLOOKUP(H13,[1]Hoja1!A$2:G$445,3,0)</f>
        <v>CÁNCER, LESIONES DÉRMICAS Y OCULARES</v>
      </c>
      <c r="J13" s="59"/>
      <c r="K13" s="49" t="str">
        <f>VLOOKUP(H13,[1]Hoja1!A$2:G$445,4,0)</f>
        <v>Inspecciones planeadas e inspecciones no planeadas, procedimientos de programas de seguridad y salud en el trabajo</v>
      </c>
      <c r="L13" s="49" t="str">
        <f>VLOOKUP(H13,[1]Hoja1!A$2:G$445,5,0)</f>
        <v>PROGRAMA BLOQUEADOR SOLAR</v>
      </c>
      <c r="M13" s="59">
        <v>2</v>
      </c>
      <c r="N13" s="60">
        <v>3</v>
      </c>
      <c r="O13" s="60">
        <v>10</v>
      </c>
      <c r="P13" s="52">
        <f t="shared" si="0"/>
        <v>6</v>
      </c>
      <c r="Q13" s="52">
        <f t="shared" si="1"/>
        <v>60</v>
      </c>
      <c r="R13" s="61" t="str">
        <f t="shared" si="2"/>
        <v>M-6</v>
      </c>
      <c r="S13" s="62" t="str">
        <f t="shared" si="3"/>
        <v>III</v>
      </c>
      <c r="T13" s="63" t="str">
        <f t="shared" si="4"/>
        <v>Mejorable</v>
      </c>
      <c r="U13" s="85"/>
      <c r="V13" s="49" t="str">
        <f>VLOOKUP(H13,[1]Hoja1!A$2:G$445,6,0)</f>
        <v>CÁNCER</v>
      </c>
      <c r="W13" s="64"/>
      <c r="X13" s="64"/>
      <c r="Y13" s="64"/>
      <c r="Z13" s="65"/>
      <c r="AA13" s="57" t="str">
        <f>VLOOKUP(H13,[1]Hoja1!A$2:G$445,7,0)</f>
        <v>N/A</v>
      </c>
      <c r="AB13" s="64" t="s">
        <v>1208</v>
      </c>
      <c r="AC13" s="8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58"/>
    </row>
    <row r="14" spans="1:276" s="48" customFormat="1" ht="42.75" customHeight="1">
      <c r="A14" s="94"/>
      <c r="B14" s="94"/>
      <c r="C14" s="88"/>
      <c r="D14" s="92"/>
      <c r="E14" s="83"/>
      <c r="F14" s="83"/>
      <c r="G14" s="49" t="str">
        <f>VLOOKUP(H14,[1]Hoja1!A$1:G$445,2,0)</f>
        <v>CONCENTRACIÓN EN ACTIVIDADES DE ALTO DESEMPEÑO MENTAL</v>
      </c>
      <c r="H14" s="50" t="s">
        <v>72</v>
      </c>
      <c r="I14" s="49" t="str">
        <f>VLOOKUP(H14,[1]Hoja1!A$2:G$445,3,0)</f>
        <v>ESTRÉS, CEFALEA, IRRITABILIDAD</v>
      </c>
      <c r="J14" s="59"/>
      <c r="K14" s="49" t="str">
        <f>VLOOKUP(H14,[1]Hoja1!A$2:G$445,4,0)</f>
        <v>N/A</v>
      </c>
      <c r="L14" s="49" t="str">
        <f>VLOOKUP(H14,[1]Hoja1!A$2:G$445,5,0)</f>
        <v>PVE PSICOSOCIAL</v>
      </c>
      <c r="M14" s="59">
        <v>2</v>
      </c>
      <c r="N14" s="60">
        <v>3</v>
      </c>
      <c r="O14" s="60">
        <v>10</v>
      </c>
      <c r="P14" s="52">
        <f t="shared" si="0"/>
        <v>6</v>
      </c>
      <c r="Q14" s="52">
        <f t="shared" si="1"/>
        <v>60</v>
      </c>
      <c r="R14" s="61" t="str">
        <f t="shared" si="2"/>
        <v>M-6</v>
      </c>
      <c r="S14" s="62" t="str">
        <f t="shared" si="3"/>
        <v>III</v>
      </c>
      <c r="T14" s="63" t="str">
        <f t="shared" si="4"/>
        <v>Mejorable</v>
      </c>
      <c r="U14" s="85"/>
      <c r="V14" s="49" t="str">
        <f>VLOOKUP(H14,[1]Hoja1!A$2:G$445,6,0)</f>
        <v>ESTRÉS</v>
      </c>
      <c r="W14" s="64"/>
      <c r="X14" s="64"/>
      <c r="Y14" s="64"/>
      <c r="Z14" s="65"/>
      <c r="AA14" s="57" t="str">
        <f>VLOOKUP(H14,[1]Hoja1!A$2:G$445,7,0)</f>
        <v>N/A</v>
      </c>
      <c r="AB14" s="90" t="s">
        <v>1209</v>
      </c>
      <c r="AC14" s="8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58"/>
    </row>
    <row r="15" spans="1:276" s="48" customFormat="1" ht="42.75" customHeight="1">
      <c r="A15" s="94"/>
      <c r="B15" s="94"/>
      <c r="C15" s="88"/>
      <c r="D15" s="92"/>
      <c r="E15" s="83"/>
      <c r="F15" s="83"/>
      <c r="G15" s="49" t="str">
        <f>VLOOKUP(H15,[1]Hoja1!A$1:G$445,2,0)</f>
        <v>NATURALEZA DE LA TAREA</v>
      </c>
      <c r="H15" s="50" t="s">
        <v>76</v>
      </c>
      <c r="I15" s="49" t="str">
        <f>VLOOKUP(H15,[1]Hoja1!A$2:G$445,3,0)</f>
        <v>ESTRÉS,  TRANSTORNOS DEL SUEÑO</v>
      </c>
      <c r="J15" s="59"/>
      <c r="K15" s="49" t="str">
        <f>VLOOKUP(H15,[1]Hoja1!A$2:G$445,4,0)</f>
        <v>N/A</v>
      </c>
      <c r="L15" s="49" t="str">
        <f>VLOOKUP(H15,[1]Hoja1!A$2:G$445,5,0)</f>
        <v>PVE PSICOSOCIAL</v>
      </c>
      <c r="M15" s="59">
        <v>2</v>
      </c>
      <c r="N15" s="60">
        <v>3</v>
      </c>
      <c r="O15" s="60">
        <v>10</v>
      </c>
      <c r="P15" s="52">
        <f t="shared" si="0"/>
        <v>6</v>
      </c>
      <c r="Q15" s="52">
        <f t="shared" si="1"/>
        <v>60</v>
      </c>
      <c r="R15" s="61" t="str">
        <f t="shared" si="2"/>
        <v>M-6</v>
      </c>
      <c r="S15" s="62" t="str">
        <f t="shared" si="3"/>
        <v>III</v>
      </c>
      <c r="T15" s="63" t="str">
        <f t="shared" si="4"/>
        <v>Mejorable</v>
      </c>
      <c r="U15" s="85"/>
      <c r="V15" s="49" t="str">
        <f>VLOOKUP(H15,[1]Hoja1!A$2:G$445,6,0)</f>
        <v>ESTRÉS</v>
      </c>
      <c r="W15" s="64"/>
      <c r="X15" s="64"/>
      <c r="Y15" s="64"/>
      <c r="Z15" s="65"/>
      <c r="AA15" s="57" t="str">
        <f>VLOOKUP(H15,[1]Hoja1!A$2:G$445,7,0)</f>
        <v>N/A</v>
      </c>
      <c r="AB15" s="86"/>
      <c r="AC15" s="8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58"/>
    </row>
    <row r="16" spans="1:276" s="48" customFormat="1" ht="41.25" customHeight="1">
      <c r="A16" s="94"/>
      <c r="B16" s="94"/>
      <c r="C16" s="88"/>
      <c r="D16" s="92"/>
      <c r="E16" s="83"/>
      <c r="F16" s="83"/>
      <c r="G16" s="49" t="str">
        <f>VLOOKUP(H16,[1]Hoja1!A$1:G$445,2,0)</f>
        <v>Higiene Muscular</v>
      </c>
      <c r="H16" s="50" t="s">
        <v>483</v>
      </c>
      <c r="I16" s="49" t="str">
        <f>VLOOKUP(H16,[1]Hoja1!A$2:G$445,3,0)</f>
        <v>Lesiones Musculoesqueléticas</v>
      </c>
      <c r="J16" s="59"/>
      <c r="K16" s="49" t="str">
        <f>VLOOKUP(H16,[1]Hoja1!A$2:G$445,4,0)</f>
        <v>N/A</v>
      </c>
      <c r="L16" s="49" t="str">
        <f>VLOOKUP(H16,[1]Hoja1!A$2:G$445,5,0)</f>
        <v>N/A</v>
      </c>
      <c r="M16" s="59">
        <v>2</v>
      </c>
      <c r="N16" s="60">
        <v>2</v>
      </c>
      <c r="O16" s="60">
        <v>10</v>
      </c>
      <c r="P16" s="52">
        <f t="shared" si="0"/>
        <v>4</v>
      </c>
      <c r="Q16" s="52">
        <f t="shared" si="1"/>
        <v>40</v>
      </c>
      <c r="R16" s="61" t="str">
        <f t="shared" si="2"/>
        <v>B-4</v>
      </c>
      <c r="S16" s="62" t="str">
        <f t="shared" si="3"/>
        <v>III</v>
      </c>
      <c r="T16" s="63" t="str">
        <f t="shared" si="4"/>
        <v>Mejorable</v>
      </c>
      <c r="U16" s="85"/>
      <c r="V16" s="49" t="str">
        <f>VLOOKUP(H16,[1]Hoja1!A$2:G$445,6,0)</f>
        <v xml:space="preserve">Enfermedades Osteomusculares
</v>
      </c>
      <c r="W16" s="64"/>
      <c r="X16" s="64"/>
      <c r="Y16" s="64"/>
      <c r="Z16" s="65"/>
      <c r="AA16" s="57" t="str">
        <f>VLOOKUP(H16,[1]Hoja1!A$2:G$445,7,0)</f>
        <v>Prevención en lesiones osteomusculares, líderes de pausas activas</v>
      </c>
      <c r="AB16" s="64" t="s">
        <v>1210</v>
      </c>
      <c r="AC16" s="8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58"/>
    </row>
    <row r="17" spans="1:150" s="48" customFormat="1" ht="51">
      <c r="A17" s="94"/>
      <c r="B17" s="94"/>
      <c r="C17" s="88"/>
      <c r="D17" s="92"/>
      <c r="E17" s="83"/>
      <c r="F17" s="83"/>
      <c r="G17" s="49" t="str">
        <f>VLOOKUP(H17,[1]Hoja1!A$1:G$445,2,0)</f>
        <v>Atropellamiento, Envestir</v>
      </c>
      <c r="H17" s="50" t="s">
        <v>1187</v>
      </c>
      <c r="I17" s="49" t="str">
        <f>VLOOKUP(H17,[1]Hoja1!A$2:G$445,3,0)</f>
        <v>Lesiones, pérdidas materiales, muerte</v>
      </c>
      <c r="J17" s="59"/>
      <c r="K17" s="49" t="str">
        <f>VLOOKUP(H17,[1]Hoja1!A$2:G$445,4,0)</f>
        <v>Inspecciones planeadas e inspecciones no planeadas, procedimientos de programas de seguridad y salud en el trabajo</v>
      </c>
      <c r="L17" s="49" t="str">
        <f>VLOOKUP(H17,[1]Hoja1!A$2:G$445,5,0)</f>
        <v>Programa de seguridad vial, señalización</v>
      </c>
      <c r="M17" s="59">
        <v>2</v>
      </c>
      <c r="N17" s="60">
        <v>4</v>
      </c>
      <c r="O17" s="60">
        <v>60</v>
      </c>
      <c r="P17" s="52">
        <f t="shared" si="0"/>
        <v>8</v>
      </c>
      <c r="Q17" s="52">
        <f t="shared" si="1"/>
        <v>480</v>
      </c>
      <c r="R17" s="61" t="str">
        <f t="shared" si="2"/>
        <v>M-8</v>
      </c>
      <c r="S17" s="62" t="str">
        <f t="shared" si="3"/>
        <v>II</v>
      </c>
      <c r="T17" s="63" t="str">
        <f t="shared" si="4"/>
        <v>No Aceptable o Aceptable Con Control Especifico</v>
      </c>
      <c r="U17" s="85"/>
      <c r="V17" s="49" t="str">
        <f>VLOOKUP(H17,[1]Hoja1!A$2:G$445,6,0)</f>
        <v>Muerte</v>
      </c>
      <c r="W17" s="64"/>
      <c r="X17" s="64"/>
      <c r="Y17" s="64"/>
      <c r="Z17" s="65"/>
      <c r="AA17" s="57" t="str">
        <f>VLOOKUP(H17,[1]Hoja1!A$2:G$445,7,0)</f>
        <v>Seguridad vial y manejo defensivo, aseguramiento de áreas de trabajo</v>
      </c>
      <c r="AB17" s="64" t="s">
        <v>1211</v>
      </c>
      <c r="AC17" s="8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58"/>
    </row>
    <row r="18" spans="1:150" s="48" customFormat="1" ht="40.5">
      <c r="A18" s="94"/>
      <c r="B18" s="94"/>
      <c r="C18" s="88"/>
      <c r="D18" s="92"/>
      <c r="E18" s="83"/>
      <c r="F18" s="83"/>
      <c r="G18" s="49" t="str">
        <f>VLOOKUP(H18,[1]Hoja1!A$1:G$445,2,0)</f>
        <v>Superficies de trabajo irregulares o deslizantes</v>
      </c>
      <c r="H18" s="50" t="s">
        <v>597</v>
      </c>
      <c r="I18" s="49" t="str">
        <f>VLOOKUP(H18,[1]Hoja1!A$2:G$445,3,0)</f>
        <v>Caidas del mismo nivel, fracturas, golpe con objetos, caídas de objetos, obstrucción de rutas de evacuación</v>
      </c>
      <c r="J18" s="59"/>
      <c r="K18" s="49" t="str">
        <f>VLOOKUP(H18,[1]Hoja1!A$2:G$445,4,0)</f>
        <v>N/A</v>
      </c>
      <c r="L18" s="49" t="str">
        <f>VLOOKUP(H18,[1]Hoja1!A$2:G$445,5,0)</f>
        <v>N/A</v>
      </c>
      <c r="M18" s="59">
        <v>2</v>
      </c>
      <c r="N18" s="60">
        <v>3</v>
      </c>
      <c r="O18" s="60">
        <v>25</v>
      </c>
      <c r="P18" s="52">
        <f t="shared" si="0"/>
        <v>6</v>
      </c>
      <c r="Q18" s="52">
        <f t="shared" si="1"/>
        <v>150</v>
      </c>
      <c r="R18" s="61" t="str">
        <f t="shared" si="2"/>
        <v>M-6</v>
      </c>
      <c r="S18" s="62" t="str">
        <f t="shared" si="3"/>
        <v>II</v>
      </c>
      <c r="T18" s="63" t="str">
        <f t="shared" si="4"/>
        <v>No Aceptable o Aceptable Con Control Especifico</v>
      </c>
      <c r="U18" s="85"/>
      <c r="V18" s="49" t="str">
        <f>VLOOKUP(H18,[1]Hoja1!A$2:G$445,6,0)</f>
        <v>Caídas de distinto nivel</v>
      </c>
      <c r="W18" s="64"/>
      <c r="X18" s="64"/>
      <c r="Y18" s="64"/>
      <c r="Z18" s="65"/>
      <c r="AA18" s="57" t="str">
        <f>VLOOKUP(H18,[1]Hoja1!A$2:G$445,7,0)</f>
        <v>Pautas Básicas en orden y aseo en el lugar de trabajo, actos y condiciones inseguras</v>
      </c>
      <c r="AB18" s="64" t="s">
        <v>1212</v>
      </c>
      <c r="AC18" s="8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58"/>
    </row>
    <row r="19" spans="1:150" s="48" customFormat="1" ht="68.25" customHeight="1">
      <c r="A19" s="94"/>
      <c r="B19" s="94"/>
      <c r="C19" s="88"/>
      <c r="D19" s="92"/>
      <c r="E19" s="83"/>
      <c r="F19" s="83"/>
      <c r="G19" s="49" t="str">
        <f>VLOOKUP(H19,[1]Hoja1!A$1:G$445,2,0)</f>
        <v>Atraco, golpiza, atentados y secuestrados</v>
      </c>
      <c r="H19" s="50" t="s">
        <v>57</v>
      </c>
      <c r="I19" s="49" t="str">
        <f>VLOOKUP(H19,[1]Hoja1!A$2:G$445,3,0)</f>
        <v>Estrés, golpes, Secuestros</v>
      </c>
      <c r="J19" s="59"/>
      <c r="K19" s="49" t="str">
        <f>VLOOKUP(H19,[1]Hoja1!A$2:G$445,4,0)</f>
        <v>Inspecciones planeadas e inspecciones no planeadas, procedimientos de programas de seguridad y salud en el trabajo</v>
      </c>
      <c r="L19" s="49" t="str">
        <f>VLOOKUP(H19,[1]Hoja1!A$2:G$445,5,0)</f>
        <v xml:space="preserve">Uniformes Corporativos, Caquetas corporativas, Carnetización
</v>
      </c>
      <c r="M19" s="59">
        <v>2</v>
      </c>
      <c r="N19" s="60">
        <v>4</v>
      </c>
      <c r="O19" s="60">
        <v>60</v>
      </c>
      <c r="P19" s="52">
        <f t="shared" si="0"/>
        <v>8</v>
      </c>
      <c r="Q19" s="52">
        <f t="shared" si="1"/>
        <v>480</v>
      </c>
      <c r="R19" s="61" t="str">
        <f t="shared" si="2"/>
        <v>M-8</v>
      </c>
      <c r="S19" s="62" t="str">
        <f t="shared" si="3"/>
        <v>II</v>
      </c>
      <c r="T19" s="63" t="str">
        <f t="shared" si="4"/>
        <v>No Aceptable o Aceptable Con Control Especifico</v>
      </c>
      <c r="U19" s="85"/>
      <c r="V19" s="49" t="str">
        <f>VLOOKUP(H19,[1]Hoja1!A$2:G$445,6,0)</f>
        <v>Secuestros</v>
      </c>
      <c r="W19" s="64"/>
      <c r="X19" s="64"/>
      <c r="Y19" s="64"/>
      <c r="Z19" s="65"/>
      <c r="AA19" s="57" t="str">
        <f>VLOOKUP(H19,[1]Hoja1!A$2:G$445,7,0)</f>
        <v>N/A</v>
      </c>
      <c r="AB19" s="64" t="s">
        <v>1213</v>
      </c>
      <c r="AC19" s="8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58"/>
    </row>
    <row r="20" spans="1:150" s="48" customFormat="1" ht="51.75" thickBot="1">
      <c r="A20" s="94"/>
      <c r="B20" s="94"/>
      <c r="C20" s="88"/>
      <c r="D20" s="92"/>
      <c r="E20" s="83"/>
      <c r="F20" s="83"/>
      <c r="G20" s="49" t="str">
        <f>VLOOKUP(H20,[1]Hoja1!A$1:G$445,2,0)</f>
        <v>SISMOS, INCENDIOS, INUNDACIONES, TERREMOTOS, VENDAVALES, DERRUMBE</v>
      </c>
      <c r="H20" s="50" t="s">
        <v>62</v>
      </c>
      <c r="I20" s="49" t="str">
        <f>VLOOKUP(H20,[1]Hoja1!A$2:G$445,3,0)</f>
        <v>SISMOS, INCENDIOS, INUNDACIONES, TERREMOTOS, VENDAVALES</v>
      </c>
      <c r="J20" s="59"/>
      <c r="K20" s="49" t="str">
        <f>VLOOKUP(H20,[1]Hoja1!A$2:G$445,4,0)</f>
        <v>Inspecciones planeadas e inspecciones no planeadas, procedimientos de programas de seguridad y salud en el trabajo</v>
      </c>
      <c r="L20" s="49" t="str">
        <f>VLOOKUP(H20,[1]Hoja1!A$2:G$445,5,0)</f>
        <v>BRIGADAS DE EMERGENCIAS</v>
      </c>
      <c r="M20" s="59">
        <v>2</v>
      </c>
      <c r="N20" s="60">
        <v>1</v>
      </c>
      <c r="O20" s="60">
        <v>100</v>
      </c>
      <c r="P20" s="52">
        <f t="shared" si="0"/>
        <v>2</v>
      </c>
      <c r="Q20" s="52">
        <f t="shared" si="1"/>
        <v>200</v>
      </c>
      <c r="R20" s="61" t="str">
        <f t="shared" si="2"/>
        <v>B-2</v>
      </c>
      <c r="S20" s="62" t="str">
        <f t="shared" si="3"/>
        <v>II</v>
      </c>
      <c r="T20" s="63" t="str">
        <f t="shared" si="4"/>
        <v>No Aceptable o Aceptable Con Control Especifico</v>
      </c>
      <c r="U20" s="86"/>
      <c r="V20" s="49" t="str">
        <f>VLOOKUP(H20,[1]Hoja1!A$2:G$445,6,0)</f>
        <v>MUERTE</v>
      </c>
      <c r="W20" s="64"/>
      <c r="X20" s="64"/>
      <c r="Y20" s="64"/>
      <c r="Z20" s="65" t="s">
        <v>1214</v>
      </c>
      <c r="AA20" s="57" t="str">
        <f>VLOOKUP(H20,[1]Hoja1!A$2:G$445,7,0)</f>
        <v>ENTRENAMIENTO DE LA BRIGADA; DIVULGACIÓN DE PLAN DE EMERGENCIA</v>
      </c>
      <c r="AB20" s="64" t="s">
        <v>1215</v>
      </c>
      <c r="AC20" s="8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58"/>
    </row>
    <row r="21" spans="1:150" s="13" customFormat="1" ht="27" customHeight="1">
      <c r="A21" s="94"/>
      <c r="B21" s="94"/>
      <c r="C21" s="70" t="str">
        <f>VLOOKUP(E21,Hoja2!A$2:C$82,2,0)</f>
        <v>Llevar el registro y control de la información del area y asegurar la realización de las actividades de soporte administrativo y tecnico mediante los procedimientos establecidos por el area.</v>
      </c>
      <c r="D21" s="77" t="str">
        <f>VLOOKUP(E21,Hoja2!A$2:C$82,3,0)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21" s="74" t="s">
        <v>1023</v>
      </c>
      <c r="F21" s="74" t="s">
        <v>1216</v>
      </c>
      <c r="G21" s="23" t="str">
        <f>VLOOKUP(H21,Hoja1!A$1:G$445,2,0)</f>
        <v>Bacterias</v>
      </c>
      <c r="H21" s="24" t="s">
        <v>113</v>
      </c>
      <c r="I21" s="23" t="str">
        <f>VLOOKUP(H21,Hoja1!A$2:G$445,3,0)</f>
        <v>Infecciones Bacterianas</v>
      </c>
      <c r="J21" s="25"/>
      <c r="K21" s="23" t="str">
        <f>VLOOKUP(H21,Hoja1!A$2:G$445,4,0)</f>
        <v>N/A</v>
      </c>
      <c r="L21" s="23" t="str">
        <f>VLOOKUP(H21,Hoja1!A$2:G$445,5,0)</f>
        <v>Vacunación</v>
      </c>
      <c r="M21" s="25">
        <v>2</v>
      </c>
      <c r="N21" s="26">
        <v>3</v>
      </c>
      <c r="O21" s="26">
        <v>10</v>
      </c>
      <c r="P21" s="26">
        <f>M21*N21</f>
        <v>6</v>
      </c>
      <c r="Q21" s="26">
        <f>O21*P21</f>
        <v>60</v>
      </c>
      <c r="R21" s="32" t="str">
        <f>IF(P21=40,"MA-40",IF(P21=30,"MA-30",IF(P21=20,"A-20",IF(P21=10,"A-10",IF(P21=24,"MA-24",IF(P21=18,"A-18",IF(P21=12,"A-12",IF(P21=6,"M-6",IF(P21=8,"M-8",IF(P21=6,"M-6",IF(P21=4,"B-4",IF(P21=2,"B-2",))))))))))))</f>
        <v>M-6</v>
      </c>
      <c r="S21" s="34" t="str">
        <f t="shared" ref="S21" si="5">IF(Q21&lt;=20,"IV",IF(Q21&lt;=120,"III",IF(Q21&lt;=500,"II",IF(Q21&lt;=4000,"I"))))</f>
        <v>III</v>
      </c>
      <c r="T21" s="36" t="str">
        <f>IF(S21=0,"",IF(S21="IV","Aceptable",IF(S21="III","Mejorable",IF(S21="II","No Aceptable o Aceptable Con Control Especifico",IF(S21="I","No Aceptable","")))))</f>
        <v>Mejorable</v>
      </c>
      <c r="U21" s="73">
        <v>1</v>
      </c>
      <c r="V21" s="23" t="str">
        <f>VLOOKUP(H21,Hoja1!A$2:G$445,6,0)</f>
        <v xml:space="preserve">Enfermedades Infectocontagiosas
</v>
      </c>
      <c r="W21" s="27"/>
      <c r="X21" s="27"/>
      <c r="Y21" s="27"/>
      <c r="Z21" s="22"/>
      <c r="AA21" s="22" t="str">
        <f>VLOOKUP(H21,Hoja1!A$2:G$445,7,0)</f>
        <v>Autocuidado</v>
      </c>
      <c r="AB21" s="68" t="s">
        <v>1206</v>
      </c>
      <c r="AC21" s="70" t="s">
        <v>1207</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94"/>
      <c r="B22" s="94"/>
      <c r="C22" s="71"/>
      <c r="D22" s="78"/>
      <c r="E22" s="75"/>
      <c r="F22" s="75"/>
      <c r="G22" s="23" t="str">
        <f>VLOOKUP(H22,Hoja1!A$1:G$445,2,0)</f>
        <v>Virus</v>
      </c>
      <c r="H22" s="24" t="s">
        <v>122</v>
      </c>
      <c r="I22" s="23" t="str">
        <f>VLOOKUP(H22,Hoja1!A$2:G$445,3,0)</f>
        <v>Infecciones Virales</v>
      </c>
      <c r="J22" s="18"/>
      <c r="K22" s="23" t="str">
        <f>VLOOKUP(H22,Hoja1!A$2:G$445,4,0)</f>
        <v>N/A</v>
      </c>
      <c r="L22" s="23" t="str">
        <f>VLOOKUP(H22,Hoja1!A$2:G$445,5,0)</f>
        <v>Vacunación</v>
      </c>
      <c r="M22" s="18">
        <v>2</v>
      </c>
      <c r="N22" s="19">
        <v>3</v>
      </c>
      <c r="O22" s="19">
        <v>10</v>
      </c>
      <c r="P22" s="26">
        <f t="shared" ref="P22:P30" si="6">M22*N22</f>
        <v>6</v>
      </c>
      <c r="Q22" s="26">
        <f t="shared" ref="Q22:Q30" si="7">O22*P22</f>
        <v>60</v>
      </c>
      <c r="R22" s="33" t="str">
        <f t="shared" ref="R22:R30" si="8">IF(P22=40,"MA-40",IF(P22=30,"MA-30",IF(P22=20,"A-20",IF(P22=10,"A-10",IF(P22=24,"MA-24",IF(P22=18,"A-18",IF(P22=12,"A-12",IF(P22=6,"M-6",IF(P22=8,"M-8",IF(P22=6,"M-6",IF(P22=4,"B-4",IF(P22=2,"B-2",))))))))))))</f>
        <v>M-6</v>
      </c>
      <c r="S22" s="35" t="str">
        <f t="shared" ref="S22:S30" si="9">IF(Q22&lt;=20,"IV",IF(Q22&lt;=120,"III",IF(Q22&lt;=500,"II",IF(Q22&lt;=4000,"I"))))</f>
        <v>III</v>
      </c>
      <c r="T22" s="37" t="str">
        <f t="shared" ref="T22:T30" si="10">IF(S22=0,"",IF(S22="IV","Aceptable",IF(S22="III","Mejorable",IF(S22="II","No Aceptable o Aceptable Con Control Especifico",IF(S22="I","No Aceptable","")))))</f>
        <v>Mejorable</v>
      </c>
      <c r="U22" s="81"/>
      <c r="V22" s="23" t="str">
        <f>VLOOKUP(H22,Hoja1!A$2:G$445,6,0)</f>
        <v xml:space="preserve">Enfermedades Infectocontagiosas
</v>
      </c>
      <c r="W22" s="20"/>
      <c r="X22" s="20"/>
      <c r="Y22" s="20"/>
      <c r="Z22" s="17"/>
      <c r="AA22" s="22" t="str">
        <f>VLOOKUP(H22,Hoja1!A$2:G$445,7,0)</f>
        <v>Autocuidado</v>
      </c>
      <c r="AB22" s="69"/>
      <c r="AC22" s="71"/>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94"/>
      <c r="B23" s="94"/>
      <c r="C23" s="71"/>
      <c r="D23" s="78"/>
      <c r="E23" s="75"/>
      <c r="F23" s="75"/>
      <c r="G23" s="23" t="str">
        <f>VLOOKUP(H23,Hoja1!A$1:G$445,2,0)</f>
        <v>INFRAROJA, ULTRAVIOLETA, VISIBLE, RADIOFRECUENCIA, MICROONDAS, LASER</v>
      </c>
      <c r="H23" s="24" t="s">
        <v>67</v>
      </c>
      <c r="I23" s="23" t="str">
        <f>VLOOKUP(H23,Hoja1!A$2:G$445,3,0)</f>
        <v>CÁNCER, LESIONES DÉRMICAS Y OCULARES</v>
      </c>
      <c r="J23" s="18"/>
      <c r="K23" s="23" t="str">
        <f>VLOOKUP(H23,Hoja1!A$2:G$445,4,0)</f>
        <v>Inspecciones planeadas e inspecciones no planeadas, procedimientos de programas de seguridad y salud en el trabajo</v>
      </c>
      <c r="L23" s="23" t="str">
        <f>VLOOKUP(H23,Hoja1!A$2:G$445,5,0)</f>
        <v>PROGRAMA BLOQUEADOR SOLAR</v>
      </c>
      <c r="M23" s="18">
        <v>2</v>
      </c>
      <c r="N23" s="19">
        <v>3</v>
      </c>
      <c r="O23" s="19">
        <v>10</v>
      </c>
      <c r="P23" s="26">
        <f t="shared" si="6"/>
        <v>6</v>
      </c>
      <c r="Q23" s="26">
        <f t="shared" si="7"/>
        <v>60</v>
      </c>
      <c r="R23" s="33" t="str">
        <f t="shared" si="8"/>
        <v>M-6</v>
      </c>
      <c r="S23" s="35" t="str">
        <f t="shared" si="9"/>
        <v>III</v>
      </c>
      <c r="T23" s="37" t="str">
        <f t="shared" si="10"/>
        <v>Mejorable</v>
      </c>
      <c r="U23" s="81"/>
      <c r="V23" s="23" t="str">
        <f>VLOOKUP(H23,Hoja1!A$2:G$445,6,0)</f>
        <v>CÁNCER</v>
      </c>
      <c r="W23" s="20"/>
      <c r="X23" s="20"/>
      <c r="Y23" s="20"/>
      <c r="Z23" s="17"/>
      <c r="AA23" s="22" t="str">
        <f>VLOOKUP(H23,Hoja1!A$2:G$445,7,0)</f>
        <v>N/A</v>
      </c>
      <c r="AB23" s="20" t="s">
        <v>1208</v>
      </c>
      <c r="AC23" s="71"/>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6" customHeight="1">
      <c r="A24" s="94"/>
      <c r="B24" s="94"/>
      <c r="C24" s="71"/>
      <c r="D24" s="78"/>
      <c r="E24" s="75"/>
      <c r="F24" s="75"/>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6"/>
        <v>6</v>
      </c>
      <c r="Q24" s="26">
        <f t="shared" si="7"/>
        <v>60</v>
      </c>
      <c r="R24" s="33" t="str">
        <f t="shared" si="8"/>
        <v>M-6</v>
      </c>
      <c r="S24" s="35" t="str">
        <f t="shared" si="9"/>
        <v>III</v>
      </c>
      <c r="T24" s="37" t="str">
        <f t="shared" si="10"/>
        <v>Mejorable</v>
      </c>
      <c r="U24" s="81"/>
      <c r="V24" s="23" t="str">
        <f>VLOOKUP(H24,Hoja1!A$2:G$445,6,0)</f>
        <v>ESTRÉS</v>
      </c>
      <c r="W24" s="20"/>
      <c r="X24" s="20"/>
      <c r="Y24" s="20"/>
      <c r="Z24" s="17"/>
      <c r="AA24" s="22" t="str">
        <f>VLOOKUP(H24,Hoja1!A$2:G$445,7,0)</f>
        <v>N/A</v>
      </c>
      <c r="AB24" s="73" t="s">
        <v>1209</v>
      </c>
      <c r="AC24" s="71"/>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6" customHeight="1">
      <c r="A25" s="94"/>
      <c r="B25" s="94"/>
      <c r="C25" s="71"/>
      <c r="D25" s="78"/>
      <c r="E25" s="75"/>
      <c r="F25" s="75"/>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6"/>
        <v>6</v>
      </c>
      <c r="Q25" s="26">
        <f t="shared" si="7"/>
        <v>60</v>
      </c>
      <c r="R25" s="33" t="str">
        <f t="shared" si="8"/>
        <v>M-6</v>
      </c>
      <c r="S25" s="35" t="str">
        <f t="shared" si="9"/>
        <v>III</v>
      </c>
      <c r="T25" s="37" t="str">
        <f t="shared" si="10"/>
        <v>Mejorable</v>
      </c>
      <c r="U25" s="81"/>
      <c r="V25" s="23" t="str">
        <f>VLOOKUP(H25,Hoja1!A$2:G$445,6,0)</f>
        <v>ESTRÉS</v>
      </c>
      <c r="W25" s="20"/>
      <c r="X25" s="20"/>
      <c r="Y25" s="20"/>
      <c r="Z25" s="17"/>
      <c r="AA25" s="22" t="str">
        <f>VLOOKUP(H25,Hoja1!A$2:G$445,7,0)</f>
        <v>N/A</v>
      </c>
      <c r="AB25" s="69"/>
      <c r="AC25" s="71"/>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8.25">
      <c r="A26" s="94"/>
      <c r="B26" s="94"/>
      <c r="C26" s="71"/>
      <c r="D26" s="78"/>
      <c r="E26" s="75"/>
      <c r="F26" s="75"/>
      <c r="G26" s="23" t="str">
        <f>VLOOKUP(H26,Hoja1!A$1:G$445,2,0)</f>
        <v>Higiene Muscular</v>
      </c>
      <c r="H26" s="24" t="s">
        <v>483</v>
      </c>
      <c r="I26" s="23" t="str">
        <f>VLOOKUP(H26,Hoja1!A$2:G$445,3,0)</f>
        <v>Lesiones Musculoesqueléticas</v>
      </c>
      <c r="J26" s="18"/>
      <c r="K26" s="23" t="str">
        <f>VLOOKUP(H26,Hoja1!A$2:G$445,4,0)</f>
        <v>N/A</v>
      </c>
      <c r="L26" s="23" t="str">
        <f>VLOOKUP(H26,Hoja1!A$2:G$445,5,0)</f>
        <v>N/A</v>
      </c>
      <c r="M26" s="18">
        <v>2</v>
      </c>
      <c r="N26" s="19">
        <v>2</v>
      </c>
      <c r="O26" s="19">
        <v>10</v>
      </c>
      <c r="P26" s="26">
        <f t="shared" si="6"/>
        <v>4</v>
      </c>
      <c r="Q26" s="26">
        <f t="shared" si="7"/>
        <v>40</v>
      </c>
      <c r="R26" s="33" t="str">
        <f t="shared" si="8"/>
        <v>B-4</v>
      </c>
      <c r="S26" s="35" t="str">
        <f t="shared" si="9"/>
        <v>III</v>
      </c>
      <c r="T26" s="37" t="str">
        <f t="shared" si="10"/>
        <v>Mejorable</v>
      </c>
      <c r="U26" s="81"/>
      <c r="V26" s="23" t="str">
        <f>VLOOKUP(H26,Hoja1!A$2:G$445,6,0)</f>
        <v xml:space="preserve">Enfermedades Osteomusculares
</v>
      </c>
      <c r="W26" s="20"/>
      <c r="X26" s="20"/>
      <c r="Y26" s="20"/>
      <c r="Z26" s="17"/>
      <c r="AA26" s="22" t="str">
        <f>VLOOKUP(H26,Hoja1!A$2:G$445,7,0)</f>
        <v>Prevención en lesiones osteomusculares, líderes de pausas activas</v>
      </c>
      <c r="AB26" s="20" t="s">
        <v>1210</v>
      </c>
      <c r="AC26" s="71"/>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94"/>
      <c r="B27" s="94"/>
      <c r="C27" s="71"/>
      <c r="D27" s="78"/>
      <c r="E27" s="75"/>
      <c r="F27" s="75"/>
      <c r="G27" s="23" t="str">
        <f>VLOOKUP(H27,Hoja1!A$1:G$445,2,0)</f>
        <v>Atropellamiento, Envestir</v>
      </c>
      <c r="H27" s="24" t="s">
        <v>1187</v>
      </c>
      <c r="I27" s="23" t="str">
        <f>VLOOKUP(H27,Hoja1!A$2:G$445,3,0)</f>
        <v>Lesiones, pérdidas materiales, muerte</v>
      </c>
      <c r="J27" s="18"/>
      <c r="K27" s="23" t="str">
        <f>VLOOKUP(H27,Hoja1!A$2:G$445,4,0)</f>
        <v>Inspecciones planeadas e inspecciones no planeadas, procedimientos de programas de seguridad y salud en el trabajo</v>
      </c>
      <c r="L27" s="23" t="str">
        <f>VLOOKUP(H27,Hoja1!A$2:G$445,5,0)</f>
        <v>Programa de seguridad vial, señalización</v>
      </c>
      <c r="M27" s="18">
        <v>2</v>
      </c>
      <c r="N27" s="19">
        <v>4</v>
      </c>
      <c r="O27" s="19">
        <v>60</v>
      </c>
      <c r="P27" s="26">
        <f t="shared" si="6"/>
        <v>8</v>
      </c>
      <c r="Q27" s="26">
        <f t="shared" si="7"/>
        <v>480</v>
      </c>
      <c r="R27" s="33" t="str">
        <f t="shared" si="8"/>
        <v>M-8</v>
      </c>
      <c r="S27" s="35" t="str">
        <f t="shared" si="9"/>
        <v>II</v>
      </c>
      <c r="T27" s="37" t="str">
        <f t="shared" si="10"/>
        <v>No Aceptable o Aceptable Con Control Especifico</v>
      </c>
      <c r="U27" s="81"/>
      <c r="V27" s="23" t="str">
        <f>VLOOKUP(H27,Hoja1!A$2:G$445,6,0)</f>
        <v>Muerte</v>
      </c>
      <c r="W27" s="20"/>
      <c r="X27" s="20"/>
      <c r="Y27" s="20"/>
      <c r="Z27" s="17"/>
      <c r="AA27" s="22" t="str">
        <f>VLOOKUP(H27,Hoja1!A$2:G$445,7,0)</f>
        <v>Seguridad vial y manejo defensivo, aseguramiento de áreas de trabajo</v>
      </c>
      <c r="AB27" s="20" t="s">
        <v>1211</v>
      </c>
      <c r="AC27" s="71"/>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0.5">
      <c r="A28" s="94"/>
      <c r="B28" s="94"/>
      <c r="C28" s="71"/>
      <c r="D28" s="78"/>
      <c r="E28" s="75"/>
      <c r="F28" s="75"/>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6">
        <f t="shared" si="6"/>
        <v>6</v>
      </c>
      <c r="Q28" s="26">
        <f t="shared" si="7"/>
        <v>150</v>
      </c>
      <c r="R28" s="33" t="str">
        <f t="shared" si="8"/>
        <v>M-6</v>
      </c>
      <c r="S28" s="35" t="str">
        <f t="shared" si="9"/>
        <v>II</v>
      </c>
      <c r="T28" s="37" t="str">
        <f t="shared" si="10"/>
        <v>No Aceptable o Aceptable Con Control Especifico</v>
      </c>
      <c r="U28" s="81"/>
      <c r="V28" s="23" t="str">
        <f>VLOOKUP(H28,Hoja1!A$2:G$445,6,0)</f>
        <v>Caídas de distinto nivel</v>
      </c>
      <c r="W28" s="20"/>
      <c r="X28" s="20"/>
      <c r="Y28" s="20"/>
      <c r="Z28" s="17"/>
      <c r="AA28" s="22" t="str">
        <f>VLOOKUP(H28,Hoja1!A$2:G$445,7,0)</f>
        <v>Pautas Básicas en orden y aseo en el lugar de trabajo, actos y condiciones inseguras</v>
      </c>
      <c r="AB28" s="20" t="s">
        <v>1212</v>
      </c>
      <c r="AC28" s="71"/>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9.75" customHeight="1">
      <c r="A29" s="94"/>
      <c r="B29" s="94"/>
      <c r="C29" s="71"/>
      <c r="D29" s="78"/>
      <c r="E29" s="75"/>
      <c r="F29" s="75"/>
      <c r="G29" s="23" t="str">
        <f>VLOOKUP(H29,Hoja1!A$1:G$445,2,0)</f>
        <v>Atraco, golpiza, atentados y secuestrados</v>
      </c>
      <c r="H29" s="24" t="s">
        <v>57</v>
      </c>
      <c r="I29" s="23" t="str">
        <f>VLOOKUP(H29,Hoja1!A$2:G$445,3,0)</f>
        <v>Estrés, golpes, Secuestros</v>
      </c>
      <c r="J29" s="18"/>
      <c r="K29" s="23" t="str">
        <f>VLOOKUP(H29,Hoja1!A$2:G$445,4,0)</f>
        <v>Inspecciones planeadas e inspecciones no planeadas, procedimientos de programas de seguridad y salud en el trabajo</v>
      </c>
      <c r="L29" s="23" t="str">
        <f>VLOOKUP(H29,Hoja1!A$2:G$445,5,0)</f>
        <v xml:space="preserve">Uniformes Corporativos, Caquetas corporativas, Carnetización
</v>
      </c>
      <c r="M29" s="18">
        <v>2</v>
      </c>
      <c r="N29" s="19">
        <v>4</v>
      </c>
      <c r="O29" s="19">
        <v>60</v>
      </c>
      <c r="P29" s="26">
        <f t="shared" si="6"/>
        <v>8</v>
      </c>
      <c r="Q29" s="26">
        <f t="shared" si="7"/>
        <v>480</v>
      </c>
      <c r="R29" s="33" t="str">
        <f t="shared" si="8"/>
        <v>M-8</v>
      </c>
      <c r="S29" s="35" t="str">
        <f t="shared" si="9"/>
        <v>II</v>
      </c>
      <c r="T29" s="37" t="str">
        <f t="shared" si="10"/>
        <v>No Aceptable o Aceptable Con Control Especifico</v>
      </c>
      <c r="U29" s="81"/>
      <c r="V29" s="23" t="str">
        <f>VLOOKUP(H29,Hoja1!A$2:G$445,6,0)</f>
        <v>Secuestros</v>
      </c>
      <c r="W29" s="20"/>
      <c r="X29" s="20"/>
      <c r="Y29" s="20"/>
      <c r="Z29" s="17"/>
      <c r="AA29" s="22" t="str">
        <f>VLOOKUP(H29,Hoja1!A$2:G$445,7,0)</f>
        <v>N/A</v>
      </c>
      <c r="AB29" s="20" t="s">
        <v>1213</v>
      </c>
      <c r="AC29" s="7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95"/>
      <c r="B30" s="95"/>
      <c r="C30" s="80"/>
      <c r="D30" s="79"/>
      <c r="E30" s="76"/>
      <c r="F30" s="76"/>
      <c r="G30" s="23" t="str">
        <f>VLOOKUP(H30,Hoja1!A$1:G$445,2,0)</f>
        <v>SISMOS, INCENDIOS, INUNDACIONES, TERREMOTOS, VENDAVALES, DERRUMBE</v>
      </c>
      <c r="H30" s="24" t="s">
        <v>62</v>
      </c>
      <c r="I30" s="23" t="str">
        <f>VLOOKUP(H30,Hoja1!A$2:G$445,3,0)</f>
        <v>SISMOS, INCENDIOS, INUNDACIONES, TERREMOTOS, VENDAVALES</v>
      </c>
      <c r="J30" s="18"/>
      <c r="K30" s="23" t="str">
        <f>VLOOKUP(H30,Hoja1!A$2:G$445,4,0)</f>
        <v>Inspecciones planeadas e inspecciones no planeadas, procedimientos de programas de seguridad y salud en el trabajo</v>
      </c>
      <c r="L30" s="23" t="str">
        <f>VLOOKUP(H30,Hoja1!A$2:G$445,5,0)</f>
        <v>BRIGADAS DE EMERGENCIAS</v>
      </c>
      <c r="M30" s="18">
        <v>2</v>
      </c>
      <c r="N30" s="19">
        <v>1</v>
      </c>
      <c r="O30" s="19">
        <v>100</v>
      </c>
      <c r="P30" s="26">
        <f t="shared" si="6"/>
        <v>2</v>
      </c>
      <c r="Q30" s="26">
        <f t="shared" si="7"/>
        <v>200</v>
      </c>
      <c r="R30" s="33" t="str">
        <f t="shared" si="8"/>
        <v>B-2</v>
      </c>
      <c r="S30" s="35" t="str">
        <f t="shared" si="9"/>
        <v>II</v>
      </c>
      <c r="T30" s="37" t="str">
        <f t="shared" si="10"/>
        <v>No Aceptable o Aceptable Con Control Especifico</v>
      </c>
      <c r="U30" s="69"/>
      <c r="V30" s="23" t="str">
        <f>VLOOKUP(H30,Hoja1!A$2:G$445,6,0)</f>
        <v>MUERTE</v>
      </c>
      <c r="W30" s="20"/>
      <c r="X30" s="20"/>
      <c r="Y30" s="20"/>
      <c r="Z30" s="17" t="s">
        <v>1214</v>
      </c>
      <c r="AA30" s="22" t="str">
        <f>VLOOKUP(H30,Hoja1!A$2:G$445,7,0)</f>
        <v>ENTRENAMIENTO DE LA BRIGADA; DIVULGACIÓN DE PLAN DE EMERGENCIA</v>
      </c>
      <c r="AB30" s="20" t="s">
        <v>1215</v>
      </c>
      <c r="AC30" s="72"/>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sheetData>
  <mergeCells count="34">
    <mergeCell ref="W8:AC9"/>
    <mergeCell ref="M8:S9"/>
    <mergeCell ref="C2:D2"/>
    <mergeCell ref="C4:D4"/>
    <mergeCell ref="E5:G5"/>
    <mergeCell ref="C8:F9"/>
    <mergeCell ref="G8:H9"/>
    <mergeCell ref="I8:I10"/>
    <mergeCell ref="J8:L9"/>
    <mergeCell ref="T8:T9"/>
    <mergeCell ref="U8:V9"/>
    <mergeCell ref="B11:B30"/>
    <mergeCell ref="A11:A30"/>
    <mergeCell ref="A8:A10"/>
    <mergeCell ref="E2:I2"/>
    <mergeCell ref="E3:I3"/>
    <mergeCell ref="E4:I4"/>
    <mergeCell ref="B8:B10"/>
    <mergeCell ref="AB11:AB12"/>
    <mergeCell ref="AC11:AC20"/>
    <mergeCell ref="AB14:AB15"/>
    <mergeCell ref="C11:C20"/>
    <mergeCell ref="D11:D20"/>
    <mergeCell ref="E11:E20"/>
    <mergeCell ref="D21:D30"/>
    <mergeCell ref="C21:C30"/>
    <mergeCell ref="U21:U30"/>
    <mergeCell ref="F11:F20"/>
    <mergeCell ref="U11:U20"/>
    <mergeCell ref="AB21:AB22"/>
    <mergeCell ref="AC21:AC30"/>
    <mergeCell ref="AB24:AB25"/>
    <mergeCell ref="F21:F30"/>
    <mergeCell ref="E21:E30"/>
  </mergeCells>
  <conditionalFormatting sqref="T1:T10 T31:T1048576">
    <cfRule type="containsText" dxfId="95" priority="37" operator="containsText" text="No Aceptable o Aceptable con Control Especifico">
      <formula>NOT(ISERROR(SEARCH("No Aceptable o Aceptable con Control Especifico",T1)))</formula>
    </cfRule>
    <cfRule type="containsText" dxfId="94" priority="38" operator="containsText" text="No Aceptable">
      <formula>NOT(ISERROR(SEARCH("No Aceptable",T1)))</formula>
    </cfRule>
    <cfRule type="containsText" dxfId="93" priority="39" operator="containsText" text="No Aceptable o Aceptable con Control Especifico">
      <formula>NOT(ISERROR(SEARCH("No Aceptable o Aceptable con Control Especifico",T1)))</formula>
    </cfRule>
  </conditionalFormatting>
  <conditionalFormatting sqref="S1:S10 S31:S1048576">
    <cfRule type="cellIs" dxfId="92" priority="36" operator="equal">
      <formula>"II"</formula>
    </cfRule>
  </conditionalFormatting>
  <conditionalFormatting sqref="S21:S30">
    <cfRule type="cellIs" dxfId="91" priority="28" stopIfTrue="1" operator="equal">
      <formula>"IV"</formula>
    </cfRule>
    <cfRule type="cellIs" dxfId="90" priority="29" stopIfTrue="1" operator="equal">
      <formula>"III"</formula>
    </cfRule>
    <cfRule type="cellIs" dxfId="89" priority="30" stopIfTrue="1" operator="equal">
      <formula>"II"</formula>
    </cfRule>
    <cfRule type="cellIs" dxfId="88" priority="31" stopIfTrue="1" operator="equal">
      <formula>"I"</formula>
    </cfRule>
  </conditionalFormatting>
  <conditionalFormatting sqref="T21:T30">
    <cfRule type="cellIs" dxfId="87" priority="14" stopIfTrue="1" operator="equal">
      <formula>"No Aceptable"</formula>
    </cfRule>
    <cfRule type="cellIs" dxfId="86" priority="15" stopIfTrue="1" operator="equal">
      <formula>"Aceptable"</formula>
    </cfRule>
  </conditionalFormatting>
  <conditionalFormatting sqref="T21:T30">
    <cfRule type="cellIs" dxfId="85" priority="12" stopIfTrue="1" operator="equal">
      <formula>"No Aceptable o Aceptable Con Control Especifico"</formula>
    </cfRule>
  </conditionalFormatting>
  <conditionalFormatting sqref="T21:T30">
    <cfRule type="containsText" dxfId="84" priority="11" stopIfTrue="1" operator="containsText" text="Mejorable">
      <formula>NOT(ISERROR(SEARCH("Mejorable",T21)))</formula>
    </cfRule>
  </conditionalFormatting>
  <conditionalFormatting sqref="O11:O20">
    <cfRule type="cellIs" priority="10" stopIfTrue="1" operator="equal">
      <formula>"10, 25, 50, 100"</formula>
    </cfRule>
  </conditionalFormatting>
  <conditionalFormatting sqref="S11:S20">
    <cfRule type="cellIs" dxfId="83" priority="6" stopIfTrue="1" operator="equal">
      <formula>"IV"</formula>
    </cfRule>
    <cfRule type="cellIs" dxfId="82" priority="7" stopIfTrue="1" operator="equal">
      <formula>"III"</formula>
    </cfRule>
    <cfRule type="cellIs" dxfId="81" priority="8" stopIfTrue="1" operator="equal">
      <formula>"II"</formula>
    </cfRule>
    <cfRule type="cellIs" dxfId="80" priority="9" stopIfTrue="1" operator="equal">
      <formula>"I"</formula>
    </cfRule>
  </conditionalFormatting>
  <conditionalFormatting sqref="T11:T20">
    <cfRule type="cellIs" dxfId="79" priority="4" stopIfTrue="1" operator="equal">
      <formula>"No Aceptable"</formula>
    </cfRule>
    <cfRule type="cellIs" dxfId="78" priority="5" stopIfTrue="1" operator="equal">
      <formula>"Aceptable"</formula>
    </cfRule>
  </conditionalFormatting>
  <conditionalFormatting sqref="T11:T20">
    <cfRule type="cellIs" dxfId="77" priority="3" stopIfTrue="1" operator="equal">
      <formula>"No Aceptable o Aceptable Con Control Especifico"</formula>
    </cfRule>
  </conditionalFormatting>
  <conditionalFormatting sqref="T11:T20">
    <cfRule type="containsText" dxfId="76" priority="2" stopIfTrue="1" operator="containsText" text="Mejorable">
      <formula>NOT(ISERROR(SEARCH("Mejorable",T11)))</formula>
    </cfRule>
  </conditionalFormatting>
  <conditionalFormatting sqref="O21:O30">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3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0">
      <formula1>10</formula1>
      <formula2>100</formula2>
    </dataValidation>
  </dataValidations>
  <pageMargins left="0.7" right="0.7" top="0.75" bottom="0.75" header="0.3" footer="0.3"/>
  <pageSetup orientation="portrait" r:id="rId1"/>
  <ignoredErrors>
    <ignoredError sqref="G21:G24 G25:G30 I21:I30 K22:L30 C21 K21:L21 V21:V30 AA21:AA30" evalError="1"/>
    <ignoredError sqref="D21" evalError="1"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E21</xm:sqref>
        </x14:dataValidation>
        <x14:dataValidation type="list" allowBlank="1" showInputMessage="1" showErrorMessage="1">
          <x14:formula1>
            <xm:f>[1]Hoja1!#REF!</xm:f>
          </x14:formula1>
          <xm:sqref>H11:H30</xm:sqref>
        </x14:dataValidation>
        <x14:dataValidation type="list" allowBlank="1" showInputMessage="1" showErrorMessage="1">
          <x14:formula1>
            <xm:f>[1]Hoja2!#REF!</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0"/>
  <sheetViews>
    <sheetView showGridLines="0" zoomScale="80" zoomScaleNormal="80" workbookViewId="0">
      <selection activeCell="E3" sqref="E3:I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0"/>
      <c r="D2" s="110"/>
      <c r="E2" s="99" t="s">
        <v>1217</v>
      </c>
      <c r="F2" s="100"/>
      <c r="G2" s="100"/>
      <c r="H2" s="100"/>
      <c r="I2" s="101"/>
      <c r="J2" s="9"/>
      <c r="K2" s="9"/>
      <c r="L2" s="9"/>
      <c r="M2" s="8"/>
      <c r="N2" s="8"/>
      <c r="O2" s="8"/>
      <c r="P2" s="8"/>
      <c r="Q2" s="8"/>
      <c r="R2" s="8"/>
      <c r="S2" s="8"/>
      <c r="T2" s="8"/>
      <c r="U2" s="9"/>
      <c r="V2" s="8"/>
      <c r="W2" s="8"/>
      <c r="X2" s="8"/>
      <c r="Y2" s="8"/>
      <c r="Z2" s="8"/>
      <c r="AA2" s="10"/>
    </row>
    <row r="3" spans="1:276" s="6" customFormat="1" ht="15" customHeight="1">
      <c r="A3" s="5"/>
      <c r="C3" s="11"/>
      <c r="D3" s="8"/>
      <c r="E3" s="102" t="s">
        <v>1193</v>
      </c>
      <c r="F3" s="103"/>
      <c r="G3" s="103"/>
      <c r="H3" s="103"/>
      <c r="I3" s="104"/>
      <c r="J3" s="9"/>
      <c r="K3" s="9"/>
      <c r="L3" s="9"/>
      <c r="M3" s="8"/>
      <c r="N3" s="8"/>
      <c r="O3" s="8"/>
      <c r="P3" s="8"/>
      <c r="Q3" s="8"/>
      <c r="R3" s="8"/>
      <c r="S3" s="8"/>
      <c r="T3" s="8"/>
      <c r="U3" s="9"/>
      <c r="V3" s="8"/>
      <c r="W3" s="8"/>
      <c r="X3" s="8"/>
      <c r="Y3" s="8"/>
      <c r="Z3" s="8"/>
      <c r="AA3" s="10"/>
    </row>
    <row r="4" spans="1:276" s="6" customFormat="1" ht="15" customHeight="1" thickBot="1">
      <c r="A4" s="5"/>
      <c r="C4" s="110"/>
      <c r="D4" s="110"/>
      <c r="E4" s="105" t="s">
        <v>1197</v>
      </c>
      <c r="F4" s="106"/>
      <c r="G4" s="106"/>
      <c r="H4" s="106"/>
      <c r="I4" s="107"/>
      <c r="J4" s="9"/>
      <c r="K4" s="9"/>
      <c r="L4" s="9"/>
      <c r="M4" s="8"/>
      <c r="N4" s="8"/>
      <c r="O4" s="8"/>
      <c r="P4" s="8"/>
      <c r="Q4" s="8"/>
      <c r="R4" s="8"/>
      <c r="S4" s="8"/>
      <c r="T4" s="8"/>
      <c r="U4" s="9"/>
      <c r="V4" s="8"/>
      <c r="W4" s="8"/>
      <c r="X4" s="8"/>
      <c r="Y4" s="8"/>
      <c r="Z4" s="8"/>
      <c r="AA4" s="10"/>
    </row>
    <row r="5" spans="1:276" s="6" customFormat="1" ht="11.25" customHeight="1">
      <c r="A5" s="5"/>
      <c r="C5" s="11"/>
      <c r="D5" s="8"/>
      <c r="E5" s="111"/>
      <c r="F5" s="111"/>
      <c r="G5" s="111"/>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96" t="s">
        <v>11</v>
      </c>
      <c r="B8" s="115" t="s">
        <v>12</v>
      </c>
      <c r="C8" s="112" t="s">
        <v>0</v>
      </c>
      <c r="D8" s="112"/>
      <c r="E8" s="112"/>
      <c r="F8" s="112"/>
      <c r="G8" s="109" t="s">
        <v>1</v>
      </c>
      <c r="H8" s="113"/>
      <c r="I8" s="114" t="s">
        <v>2</v>
      </c>
      <c r="J8" s="109" t="s">
        <v>3</v>
      </c>
      <c r="K8" s="109"/>
      <c r="L8" s="109"/>
      <c r="M8" s="109" t="s">
        <v>4</v>
      </c>
      <c r="N8" s="109"/>
      <c r="O8" s="109"/>
      <c r="P8" s="109"/>
      <c r="Q8" s="109"/>
      <c r="R8" s="109"/>
      <c r="S8" s="109"/>
      <c r="T8" s="109" t="s">
        <v>5</v>
      </c>
      <c r="U8" s="109" t="s">
        <v>6</v>
      </c>
      <c r="V8" s="113"/>
      <c r="W8" s="108" t="s">
        <v>7</v>
      </c>
      <c r="X8" s="108"/>
      <c r="Y8" s="108"/>
      <c r="Z8" s="108"/>
      <c r="AA8" s="108"/>
      <c r="AB8" s="108"/>
      <c r="AC8" s="108"/>
    </row>
    <row r="9" spans="1:276" ht="15.75" customHeight="1" thickBot="1">
      <c r="A9" s="97"/>
      <c r="B9" s="116"/>
      <c r="C9" s="112"/>
      <c r="D9" s="112"/>
      <c r="E9" s="112"/>
      <c r="F9" s="112"/>
      <c r="G9" s="113"/>
      <c r="H9" s="113"/>
      <c r="I9" s="114"/>
      <c r="J9" s="109"/>
      <c r="K9" s="109"/>
      <c r="L9" s="109"/>
      <c r="M9" s="109"/>
      <c r="N9" s="109"/>
      <c r="O9" s="109"/>
      <c r="P9" s="109"/>
      <c r="Q9" s="109"/>
      <c r="R9" s="109"/>
      <c r="S9" s="109"/>
      <c r="T9" s="113"/>
      <c r="U9" s="113"/>
      <c r="V9" s="113"/>
      <c r="W9" s="108"/>
      <c r="X9" s="108"/>
      <c r="Y9" s="108"/>
      <c r="Z9" s="108"/>
      <c r="AA9" s="108"/>
      <c r="AB9" s="108"/>
      <c r="AC9" s="108"/>
    </row>
    <row r="10" spans="1:276" s="13" customFormat="1" ht="39" thickBot="1">
      <c r="A10" s="98"/>
      <c r="B10" s="117"/>
      <c r="C10" s="46" t="s">
        <v>13</v>
      </c>
      <c r="D10" s="46" t="s">
        <v>14</v>
      </c>
      <c r="E10" s="46" t="s">
        <v>1077</v>
      </c>
      <c r="F10" s="46" t="s">
        <v>15</v>
      </c>
      <c r="G10" s="46" t="s">
        <v>16</v>
      </c>
      <c r="H10" s="46" t="s">
        <v>17</v>
      </c>
      <c r="I10" s="114"/>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93" t="s">
        <v>1198</v>
      </c>
      <c r="B11" s="93" t="s">
        <v>1194</v>
      </c>
      <c r="C11" s="87" t="s">
        <v>1218</v>
      </c>
      <c r="D11" s="91" t="s">
        <v>1219</v>
      </c>
      <c r="E11" s="82" t="s">
        <v>1068</v>
      </c>
      <c r="F11" s="82" t="s">
        <v>1216</v>
      </c>
      <c r="G11" s="49" t="str">
        <f>VLOOKUP(H11,Hoja1!A$1:G$445,2,0)</f>
        <v>Bacterias</v>
      </c>
      <c r="H11" s="50" t="s">
        <v>113</v>
      </c>
      <c r="I11" s="49" t="str">
        <f>VLOOKUP(H11,Hoja1!A$2:G$445,3,0)</f>
        <v>Infecciones Bacterianas</v>
      </c>
      <c r="J11" s="51"/>
      <c r="K11" s="49" t="str">
        <f>VLOOKUP(H11,Hoja1!A$2:G$445,4,0)</f>
        <v>N/A</v>
      </c>
      <c r="L11" s="49" t="str">
        <f>VLOOKUP(H11,Hoja1!A$2:G$445,5,0)</f>
        <v>Vacunación</v>
      </c>
      <c r="M11" s="51">
        <v>2</v>
      </c>
      <c r="N11" s="52">
        <v>3</v>
      </c>
      <c r="O11" s="52">
        <v>10</v>
      </c>
      <c r="P11" s="52">
        <f>M11*N11</f>
        <v>6</v>
      </c>
      <c r="Q11" s="52">
        <f>O11*P11</f>
        <v>60</v>
      </c>
      <c r="R11" s="53" t="str">
        <f>IF(P11=40,"MA-40",IF(P11=30,"MA-30",IF(P11=20,"A-20",IF(P11=10,"A-10",IF(P11=24,"MA-24",IF(P11=18,"A-18",IF(P11=12,"A-12",IF(P11=6,"M-6",IF(P11=8,"M-8",IF(P11=6,"M-6",IF(P11=4,"B-4",IF(P11=2,"B-2",))))))))))))</f>
        <v>M-6</v>
      </c>
      <c r="S11" s="54" t="str">
        <f t="shared" ref="S11:S30" si="0">IF(Q11&lt;=20,"IV",IF(Q11&lt;=120,"III",IF(Q11&lt;=500,"II",IF(Q11&lt;=4000,"I"))))</f>
        <v>III</v>
      </c>
      <c r="T11" s="55" t="str">
        <f>IF(S11=0,"",IF(S11="IV","Aceptable",IF(S11="III","Mejorable",IF(S11="II","No Aceptable o Aceptable Con Control Especifico",IF(S11="I","No Aceptable","")))))</f>
        <v>Mejorable</v>
      </c>
      <c r="U11" s="84">
        <v>1</v>
      </c>
      <c r="V11" s="49" t="str">
        <f>VLOOKUP(H11,Hoja1!A$2:G$445,6,0)</f>
        <v xml:space="preserve">Enfermedades Infectocontagiosas
</v>
      </c>
      <c r="W11" s="56"/>
      <c r="X11" s="56"/>
      <c r="Y11" s="56"/>
      <c r="Z11" s="57"/>
      <c r="AA11" s="57" t="str">
        <f>VLOOKUP(H11,Hoja1!A$2:G$445,7,0)</f>
        <v>Autocuidado</v>
      </c>
      <c r="AB11" s="84" t="s">
        <v>1206</v>
      </c>
      <c r="AC11" s="87"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94"/>
      <c r="B12" s="94"/>
      <c r="C12" s="88"/>
      <c r="D12" s="92"/>
      <c r="E12" s="83"/>
      <c r="F12" s="83"/>
      <c r="G12" s="49" t="str">
        <f>VLOOKUP(H12,Hoja1!A$1:G$445,2,0)</f>
        <v>Virus</v>
      </c>
      <c r="H12" s="50" t="s">
        <v>122</v>
      </c>
      <c r="I12" s="49" t="str">
        <f>VLOOKUP(H12,Hoja1!A$2:G$445,3,0)</f>
        <v>Infecciones Virales</v>
      </c>
      <c r="J12" s="59"/>
      <c r="K12" s="49" t="str">
        <f>VLOOKUP(H12,Hoja1!A$2:G$445,4,0)</f>
        <v>N/A</v>
      </c>
      <c r="L12" s="49" t="str">
        <f>VLOOKUP(H12,Hoja1!A$2:G$445,5,0)</f>
        <v>Vacunación</v>
      </c>
      <c r="M12" s="59">
        <v>2</v>
      </c>
      <c r="N12" s="60">
        <v>3</v>
      </c>
      <c r="O12" s="60">
        <v>10</v>
      </c>
      <c r="P12" s="52">
        <f t="shared" ref="P12:P30" si="1">M12*N12</f>
        <v>6</v>
      </c>
      <c r="Q12" s="52">
        <f t="shared" ref="Q12:Q30" si="2">O12*P12</f>
        <v>60</v>
      </c>
      <c r="R12" s="61" t="str">
        <f t="shared" ref="R12:R30" si="3">IF(P12=40,"MA-40",IF(P12=30,"MA-30",IF(P12=20,"A-20",IF(P12=10,"A-10",IF(P12=24,"MA-24",IF(P12=18,"A-18",IF(P12=12,"A-12",IF(P12=6,"M-6",IF(P12=8,"M-8",IF(P12=6,"M-6",IF(P12=4,"B-4",IF(P12=2,"B-2",))))))))))))</f>
        <v>M-6</v>
      </c>
      <c r="S12" s="62" t="str">
        <f t="shared" si="0"/>
        <v>III</v>
      </c>
      <c r="T12" s="63" t="str">
        <f t="shared" ref="T12:T30" si="4">IF(S12=0,"",IF(S12="IV","Aceptable",IF(S12="III","Mejorable",IF(S12="II","No Aceptable o Aceptable Con Control Especifico",IF(S12="I","No Aceptable","")))))</f>
        <v>Mejorable</v>
      </c>
      <c r="U12" s="85"/>
      <c r="V12" s="49" t="str">
        <f>VLOOKUP(H12,Hoja1!A$2:G$445,6,0)</f>
        <v xml:space="preserve">Enfermedades Infectocontagiosas
</v>
      </c>
      <c r="W12" s="64"/>
      <c r="X12" s="64"/>
      <c r="Y12" s="64"/>
      <c r="Z12" s="65"/>
      <c r="AA12" s="57" t="str">
        <f>VLOOKUP(H12,Hoja1!A$2:G$445,7,0)</f>
        <v>Autocuidado</v>
      </c>
      <c r="AB12" s="86"/>
      <c r="AC12" s="8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94"/>
      <c r="B13" s="94"/>
      <c r="C13" s="88"/>
      <c r="D13" s="92"/>
      <c r="E13" s="83"/>
      <c r="F13" s="83"/>
      <c r="G13" s="49" t="str">
        <f>VLOOKUP(H13,Hoja1!A$1:G$445,2,0)</f>
        <v>INFRAROJA, ULTRAVIOLETA, VISIBLE, RADIOFRECUENCIA, MICROONDAS, LASER</v>
      </c>
      <c r="H13" s="50" t="s">
        <v>67</v>
      </c>
      <c r="I13" s="49" t="str">
        <f>VLOOKUP(H13,Hoja1!A$2:G$445,3,0)</f>
        <v>CÁNCER, LESIONES DÉRMICAS Y OCULARES</v>
      </c>
      <c r="J13" s="59"/>
      <c r="K13" s="49" t="str">
        <f>VLOOKUP(H13,Hoja1!A$2:G$445,4,0)</f>
        <v>Inspecciones planeadas e inspecciones no planeadas, procedimientos de programas de seguridad y salud en el trabajo</v>
      </c>
      <c r="L13" s="49" t="str">
        <f>VLOOKUP(H13,Hoja1!A$2:G$445,5,0)</f>
        <v>PROGRAMA BLOQUEADOR SOLAR</v>
      </c>
      <c r="M13" s="59">
        <v>2</v>
      </c>
      <c r="N13" s="60">
        <v>3</v>
      </c>
      <c r="O13" s="60">
        <v>10</v>
      </c>
      <c r="P13" s="52">
        <f t="shared" si="1"/>
        <v>6</v>
      </c>
      <c r="Q13" s="52">
        <f t="shared" si="2"/>
        <v>60</v>
      </c>
      <c r="R13" s="61" t="str">
        <f t="shared" si="3"/>
        <v>M-6</v>
      </c>
      <c r="S13" s="62" t="str">
        <f t="shared" si="0"/>
        <v>III</v>
      </c>
      <c r="T13" s="63" t="str">
        <f t="shared" si="4"/>
        <v>Mejorable</v>
      </c>
      <c r="U13" s="85"/>
      <c r="V13" s="49" t="str">
        <f>VLOOKUP(H13,Hoja1!A$2:G$445,6,0)</f>
        <v>CÁNCER</v>
      </c>
      <c r="W13" s="64"/>
      <c r="X13" s="64"/>
      <c r="Y13" s="64"/>
      <c r="Z13" s="65"/>
      <c r="AA13" s="57" t="str">
        <f>VLOOKUP(H13,Hoja1!A$2:G$445,7,0)</f>
        <v>N/A</v>
      </c>
      <c r="AB13" s="64" t="s">
        <v>1208</v>
      </c>
      <c r="AC13" s="8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2" customHeight="1">
      <c r="A14" s="94"/>
      <c r="B14" s="94"/>
      <c r="C14" s="88"/>
      <c r="D14" s="92"/>
      <c r="E14" s="83"/>
      <c r="F14" s="83"/>
      <c r="G14" s="49" t="str">
        <f>VLOOKUP(H14,Hoja1!A$1:G$445,2,0)</f>
        <v>CONCENTRACIÓN EN ACTIVIDADES DE ALTO DESEMPEÑO MENTAL</v>
      </c>
      <c r="H14" s="50" t="s">
        <v>72</v>
      </c>
      <c r="I14" s="49" t="str">
        <f>VLOOKUP(H14,Hoja1!A$2:G$445,3,0)</f>
        <v>ESTRÉS, CEFALEA, IRRITABILIDAD</v>
      </c>
      <c r="J14" s="59"/>
      <c r="K14" s="49" t="str">
        <f>VLOOKUP(H14,Hoja1!A$2:G$445,4,0)</f>
        <v>N/A</v>
      </c>
      <c r="L14" s="49" t="str">
        <f>VLOOKUP(H14,Hoja1!A$2:G$445,5,0)</f>
        <v>PVE PSICOSOCIAL</v>
      </c>
      <c r="M14" s="59">
        <v>2</v>
      </c>
      <c r="N14" s="60">
        <v>3</v>
      </c>
      <c r="O14" s="60">
        <v>10</v>
      </c>
      <c r="P14" s="52">
        <f t="shared" si="1"/>
        <v>6</v>
      </c>
      <c r="Q14" s="52">
        <f t="shared" si="2"/>
        <v>60</v>
      </c>
      <c r="R14" s="61" t="str">
        <f t="shared" si="3"/>
        <v>M-6</v>
      </c>
      <c r="S14" s="62" t="str">
        <f t="shared" si="0"/>
        <v>III</v>
      </c>
      <c r="T14" s="63" t="str">
        <f t="shared" si="4"/>
        <v>Mejorable</v>
      </c>
      <c r="U14" s="85"/>
      <c r="V14" s="49" t="str">
        <f>VLOOKUP(H14,Hoja1!A$2:G$445,6,0)</f>
        <v>ESTRÉS</v>
      </c>
      <c r="W14" s="64"/>
      <c r="X14" s="64"/>
      <c r="Y14" s="64"/>
      <c r="Z14" s="65"/>
      <c r="AA14" s="57" t="str">
        <f>VLOOKUP(H14,Hoja1!A$2:G$445,7,0)</f>
        <v>N/A</v>
      </c>
      <c r="AB14" s="90" t="s">
        <v>1209</v>
      </c>
      <c r="AC14" s="8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2" customHeight="1">
      <c r="A15" s="94"/>
      <c r="B15" s="94"/>
      <c r="C15" s="88"/>
      <c r="D15" s="92"/>
      <c r="E15" s="83"/>
      <c r="F15" s="83"/>
      <c r="G15" s="49" t="str">
        <f>VLOOKUP(H15,Hoja1!A$1:G$445,2,0)</f>
        <v>NATURALEZA DE LA TAREA</v>
      </c>
      <c r="H15" s="50" t="s">
        <v>76</v>
      </c>
      <c r="I15" s="49" t="str">
        <f>VLOOKUP(H15,Hoja1!A$2:G$445,3,0)</f>
        <v>ESTRÉS,  TRANSTORNOS DEL SUEÑO</v>
      </c>
      <c r="J15" s="59"/>
      <c r="K15" s="49" t="str">
        <f>VLOOKUP(H15,Hoja1!A$2:G$445,4,0)</f>
        <v>N/A</v>
      </c>
      <c r="L15" s="49" t="str">
        <f>VLOOKUP(H15,Hoja1!A$2:G$445,5,0)</f>
        <v>PVE PSICOSOCIAL</v>
      </c>
      <c r="M15" s="59">
        <v>2</v>
      </c>
      <c r="N15" s="60">
        <v>3</v>
      </c>
      <c r="O15" s="60">
        <v>10</v>
      </c>
      <c r="P15" s="52">
        <f t="shared" si="1"/>
        <v>6</v>
      </c>
      <c r="Q15" s="52">
        <f t="shared" si="2"/>
        <v>60</v>
      </c>
      <c r="R15" s="61" t="str">
        <f t="shared" si="3"/>
        <v>M-6</v>
      </c>
      <c r="S15" s="62" t="str">
        <f t="shared" si="0"/>
        <v>III</v>
      </c>
      <c r="T15" s="63" t="str">
        <f t="shared" si="4"/>
        <v>Mejorable</v>
      </c>
      <c r="U15" s="85"/>
      <c r="V15" s="49" t="str">
        <f>VLOOKUP(H15,Hoja1!A$2:G$445,6,0)</f>
        <v>ESTRÉS</v>
      </c>
      <c r="W15" s="64"/>
      <c r="X15" s="64"/>
      <c r="Y15" s="64"/>
      <c r="Z15" s="65"/>
      <c r="AA15" s="57" t="str">
        <f>VLOOKUP(H15,Hoja1!A$2:G$445,7,0)</f>
        <v>N/A</v>
      </c>
      <c r="AB15" s="86"/>
      <c r="AC15" s="8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8.25">
      <c r="A16" s="94"/>
      <c r="B16" s="94"/>
      <c r="C16" s="88"/>
      <c r="D16" s="92"/>
      <c r="E16" s="83"/>
      <c r="F16" s="83"/>
      <c r="G16" s="49" t="str">
        <f>VLOOKUP(H16,Hoja1!A$1:G$445,2,0)</f>
        <v>Higiene Muscular</v>
      </c>
      <c r="H16" s="50" t="s">
        <v>483</v>
      </c>
      <c r="I16" s="49" t="str">
        <f>VLOOKUP(H16,Hoja1!A$2:G$445,3,0)</f>
        <v>Lesiones Musculoesqueléticas</v>
      </c>
      <c r="J16" s="59"/>
      <c r="K16" s="49" t="str">
        <f>VLOOKUP(H16,Hoja1!A$2:G$445,4,0)</f>
        <v>N/A</v>
      </c>
      <c r="L16" s="49" t="str">
        <f>VLOOKUP(H16,Hoja1!A$2:G$445,5,0)</f>
        <v>N/A</v>
      </c>
      <c r="M16" s="59">
        <v>2</v>
      </c>
      <c r="N16" s="60">
        <v>2</v>
      </c>
      <c r="O16" s="60">
        <v>10</v>
      </c>
      <c r="P16" s="52">
        <f t="shared" si="1"/>
        <v>4</v>
      </c>
      <c r="Q16" s="52">
        <f t="shared" si="2"/>
        <v>40</v>
      </c>
      <c r="R16" s="61" t="str">
        <f t="shared" si="3"/>
        <v>B-4</v>
      </c>
      <c r="S16" s="62" t="str">
        <f t="shared" si="0"/>
        <v>III</v>
      </c>
      <c r="T16" s="63" t="str">
        <f t="shared" si="4"/>
        <v>Mejorable</v>
      </c>
      <c r="U16" s="85"/>
      <c r="V16" s="49" t="str">
        <f>VLOOKUP(H16,Hoja1!A$2:G$445,6,0)</f>
        <v xml:space="preserve">Enfermedades Osteomusculares
</v>
      </c>
      <c r="W16" s="64"/>
      <c r="X16" s="64"/>
      <c r="Y16" s="64"/>
      <c r="Z16" s="65"/>
      <c r="AA16" s="57" t="str">
        <f>VLOOKUP(H16,Hoja1!A$2:G$445,7,0)</f>
        <v>Prevención en lesiones osteomusculares, líderes de pausas activas</v>
      </c>
      <c r="AB16" s="64" t="s">
        <v>1210</v>
      </c>
      <c r="AC16" s="8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94"/>
      <c r="B17" s="94"/>
      <c r="C17" s="88"/>
      <c r="D17" s="92"/>
      <c r="E17" s="83"/>
      <c r="F17" s="83"/>
      <c r="G17" s="49" t="str">
        <f>VLOOKUP(H17,Hoja1!A$1:G$445,2,0)</f>
        <v>Atropellamiento, Envestir</v>
      </c>
      <c r="H17" s="50" t="s">
        <v>1187</v>
      </c>
      <c r="I17" s="49" t="str">
        <f>VLOOKUP(H17,Hoja1!A$2:G$445,3,0)</f>
        <v>Lesiones, pérdidas materiales, muerte</v>
      </c>
      <c r="J17" s="59"/>
      <c r="K17" s="49" t="str">
        <f>VLOOKUP(H17,Hoja1!A$2:G$445,4,0)</f>
        <v>Inspecciones planeadas e inspecciones no planeadas, procedimientos de programas de seguridad y salud en el trabajo</v>
      </c>
      <c r="L17" s="49" t="str">
        <f>VLOOKUP(H17,Hoja1!A$2:G$445,5,0)</f>
        <v>Programa de seguridad vial, señalización</v>
      </c>
      <c r="M17" s="59">
        <v>2</v>
      </c>
      <c r="N17" s="60">
        <v>4</v>
      </c>
      <c r="O17" s="60">
        <v>60</v>
      </c>
      <c r="P17" s="52">
        <f t="shared" si="1"/>
        <v>8</v>
      </c>
      <c r="Q17" s="52">
        <f t="shared" si="2"/>
        <v>480</v>
      </c>
      <c r="R17" s="61" t="str">
        <f t="shared" si="3"/>
        <v>M-8</v>
      </c>
      <c r="S17" s="62" t="str">
        <f t="shared" si="0"/>
        <v>II</v>
      </c>
      <c r="T17" s="63" t="str">
        <f t="shared" si="4"/>
        <v>No Aceptable o Aceptable Con Control Especifico</v>
      </c>
      <c r="U17" s="85"/>
      <c r="V17" s="49" t="str">
        <f>VLOOKUP(H17,Hoja1!A$2:G$445,6,0)</f>
        <v>Muerte</v>
      </c>
      <c r="W17" s="64"/>
      <c r="X17" s="64"/>
      <c r="Y17" s="64"/>
      <c r="Z17" s="65"/>
      <c r="AA17" s="57" t="str">
        <f>VLOOKUP(H17,Hoja1!A$2:G$445,7,0)</f>
        <v>Seguridad vial y manejo defensivo, aseguramiento de áreas de trabajo</v>
      </c>
      <c r="AB17" s="64" t="s">
        <v>1211</v>
      </c>
      <c r="AC17" s="8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94"/>
      <c r="B18" s="94"/>
      <c r="C18" s="88"/>
      <c r="D18" s="92"/>
      <c r="E18" s="83"/>
      <c r="F18" s="83"/>
      <c r="G18" s="49" t="str">
        <f>VLOOKUP(H18,Hoja1!A$1:G$445,2,0)</f>
        <v>Superficies de trabajo irregulares o deslizantes</v>
      </c>
      <c r="H18" s="50" t="s">
        <v>597</v>
      </c>
      <c r="I18" s="49" t="str">
        <f>VLOOKUP(H18,Hoja1!A$2:G$445,3,0)</f>
        <v>Caidas del mismo nivel, fracturas, golpe con objetos, caídas de objetos, obstrucción de rutas de evacuación</v>
      </c>
      <c r="J18" s="59"/>
      <c r="K18" s="49" t="str">
        <f>VLOOKUP(H18,Hoja1!A$2:G$445,4,0)</f>
        <v>N/A</v>
      </c>
      <c r="L18" s="49" t="str">
        <f>VLOOKUP(H18,Hoja1!A$2:G$445,5,0)</f>
        <v>N/A</v>
      </c>
      <c r="M18" s="59">
        <v>2</v>
      </c>
      <c r="N18" s="60">
        <v>3</v>
      </c>
      <c r="O18" s="60">
        <v>25</v>
      </c>
      <c r="P18" s="52">
        <f t="shared" si="1"/>
        <v>6</v>
      </c>
      <c r="Q18" s="52">
        <f t="shared" si="2"/>
        <v>150</v>
      </c>
      <c r="R18" s="61" t="str">
        <f t="shared" si="3"/>
        <v>M-6</v>
      </c>
      <c r="S18" s="62" t="str">
        <f t="shared" si="0"/>
        <v>II</v>
      </c>
      <c r="T18" s="63" t="str">
        <f t="shared" si="4"/>
        <v>No Aceptable o Aceptable Con Control Especifico</v>
      </c>
      <c r="U18" s="85"/>
      <c r="V18" s="49" t="str">
        <f>VLOOKUP(H18,Hoja1!A$2:G$445,6,0)</f>
        <v>Caídas de distinto nivel</v>
      </c>
      <c r="W18" s="64"/>
      <c r="X18" s="64"/>
      <c r="Y18" s="64"/>
      <c r="Z18" s="65"/>
      <c r="AA18" s="57" t="str">
        <f>VLOOKUP(H18,Hoja1!A$2:G$445,7,0)</f>
        <v>Pautas Básicas en orden y aseo en el lugar de trabajo, actos y condiciones inseguras</v>
      </c>
      <c r="AB18" s="64" t="s">
        <v>1212</v>
      </c>
      <c r="AC18" s="8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3.75">
      <c r="A19" s="94"/>
      <c r="B19" s="94"/>
      <c r="C19" s="88"/>
      <c r="D19" s="92"/>
      <c r="E19" s="83"/>
      <c r="F19" s="83"/>
      <c r="G19" s="49" t="str">
        <f>VLOOKUP(H19,Hoja1!A$1:G$445,2,0)</f>
        <v>Atraco, golpiza, atentados y secuestrados</v>
      </c>
      <c r="H19" s="50" t="s">
        <v>57</v>
      </c>
      <c r="I19" s="49" t="str">
        <f>VLOOKUP(H19,Hoja1!A$2:G$445,3,0)</f>
        <v>Estrés, golpes, Secuestros</v>
      </c>
      <c r="J19" s="59"/>
      <c r="K19" s="49" t="str">
        <f>VLOOKUP(H19,Hoja1!A$2:G$445,4,0)</f>
        <v>Inspecciones planeadas e inspecciones no planeadas, procedimientos de programas de seguridad y salud en el trabajo</v>
      </c>
      <c r="L19" s="49" t="str">
        <f>VLOOKUP(H19,Hoja1!A$2:G$445,5,0)</f>
        <v xml:space="preserve">Uniformes Corporativos, Caquetas corporativas, Carnetización
</v>
      </c>
      <c r="M19" s="59">
        <v>2</v>
      </c>
      <c r="N19" s="60">
        <v>4</v>
      </c>
      <c r="O19" s="60">
        <v>60</v>
      </c>
      <c r="P19" s="52">
        <f t="shared" si="1"/>
        <v>8</v>
      </c>
      <c r="Q19" s="52">
        <f t="shared" si="2"/>
        <v>480</v>
      </c>
      <c r="R19" s="61" t="str">
        <f t="shared" si="3"/>
        <v>M-8</v>
      </c>
      <c r="S19" s="62" t="str">
        <f t="shared" si="0"/>
        <v>II</v>
      </c>
      <c r="T19" s="63" t="str">
        <f t="shared" si="4"/>
        <v>No Aceptable o Aceptable Con Control Especifico</v>
      </c>
      <c r="U19" s="85"/>
      <c r="V19" s="49" t="str">
        <f>VLOOKUP(H19,Hoja1!A$2:G$445,6,0)</f>
        <v>Secuestros</v>
      </c>
      <c r="W19" s="64"/>
      <c r="X19" s="64"/>
      <c r="Y19" s="64"/>
      <c r="Z19" s="65"/>
      <c r="AA19" s="57" t="str">
        <f>VLOOKUP(H19,Hoja1!A$2:G$445,7,0)</f>
        <v>N/A</v>
      </c>
      <c r="AB19" s="64" t="s">
        <v>1213</v>
      </c>
      <c r="AC19" s="8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94"/>
      <c r="B20" s="94"/>
      <c r="C20" s="89"/>
      <c r="D20" s="124"/>
      <c r="E20" s="123"/>
      <c r="F20" s="123"/>
      <c r="G20" s="49" t="str">
        <f>VLOOKUP(H20,Hoja1!A$1:G$445,2,0)</f>
        <v>SISMOS, INCENDIOS, INUNDACIONES, TERREMOTOS, VENDAVALES, DERRUMBE</v>
      </c>
      <c r="H20" s="50" t="s">
        <v>62</v>
      </c>
      <c r="I20" s="49" t="str">
        <f>VLOOKUP(H20,Hoja1!A$2:G$445,3,0)</f>
        <v>SISMOS, INCENDIOS, INUNDACIONES, TERREMOTOS, VENDAVALES</v>
      </c>
      <c r="J20" s="59"/>
      <c r="K20" s="49" t="str">
        <f>VLOOKUP(H20,Hoja1!A$2:G$445,4,0)</f>
        <v>Inspecciones planeadas e inspecciones no planeadas, procedimientos de programas de seguridad y salud en el trabajo</v>
      </c>
      <c r="L20" s="49" t="str">
        <f>VLOOKUP(H20,Hoja1!A$2:G$445,5,0)</f>
        <v>BRIGADAS DE EMERGENCIAS</v>
      </c>
      <c r="M20" s="59">
        <v>2</v>
      </c>
      <c r="N20" s="60">
        <v>1</v>
      </c>
      <c r="O20" s="60">
        <v>100</v>
      </c>
      <c r="P20" s="52">
        <f t="shared" si="1"/>
        <v>2</v>
      </c>
      <c r="Q20" s="52">
        <f t="shared" si="2"/>
        <v>200</v>
      </c>
      <c r="R20" s="61" t="str">
        <f t="shared" si="3"/>
        <v>B-2</v>
      </c>
      <c r="S20" s="62" t="str">
        <f t="shared" si="0"/>
        <v>II</v>
      </c>
      <c r="T20" s="63" t="str">
        <f t="shared" si="4"/>
        <v>No Aceptable o Aceptable Con Control Especifico</v>
      </c>
      <c r="U20" s="86"/>
      <c r="V20" s="49" t="str">
        <f>VLOOKUP(H20,Hoja1!A$2:G$445,6,0)</f>
        <v>MUERTE</v>
      </c>
      <c r="W20" s="64"/>
      <c r="X20" s="64"/>
      <c r="Y20" s="64"/>
      <c r="Z20" s="65" t="s">
        <v>1214</v>
      </c>
      <c r="AA20" s="57" t="str">
        <f>VLOOKUP(H20,Hoja1!A$2:G$445,7,0)</f>
        <v>ENTRENAMIENTO DE LA BRIGADA; DIVULGACIÓN DE PLAN DE EMERGENCIA</v>
      </c>
      <c r="AB20" s="64" t="s">
        <v>1215</v>
      </c>
      <c r="AC20" s="8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94"/>
      <c r="B21" s="94"/>
      <c r="C21" s="122" t="s">
        <v>1220</v>
      </c>
      <c r="D21" s="120" t="s">
        <v>1221</v>
      </c>
      <c r="E21" s="118" t="s">
        <v>1069</v>
      </c>
      <c r="F21" s="118" t="s">
        <v>1216</v>
      </c>
      <c r="G21" s="23" t="str">
        <f>VLOOKUP(H21,Hoja1!A$1:G$445,2,0)</f>
        <v>Bacterias</v>
      </c>
      <c r="H21" s="24" t="s">
        <v>113</v>
      </c>
      <c r="I21" s="23" t="str">
        <f>VLOOKUP(H21,Hoja1!A$2:G$445,3,0)</f>
        <v>Infecciones Bacterianas</v>
      </c>
      <c r="J21" s="18"/>
      <c r="K21" s="23" t="str">
        <f>VLOOKUP(H21,Hoja1!A$2:G$445,4,0)</f>
        <v>N/A</v>
      </c>
      <c r="L21" s="23" t="str">
        <f>VLOOKUP(H21,Hoja1!A$2:G$445,5,0)</f>
        <v>Vacunación</v>
      </c>
      <c r="M21" s="25">
        <v>2</v>
      </c>
      <c r="N21" s="26">
        <v>3</v>
      </c>
      <c r="O21" s="26">
        <v>10</v>
      </c>
      <c r="P21" s="26">
        <f t="shared" si="1"/>
        <v>6</v>
      </c>
      <c r="Q21" s="26">
        <f t="shared" si="2"/>
        <v>60</v>
      </c>
      <c r="R21" s="33" t="str">
        <f t="shared" si="3"/>
        <v>M-6</v>
      </c>
      <c r="S21" s="35" t="str">
        <f t="shared" si="0"/>
        <v>III</v>
      </c>
      <c r="T21" s="37" t="str">
        <f t="shared" si="4"/>
        <v>Mejorable</v>
      </c>
      <c r="U21" s="73">
        <v>1</v>
      </c>
      <c r="V21" s="23" t="str">
        <f>VLOOKUP(H21,Hoja1!A$2:G$445,6,0)</f>
        <v xml:space="preserve">Enfermedades Infectocontagiosas
</v>
      </c>
      <c r="W21" s="20"/>
      <c r="X21" s="20"/>
      <c r="Y21" s="20"/>
      <c r="Z21" s="17"/>
      <c r="AA21" s="22" t="str">
        <f>VLOOKUP(H21,Hoja1!A$2:G$445,7,0)</f>
        <v>Autocuidado</v>
      </c>
      <c r="AB21" s="68" t="s">
        <v>1206</v>
      </c>
      <c r="AC21" s="70" t="s">
        <v>1207</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94"/>
      <c r="B22" s="94"/>
      <c r="C22" s="71"/>
      <c r="D22" s="78"/>
      <c r="E22" s="75"/>
      <c r="F22" s="75"/>
      <c r="G22" s="23" t="str">
        <f>VLOOKUP(H22,Hoja1!A$1:G$445,2,0)</f>
        <v>Virus</v>
      </c>
      <c r="H22" s="24" t="s">
        <v>122</v>
      </c>
      <c r="I22" s="23" t="str">
        <f>VLOOKUP(H22,Hoja1!A$2:G$445,3,0)</f>
        <v>Infecciones Virales</v>
      </c>
      <c r="J22" s="18"/>
      <c r="K22" s="23" t="str">
        <f>VLOOKUP(H22,Hoja1!A$2:G$445,4,0)</f>
        <v>N/A</v>
      </c>
      <c r="L22" s="23" t="str">
        <f>VLOOKUP(H22,Hoja1!A$2:G$445,5,0)</f>
        <v>Vacunación</v>
      </c>
      <c r="M22" s="18">
        <v>2</v>
      </c>
      <c r="N22" s="19">
        <v>3</v>
      </c>
      <c r="O22" s="19">
        <v>10</v>
      </c>
      <c r="P22" s="26">
        <f t="shared" si="1"/>
        <v>6</v>
      </c>
      <c r="Q22" s="26">
        <f t="shared" si="2"/>
        <v>60</v>
      </c>
      <c r="R22" s="33" t="str">
        <f t="shared" si="3"/>
        <v>M-6</v>
      </c>
      <c r="S22" s="35" t="str">
        <f t="shared" si="0"/>
        <v>III</v>
      </c>
      <c r="T22" s="37" t="str">
        <f t="shared" si="4"/>
        <v>Mejorable</v>
      </c>
      <c r="U22" s="81"/>
      <c r="V22" s="23" t="str">
        <f>VLOOKUP(H22,Hoja1!A$2:G$445,6,0)</f>
        <v xml:space="preserve">Enfermedades Infectocontagiosas
</v>
      </c>
      <c r="W22" s="20"/>
      <c r="X22" s="20"/>
      <c r="Y22" s="20"/>
      <c r="Z22" s="17"/>
      <c r="AA22" s="22" t="str">
        <f>VLOOKUP(H22,Hoja1!A$2:G$445,7,0)</f>
        <v>Autocuidado</v>
      </c>
      <c r="AB22" s="69"/>
      <c r="AC22" s="71"/>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94"/>
      <c r="B23" s="94"/>
      <c r="C23" s="71"/>
      <c r="D23" s="78"/>
      <c r="E23" s="75"/>
      <c r="F23" s="75"/>
      <c r="G23" s="23" t="str">
        <f>VLOOKUP(H23,Hoja1!A$1:G$445,2,0)</f>
        <v>INFRAROJA, ULTRAVIOLETA, VISIBLE, RADIOFRECUENCIA, MICROONDAS, LASER</v>
      </c>
      <c r="H23" s="24" t="s">
        <v>67</v>
      </c>
      <c r="I23" s="23" t="str">
        <f>VLOOKUP(H23,Hoja1!A$2:G$445,3,0)</f>
        <v>CÁNCER, LESIONES DÉRMICAS Y OCULARES</v>
      </c>
      <c r="J23" s="18"/>
      <c r="K23" s="23" t="str">
        <f>VLOOKUP(H23,Hoja1!A$2:G$445,4,0)</f>
        <v>Inspecciones planeadas e inspecciones no planeadas, procedimientos de programas de seguridad y salud en el trabajo</v>
      </c>
      <c r="L23" s="23" t="str">
        <f>VLOOKUP(H23,Hoja1!A$2:G$445,5,0)</f>
        <v>PROGRAMA BLOQUEADOR SOLAR</v>
      </c>
      <c r="M23" s="18">
        <v>2</v>
      </c>
      <c r="N23" s="19">
        <v>3</v>
      </c>
      <c r="O23" s="19">
        <v>10</v>
      </c>
      <c r="P23" s="26">
        <f t="shared" si="1"/>
        <v>6</v>
      </c>
      <c r="Q23" s="26">
        <f t="shared" si="2"/>
        <v>60</v>
      </c>
      <c r="R23" s="33" t="str">
        <f t="shared" si="3"/>
        <v>M-6</v>
      </c>
      <c r="S23" s="35" t="str">
        <f t="shared" si="0"/>
        <v>III</v>
      </c>
      <c r="T23" s="37" t="str">
        <f t="shared" si="4"/>
        <v>Mejorable</v>
      </c>
      <c r="U23" s="81"/>
      <c r="V23" s="23" t="str">
        <f>VLOOKUP(H23,Hoja1!A$2:G$445,6,0)</f>
        <v>CÁNCER</v>
      </c>
      <c r="W23" s="20"/>
      <c r="X23" s="20"/>
      <c r="Y23" s="20"/>
      <c r="Z23" s="17"/>
      <c r="AA23" s="22" t="str">
        <f>VLOOKUP(H23,Hoja1!A$2:G$445,7,0)</f>
        <v>N/A</v>
      </c>
      <c r="AB23" s="20" t="s">
        <v>1208</v>
      </c>
      <c r="AC23" s="71"/>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44.25" customHeight="1">
      <c r="A24" s="94"/>
      <c r="B24" s="94"/>
      <c r="C24" s="71"/>
      <c r="D24" s="78"/>
      <c r="E24" s="75"/>
      <c r="F24" s="75"/>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1"/>
        <v>6</v>
      </c>
      <c r="Q24" s="26">
        <f t="shared" si="2"/>
        <v>60</v>
      </c>
      <c r="R24" s="33" t="str">
        <f t="shared" si="3"/>
        <v>M-6</v>
      </c>
      <c r="S24" s="35" t="str">
        <f t="shared" si="0"/>
        <v>III</v>
      </c>
      <c r="T24" s="37" t="str">
        <f t="shared" si="4"/>
        <v>Mejorable</v>
      </c>
      <c r="U24" s="81"/>
      <c r="V24" s="23" t="str">
        <f>VLOOKUP(H24,Hoja1!A$2:G$445,6,0)</f>
        <v>ESTRÉS</v>
      </c>
      <c r="W24" s="20"/>
      <c r="X24" s="20"/>
      <c r="Y24" s="20"/>
      <c r="Z24" s="17"/>
      <c r="AA24" s="22" t="str">
        <f>VLOOKUP(H24,Hoja1!A$2:G$445,7,0)</f>
        <v>N/A</v>
      </c>
      <c r="AB24" s="73" t="s">
        <v>1209</v>
      </c>
      <c r="AC24" s="71"/>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44.25" customHeight="1">
      <c r="A25" s="94"/>
      <c r="B25" s="94"/>
      <c r="C25" s="71"/>
      <c r="D25" s="78"/>
      <c r="E25" s="75"/>
      <c r="F25" s="75"/>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1"/>
        <v>6</v>
      </c>
      <c r="Q25" s="26">
        <f t="shared" si="2"/>
        <v>60</v>
      </c>
      <c r="R25" s="33" t="str">
        <f t="shared" si="3"/>
        <v>M-6</v>
      </c>
      <c r="S25" s="35" t="str">
        <f t="shared" si="0"/>
        <v>III</v>
      </c>
      <c r="T25" s="37" t="str">
        <f t="shared" si="4"/>
        <v>Mejorable</v>
      </c>
      <c r="U25" s="81"/>
      <c r="V25" s="23" t="str">
        <f>VLOOKUP(H25,Hoja1!A$2:G$445,6,0)</f>
        <v>ESTRÉS</v>
      </c>
      <c r="W25" s="20"/>
      <c r="X25" s="20"/>
      <c r="Y25" s="20"/>
      <c r="Z25" s="17"/>
      <c r="AA25" s="22" t="str">
        <f>VLOOKUP(H25,Hoja1!A$2:G$445,7,0)</f>
        <v>N/A</v>
      </c>
      <c r="AB25" s="69"/>
      <c r="AC25" s="71"/>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8.25">
      <c r="A26" s="94"/>
      <c r="B26" s="94"/>
      <c r="C26" s="71"/>
      <c r="D26" s="78"/>
      <c r="E26" s="75"/>
      <c r="F26" s="75"/>
      <c r="G26" s="23" t="str">
        <f>VLOOKUP(H26,Hoja1!A$1:G$445,2,0)</f>
        <v>Higiene Muscular</v>
      </c>
      <c r="H26" s="24" t="s">
        <v>483</v>
      </c>
      <c r="I26" s="23" t="str">
        <f>VLOOKUP(H26,Hoja1!A$2:G$445,3,0)</f>
        <v>Lesiones Musculoesqueléticas</v>
      </c>
      <c r="J26" s="18"/>
      <c r="K26" s="23" t="str">
        <f>VLOOKUP(H26,Hoja1!A$2:G$445,4,0)</f>
        <v>N/A</v>
      </c>
      <c r="L26" s="23" t="str">
        <f>VLOOKUP(H26,Hoja1!A$2:G$445,5,0)</f>
        <v>N/A</v>
      </c>
      <c r="M26" s="18">
        <v>2</v>
      </c>
      <c r="N26" s="19">
        <v>2</v>
      </c>
      <c r="O26" s="19">
        <v>10</v>
      </c>
      <c r="P26" s="26">
        <f t="shared" si="1"/>
        <v>4</v>
      </c>
      <c r="Q26" s="26">
        <f t="shared" si="2"/>
        <v>40</v>
      </c>
      <c r="R26" s="33" t="str">
        <f t="shared" si="3"/>
        <v>B-4</v>
      </c>
      <c r="S26" s="35" t="str">
        <f t="shared" si="0"/>
        <v>III</v>
      </c>
      <c r="T26" s="37" t="str">
        <f t="shared" si="4"/>
        <v>Mejorable</v>
      </c>
      <c r="U26" s="81"/>
      <c r="V26" s="23" t="str">
        <f>VLOOKUP(H26,Hoja1!A$2:G$445,6,0)</f>
        <v xml:space="preserve">Enfermedades Osteomusculares
</v>
      </c>
      <c r="W26" s="20"/>
      <c r="X26" s="20"/>
      <c r="Y26" s="20"/>
      <c r="Z26" s="17"/>
      <c r="AA26" s="22" t="str">
        <f>VLOOKUP(H26,Hoja1!A$2:G$445,7,0)</f>
        <v>Prevención en lesiones osteomusculares, líderes de pausas activas</v>
      </c>
      <c r="AB26" s="20" t="s">
        <v>1210</v>
      </c>
      <c r="AC26" s="71"/>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94"/>
      <c r="B27" s="94"/>
      <c r="C27" s="71"/>
      <c r="D27" s="78"/>
      <c r="E27" s="75"/>
      <c r="F27" s="75"/>
      <c r="G27" s="23" t="str">
        <f>VLOOKUP(H27,Hoja1!A$1:G$445,2,0)</f>
        <v>Atropellamiento, Envestir</v>
      </c>
      <c r="H27" s="24" t="s">
        <v>1187</v>
      </c>
      <c r="I27" s="23" t="str">
        <f>VLOOKUP(H27,Hoja1!A$2:G$445,3,0)</f>
        <v>Lesiones, pérdidas materiales, muerte</v>
      </c>
      <c r="J27" s="18"/>
      <c r="K27" s="23" t="str">
        <f>VLOOKUP(H27,Hoja1!A$2:G$445,4,0)</f>
        <v>Inspecciones planeadas e inspecciones no planeadas, procedimientos de programas de seguridad y salud en el trabajo</v>
      </c>
      <c r="L27" s="23" t="str">
        <f>VLOOKUP(H27,Hoja1!A$2:G$445,5,0)</f>
        <v>Programa de seguridad vial, señalización</v>
      </c>
      <c r="M27" s="18">
        <v>2</v>
      </c>
      <c r="N27" s="19">
        <v>4</v>
      </c>
      <c r="O27" s="19">
        <v>60</v>
      </c>
      <c r="P27" s="26">
        <f t="shared" si="1"/>
        <v>8</v>
      </c>
      <c r="Q27" s="26">
        <f t="shared" si="2"/>
        <v>480</v>
      </c>
      <c r="R27" s="33" t="str">
        <f t="shared" si="3"/>
        <v>M-8</v>
      </c>
      <c r="S27" s="35" t="str">
        <f t="shared" si="0"/>
        <v>II</v>
      </c>
      <c r="T27" s="37" t="str">
        <f t="shared" si="4"/>
        <v>No Aceptable o Aceptable Con Control Especifico</v>
      </c>
      <c r="U27" s="81"/>
      <c r="V27" s="23" t="str">
        <f>VLOOKUP(H27,Hoja1!A$2:G$445,6,0)</f>
        <v>Muerte</v>
      </c>
      <c r="W27" s="20"/>
      <c r="X27" s="20"/>
      <c r="Y27" s="20"/>
      <c r="Z27" s="17"/>
      <c r="AA27" s="22" t="str">
        <f>VLOOKUP(H27,Hoja1!A$2:G$445,7,0)</f>
        <v>Seguridad vial y manejo defensivo, aseguramiento de áreas de trabajo</v>
      </c>
      <c r="AB27" s="20" t="s">
        <v>1211</v>
      </c>
      <c r="AC27" s="71"/>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0.5">
      <c r="A28" s="94"/>
      <c r="B28" s="94"/>
      <c r="C28" s="71"/>
      <c r="D28" s="78"/>
      <c r="E28" s="75"/>
      <c r="F28" s="75"/>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6">
        <f t="shared" si="1"/>
        <v>6</v>
      </c>
      <c r="Q28" s="26">
        <f t="shared" si="2"/>
        <v>150</v>
      </c>
      <c r="R28" s="33" t="str">
        <f t="shared" si="3"/>
        <v>M-6</v>
      </c>
      <c r="S28" s="35" t="str">
        <f t="shared" si="0"/>
        <v>II</v>
      </c>
      <c r="T28" s="37" t="str">
        <f t="shared" si="4"/>
        <v>No Aceptable o Aceptable Con Control Especifico</v>
      </c>
      <c r="U28" s="81"/>
      <c r="V28" s="23" t="str">
        <f>VLOOKUP(H28,Hoja1!A$2:G$445,6,0)</f>
        <v>Caídas de distinto nivel</v>
      </c>
      <c r="W28" s="20"/>
      <c r="X28" s="20"/>
      <c r="Y28" s="20"/>
      <c r="Z28" s="17"/>
      <c r="AA28" s="22" t="str">
        <f>VLOOKUP(H28,Hoja1!A$2:G$445,7,0)</f>
        <v>Pautas Básicas en orden y aseo en el lugar de trabajo, actos y condiciones inseguras</v>
      </c>
      <c r="AB28" s="20" t="s">
        <v>1212</v>
      </c>
      <c r="AC28" s="71"/>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3.75">
      <c r="A29" s="94"/>
      <c r="B29" s="94"/>
      <c r="C29" s="71"/>
      <c r="D29" s="78"/>
      <c r="E29" s="75"/>
      <c r="F29" s="75"/>
      <c r="G29" s="23" t="str">
        <f>VLOOKUP(H29,Hoja1!A$1:G$445,2,0)</f>
        <v>Atraco, golpiza, atentados y secuestrados</v>
      </c>
      <c r="H29" s="24" t="s">
        <v>57</v>
      </c>
      <c r="I29" s="23" t="str">
        <f>VLOOKUP(H29,Hoja1!A$2:G$445,3,0)</f>
        <v>Estrés, golpes, Secuestros</v>
      </c>
      <c r="J29" s="18"/>
      <c r="K29" s="23" t="str">
        <f>VLOOKUP(H29,Hoja1!A$2:G$445,4,0)</f>
        <v>Inspecciones planeadas e inspecciones no planeadas, procedimientos de programas de seguridad y salud en el trabajo</v>
      </c>
      <c r="L29" s="23" t="str">
        <f>VLOOKUP(H29,Hoja1!A$2:G$445,5,0)</f>
        <v xml:space="preserve">Uniformes Corporativos, Caquetas corporativas, Carnetización
</v>
      </c>
      <c r="M29" s="18">
        <v>2</v>
      </c>
      <c r="N29" s="19">
        <v>4</v>
      </c>
      <c r="O29" s="19">
        <v>60</v>
      </c>
      <c r="P29" s="26">
        <f t="shared" si="1"/>
        <v>8</v>
      </c>
      <c r="Q29" s="26">
        <f t="shared" si="2"/>
        <v>480</v>
      </c>
      <c r="R29" s="33" t="str">
        <f t="shared" si="3"/>
        <v>M-8</v>
      </c>
      <c r="S29" s="35" t="str">
        <f t="shared" si="0"/>
        <v>II</v>
      </c>
      <c r="T29" s="37" t="str">
        <f t="shared" si="4"/>
        <v>No Aceptable o Aceptable Con Control Especifico</v>
      </c>
      <c r="U29" s="81"/>
      <c r="V29" s="23" t="str">
        <f>VLOOKUP(H29,Hoja1!A$2:G$445,6,0)</f>
        <v>Secuestros</v>
      </c>
      <c r="W29" s="20"/>
      <c r="X29" s="20"/>
      <c r="Y29" s="20"/>
      <c r="Z29" s="17"/>
      <c r="AA29" s="22" t="str">
        <f>VLOOKUP(H29,Hoja1!A$2:G$445,7,0)</f>
        <v>N/A</v>
      </c>
      <c r="AB29" s="20" t="s">
        <v>1213</v>
      </c>
      <c r="AC29" s="7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94"/>
      <c r="B30" s="94"/>
      <c r="C30" s="72"/>
      <c r="D30" s="121"/>
      <c r="E30" s="119"/>
      <c r="F30" s="119"/>
      <c r="G30" s="23" t="str">
        <f>VLOOKUP(H30,Hoja1!A$1:G$445,2,0)</f>
        <v>SISMOS, INCENDIOS, INUNDACIONES, TERREMOTOS, VENDAVALES, DERRUMBE</v>
      </c>
      <c r="H30" s="24" t="s">
        <v>62</v>
      </c>
      <c r="I30" s="23" t="str">
        <f>VLOOKUP(H30,Hoja1!A$2:G$445,3,0)</f>
        <v>SISMOS, INCENDIOS, INUNDACIONES, TERREMOTOS, VENDAVALES</v>
      </c>
      <c r="J30" s="18"/>
      <c r="K30" s="23" t="str">
        <f>VLOOKUP(H30,Hoja1!A$2:G$445,4,0)</f>
        <v>Inspecciones planeadas e inspecciones no planeadas, procedimientos de programas de seguridad y salud en el trabajo</v>
      </c>
      <c r="L30" s="23" t="str">
        <f>VLOOKUP(H30,Hoja1!A$2:G$445,5,0)</f>
        <v>BRIGADAS DE EMERGENCIAS</v>
      </c>
      <c r="M30" s="18">
        <v>2</v>
      </c>
      <c r="N30" s="19">
        <v>1</v>
      </c>
      <c r="O30" s="19">
        <v>100</v>
      </c>
      <c r="P30" s="26">
        <f t="shared" si="1"/>
        <v>2</v>
      </c>
      <c r="Q30" s="26">
        <f t="shared" si="2"/>
        <v>200</v>
      </c>
      <c r="R30" s="33" t="str">
        <f t="shared" si="3"/>
        <v>B-2</v>
      </c>
      <c r="S30" s="35" t="str">
        <f t="shared" si="0"/>
        <v>II</v>
      </c>
      <c r="T30" s="37" t="str">
        <f t="shared" si="4"/>
        <v>No Aceptable o Aceptable Con Control Especifico</v>
      </c>
      <c r="U30" s="69"/>
      <c r="V30" s="23" t="str">
        <f>VLOOKUP(H30,Hoja1!A$2:G$445,6,0)</f>
        <v>MUERTE</v>
      </c>
      <c r="W30" s="20"/>
      <c r="X30" s="20"/>
      <c r="Y30" s="20"/>
      <c r="Z30" s="17" t="s">
        <v>1214</v>
      </c>
      <c r="AA30" s="22" t="str">
        <f>VLOOKUP(H30,Hoja1!A$2:G$445,7,0)</f>
        <v>ENTRENAMIENTO DE LA BRIGADA; DIVULGACIÓN DE PLAN DE EMERGENCIA</v>
      </c>
      <c r="AB30" s="20" t="s">
        <v>1215</v>
      </c>
      <c r="AC30" s="72"/>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sheetData>
  <mergeCells count="34">
    <mergeCell ref="E5:G5"/>
    <mergeCell ref="C2:D2"/>
    <mergeCell ref="E2:I2"/>
    <mergeCell ref="E3:I3"/>
    <mergeCell ref="C4:D4"/>
    <mergeCell ref="E4:I4"/>
    <mergeCell ref="M8:S9"/>
    <mergeCell ref="T8:T9"/>
    <mergeCell ref="U8:V9"/>
    <mergeCell ref="W8:AC9"/>
    <mergeCell ref="A11:A30"/>
    <mergeCell ref="B11:B30"/>
    <mergeCell ref="F11:F20"/>
    <mergeCell ref="E11:E20"/>
    <mergeCell ref="D11:D20"/>
    <mergeCell ref="C11:C20"/>
    <mergeCell ref="A8:A10"/>
    <mergeCell ref="B8:B10"/>
    <mergeCell ref="C8:F9"/>
    <mergeCell ref="G8:H9"/>
    <mergeCell ref="I8:I10"/>
    <mergeCell ref="J8:L9"/>
    <mergeCell ref="C21:C30"/>
    <mergeCell ref="AB11:AB12"/>
    <mergeCell ref="AC11:AC20"/>
    <mergeCell ref="AB14:AB15"/>
    <mergeCell ref="AB21:AB22"/>
    <mergeCell ref="AC21:AC30"/>
    <mergeCell ref="AB24:AB25"/>
    <mergeCell ref="U21:U30"/>
    <mergeCell ref="U11:U20"/>
    <mergeCell ref="F21:F30"/>
    <mergeCell ref="E21:E30"/>
    <mergeCell ref="D21:D30"/>
  </mergeCells>
  <conditionalFormatting sqref="T1:T10 T31:T1048576">
    <cfRule type="containsText" dxfId="75" priority="12" operator="containsText" text="No Aceptable o Aceptable con Control Especifico">
      <formula>NOT(ISERROR(SEARCH("No Aceptable o Aceptable con Control Especifico",T1)))</formula>
    </cfRule>
    <cfRule type="containsText" dxfId="74" priority="13" operator="containsText" text="No Aceptable">
      <formula>NOT(ISERROR(SEARCH("No Aceptable",T1)))</formula>
    </cfRule>
    <cfRule type="containsText" dxfId="73" priority="14" operator="containsText" text="No Aceptable o Aceptable con Control Especifico">
      <formula>NOT(ISERROR(SEARCH("No Aceptable o Aceptable con Control Especifico",T1)))</formula>
    </cfRule>
  </conditionalFormatting>
  <conditionalFormatting sqref="S1:S10 S31:S1048576">
    <cfRule type="cellIs" dxfId="72" priority="11" operator="equal">
      <formula>"II"</formula>
    </cfRule>
  </conditionalFormatting>
  <conditionalFormatting sqref="S11:S30">
    <cfRule type="cellIs" dxfId="71" priority="7" stopIfTrue="1" operator="equal">
      <formula>"IV"</formula>
    </cfRule>
    <cfRule type="cellIs" dxfId="70" priority="8" stopIfTrue="1" operator="equal">
      <formula>"III"</formula>
    </cfRule>
    <cfRule type="cellIs" dxfId="69" priority="9" stopIfTrue="1" operator="equal">
      <formula>"II"</formula>
    </cfRule>
    <cfRule type="cellIs" dxfId="68" priority="10" stopIfTrue="1" operator="equal">
      <formula>"I"</formula>
    </cfRule>
  </conditionalFormatting>
  <conditionalFormatting sqref="T11:T30">
    <cfRule type="cellIs" dxfId="67" priority="5" stopIfTrue="1" operator="equal">
      <formula>"No Aceptable"</formula>
    </cfRule>
    <cfRule type="cellIs" dxfId="66" priority="6" stopIfTrue="1" operator="equal">
      <formula>"Aceptable"</formula>
    </cfRule>
  </conditionalFormatting>
  <conditionalFormatting sqref="T11:T30">
    <cfRule type="cellIs" dxfId="65" priority="4" stopIfTrue="1" operator="equal">
      <formula>"No Aceptable o Aceptable Con Control Especifico"</formula>
    </cfRule>
  </conditionalFormatting>
  <conditionalFormatting sqref="T11:T30">
    <cfRule type="containsText" dxfId="64" priority="3" stopIfTrue="1" operator="containsText" text="Mejorable">
      <formula>NOT(ISERROR(SEARCH("Mejorable",T11)))</formula>
    </cfRule>
  </conditionalFormatting>
  <conditionalFormatting sqref="O11:O20">
    <cfRule type="cellIs" priority="2" stopIfTrue="1" operator="equal">
      <formula>"10, 25, 50, 100"</formula>
    </cfRule>
  </conditionalFormatting>
  <conditionalFormatting sqref="O21:O30">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0">
      <formula1>10</formula1>
      <formula2>100</formula2>
    </dataValidation>
    <dataValidation type="whole" allowBlank="1" showInputMessage="1" showErrorMessage="1" prompt="1 Esporadica (EE)_x000a_2 Ocasional (EO)_x000a_3 Frecuente (EF)_x000a_4 continua (EC)" sqref="N11:N30">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E21</xm:sqref>
        </x14:dataValidation>
        <x14:dataValidation type="list" allowBlank="1" showInputMessage="1" showErrorMessage="1">
          <x14:formula1>
            <xm:f>[1]Hoja1!#REF!</xm:f>
          </x14:formula1>
          <xm:sqref>H11:H30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6"/>
  <sheetViews>
    <sheetView showGridLines="0" zoomScale="80" zoomScaleNormal="80" workbookViewId="0">
      <selection activeCell="G11" sqref="G1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0"/>
      <c r="D2" s="110"/>
      <c r="E2" s="99" t="s">
        <v>1217</v>
      </c>
      <c r="F2" s="100"/>
      <c r="G2" s="100"/>
      <c r="H2" s="100"/>
      <c r="I2" s="101"/>
      <c r="J2" s="9"/>
      <c r="K2" s="9"/>
      <c r="L2" s="9"/>
      <c r="M2" s="8"/>
      <c r="N2" s="8"/>
      <c r="O2" s="8"/>
      <c r="P2" s="8"/>
      <c r="Q2" s="8"/>
      <c r="R2" s="8"/>
      <c r="S2" s="8"/>
      <c r="T2" s="8"/>
      <c r="U2" s="9"/>
      <c r="V2" s="8"/>
      <c r="W2" s="8"/>
      <c r="X2" s="8"/>
      <c r="Y2" s="8"/>
      <c r="Z2" s="8"/>
      <c r="AA2" s="10"/>
    </row>
    <row r="3" spans="1:276" s="6" customFormat="1" ht="15" customHeight="1">
      <c r="A3" s="5"/>
      <c r="C3" s="11"/>
      <c r="D3" s="8"/>
      <c r="E3" s="102" t="s">
        <v>1193</v>
      </c>
      <c r="F3" s="103"/>
      <c r="G3" s="103"/>
      <c r="H3" s="103"/>
      <c r="I3" s="104"/>
      <c r="J3" s="9"/>
      <c r="K3" s="9"/>
      <c r="L3" s="9"/>
      <c r="M3" s="8"/>
      <c r="N3" s="8"/>
      <c r="O3" s="8"/>
      <c r="P3" s="8"/>
      <c r="Q3" s="8"/>
      <c r="R3" s="8"/>
      <c r="S3" s="8"/>
      <c r="T3" s="8"/>
      <c r="U3" s="9"/>
      <c r="V3" s="8"/>
      <c r="W3" s="8"/>
      <c r="X3" s="8"/>
      <c r="Y3" s="8"/>
      <c r="Z3" s="8"/>
      <c r="AA3" s="10"/>
    </row>
    <row r="4" spans="1:276" s="6" customFormat="1" ht="15" customHeight="1" thickBot="1">
      <c r="A4" s="5"/>
      <c r="C4" s="110"/>
      <c r="D4" s="110"/>
      <c r="E4" s="105" t="s">
        <v>1199</v>
      </c>
      <c r="F4" s="106"/>
      <c r="G4" s="106"/>
      <c r="H4" s="106"/>
      <c r="I4" s="107"/>
      <c r="J4" s="9"/>
      <c r="K4" s="9"/>
      <c r="L4" s="9"/>
      <c r="M4" s="8"/>
      <c r="N4" s="8"/>
      <c r="O4" s="8"/>
      <c r="P4" s="8"/>
      <c r="Q4" s="8"/>
      <c r="R4" s="8"/>
      <c r="S4" s="8"/>
      <c r="T4" s="8"/>
      <c r="U4" s="9"/>
      <c r="V4" s="8"/>
      <c r="W4" s="8"/>
      <c r="X4" s="8"/>
      <c r="Y4" s="8"/>
      <c r="Z4" s="8"/>
      <c r="AA4" s="10"/>
    </row>
    <row r="5" spans="1:276" s="6" customFormat="1" ht="11.25" customHeight="1">
      <c r="A5" s="5"/>
      <c r="C5" s="11"/>
      <c r="D5" s="8"/>
      <c r="E5" s="111"/>
      <c r="F5" s="111"/>
      <c r="G5" s="111"/>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96" t="s">
        <v>11</v>
      </c>
      <c r="B8" s="115" t="s">
        <v>12</v>
      </c>
      <c r="C8" s="112" t="s">
        <v>0</v>
      </c>
      <c r="D8" s="112"/>
      <c r="E8" s="112"/>
      <c r="F8" s="112"/>
      <c r="G8" s="109" t="s">
        <v>1</v>
      </c>
      <c r="H8" s="113"/>
      <c r="I8" s="114" t="s">
        <v>2</v>
      </c>
      <c r="J8" s="109" t="s">
        <v>3</v>
      </c>
      <c r="K8" s="109"/>
      <c r="L8" s="109"/>
      <c r="M8" s="109" t="s">
        <v>4</v>
      </c>
      <c r="N8" s="109"/>
      <c r="O8" s="109"/>
      <c r="P8" s="109"/>
      <c r="Q8" s="109"/>
      <c r="R8" s="109"/>
      <c r="S8" s="109"/>
      <c r="T8" s="109" t="s">
        <v>5</v>
      </c>
      <c r="U8" s="109" t="s">
        <v>6</v>
      </c>
      <c r="V8" s="113"/>
      <c r="W8" s="108" t="s">
        <v>7</v>
      </c>
      <c r="X8" s="108"/>
      <c r="Y8" s="108"/>
      <c r="Z8" s="108"/>
      <c r="AA8" s="108"/>
      <c r="AB8" s="108"/>
      <c r="AC8" s="108"/>
    </row>
    <row r="9" spans="1:276" ht="15.75" customHeight="1" thickBot="1">
      <c r="A9" s="97"/>
      <c r="B9" s="116"/>
      <c r="C9" s="112"/>
      <c r="D9" s="112"/>
      <c r="E9" s="112"/>
      <c r="F9" s="112"/>
      <c r="G9" s="113"/>
      <c r="H9" s="113"/>
      <c r="I9" s="114"/>
      <c r="J9" s="109"/>
      <c r="K9" s="109"/>
      <c r="L9" s="109"/>
      <c r="M9" s="109"/>
      <c r="N9" s="109"/>
      <c r="O9" s="109"/>
      <c r="P9" s="109"/>
      <c r="Q9" s="109"/>
      <c r="R9" s="109"/>
      <c r="S9" s="109"/>
      <c r="T9" s="113"/>
      <c r="U9" s="113"/>
      <c r="V9" s="113"/>
      <c r="W9" s="108"/>
      <c r="X9" s="108"/>
      <c r="Y9" s="108"/>
      <c r="Z9" s="108"/>
      <c r="AA9" s="108"/>
      <c r="AB9" s="108"/>
      <c r="AC9" s="108"/>
    </row>
    <row r="10" spans="1:276" s="13" customFormat="1" ht="39" thickBot="1">
      <c r="A10" s="98"/>
      <c r="B10" s="117"/>
      <c r="C10" s="46" t="s">
        <v>13</v>
      </c>
      <c r="D10" s="46" t="s">
        <v>14</v>
      </c>
      <c r="E10" s="46" t="s">
        <v>1077</v>
      </c>
      <c r="F10" s="46" t="s">
        <v>15</v>
      </c>
      <c r="G10" s="46" t="s">
        <v>16</v>
      </c>
      <c r="H10" s="46" t="s">
        <v>17</v>
      </c>
      <c r="I10" s="114"/>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48" customFormat="1" ht="66.75" customHeight="1" thickBot="1">
      <c r="A11" s="132" t="s">
        <v>1200</v>
      </c>
      <c r="B11" s="132" t="s">
        <v>1194</v>
      </c>
      <c r="C11" s="126" t="s">
        <v>1225</v>
      </c>
      <c r="D11" s="127" t="s">
        <v>1226</v>
      </c>
      <c r="E11" s="128" t="s">
        <v>1051</v>
      </c>
      <c r="F11" s="128" t="s">
        <v>1205</v>
      </c>
      <c r="G11" s="49" t="str">
        <f>VLOOKUP(H11,[1]Hoja1!A$1:G$445,2,0)</f>
        <v>Bacterias</v>
      </c>
      <c r="H11" s="50" t="s">
        <v>113</v>
      </c>
      <c r="I11" s="49" t="str">
        <f>VLOOKUP(H11,[1]Hoja1!A$2:G$445,3,0)</f>
        <v>Infecciones Bacterianas</v>
      </c>
      <c r="J11" s="59"/>
      <c r="K11" s="49" t="str">
        <f>VLOOKUP(H11,[1]Hoja1!A$2:G$445,4,0)</f>
        <v>N/A</v>
      </c>
      <c r="L11" s="49" t="str">
        <f>VLOOKUP(H11,[1]Hoja1!A$2:G$445,5,0)</f>
        <v>Vacunación</v>
      </c>
      <c r="M11" s="59">
        <v>2</v>
      </c>
      <c r="N11" s="60">
        <v>3</v>
      </c>
      <c r="O11" s="60">
        <v>10</v>
      </c>
      <c r="P11" s="52">
        <f t="shared" ref="P11:P19" si="0">M11*N11</f>
        <v>6</v>
      </c>
      <c r="Q11" s="52">
        <f t="shared" ref="Q11:Q19" si="1">O11*P11</f>
        <v>60</v>
      </c>
      <c r="R11" s="61" t="str">
        <f t="shared" ref="R11:R19" si="2">IF(P11=40,"MA-40",IF(P11=30,"MA-30",IF(P11=20,"A-20",IF(P11=10,"A-10",IF(P11=24,"MA-24",IF(P11=18,"A-18",IF(P11=12,"A-12",IF(P11=6,"M-6",IF(P11=8,"M-8",IF(P11=6,"M-6",IF(P11=4,"B-4",IF(P11=2,"B-2",))))))))))))</f>
        <v>M-6</v>
      </c>
      <c r="S11" s="62" t="str">
        <f t="shared" ref="S11:S19" si="3">IF(Q11&lt;=20,"IV",IF(Q11&lt;=120,"III",IF(Q11&lt;=500,"II",IF(Q11&lt;=4000,"I"))))</f>
        <v>III</v>
      </c>
      <c r="T11" s="63" t="str">
        <f t="shared" ref="T11:T19" si="4">IF(S11=0,"",IF(S11="IV","Aceptable",IF(S11="III","Mejorable",IF(S11="II","No Aceptable o Aceptable Con Control Especifico",IF(S11="I","No Aceptable","")))))</f>
        <v>Mejorable</v>
      </c>
      <c r="U11" s="90">
        <v>1</v>
      </c>
      <c r="V11" s="49" t="str">
        <f>VLOOKUP(H11,[1]Hoja1!A$2:G$445,6,0)</f>
        <v xml:space="preserve">Enfermedades Infectocontagiosas
</v>
      </c>
      <c r="W11" s="64"/>
      <c r="X11" s="64"/>
      <c r="Y11" s="64"/>
      <c r="Z11" s="65"/>
      <c r="AA11" s="57" t="str">
        <f>VLOOKUP(H11,[1]Hoja1!A$2:G$445,7,0)</f>
        <v>Autocuidado</v>
      </c>
      <c r="AB11" s="90" t="s">
        <v>1206</v>
      </c>
      <c r="AC11" s="125"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58"/>
    </row>
    <row r="12" spans="1:276" s="48" customFormat="1" ht="26.25" thickBot="1">
      <c r="A12" s="132"/>
      <c r="B12" s="132"/>
      <c r="C12" s="126"/>
      <c r="D12" s="127"/>
      <c r="E12" s="128"/>
      <c r="F12" s="128"/>
      <c r="G12" s="49" t="str">
        <f>VLOOKUP(H12,[1]Hoja1!A$1:G$445,2,0)</f>
        <v>Virus</v>
      </c>
      <c r="H12" s="50" t="s">
        <v>122</v>
      </c>
      <c r="I12" s="49" t="str">
        <f>VLOOKUP(H12,[1]Hoja1!A$2:G$445,3,0)</f>
        <v>Infecciones Virales</v>
      </c>
      <c r="J12" s="59"/>
      <c r="K12" s="49" t="str">
        <f>VLOOKUP(H12,[1]Hoja1!A$2:G$445,4,0)</f>
        <v>N/A</v>
      </c>
      <c r="L12" s="49" t="str">
        <f>VLOOKUP(H12,[1]Hoja1!A$2:G$445,5,0)</f>
        <v>Vacunación</v>
      </c>
      <c r="M12" s="59">
        <v>2</v>
      </c>
      <c r="N12" s="60">
        <v>3</v>
      </c>
      <c r="O12" s="60">
        <v>10</v>
      </c>
      <c r="P12" s="52">
        <f t="shared" si="0"/>
        <v>6</v>
      </c>
      <c r="Q12" s="52">
        <f t="shared" si="1"/>
        <v>60</v>
      </c>
      <c r="R12" s="61" t="str">
        <f t="shared" si="2"/>
        <v>M-6</v>
      </c>
      <c r="S12" s="62" t="str">
        <f t="shared" si="3"/>
        <v>III</v>
      </c>
      <c r="T12" s="63" t="str">
        <f t="shared" si="4"/>
        <v>Mejorable</v>
      </c>
      <c r="U12" s="85"/>
      <c r="V12" s="49" t="str">
        <f>VLOOKUP(H12,[1]Hoja1!A$2:G$445,6,0)</f>
        <v xml:space="preserve">Enfermedades Infectocontagiosas
</v>
      </c>
      <c r="W12" s="64"/>
      <c r="X12" s="64"/>
      <c r="Y12" s="64"/>
      <c r="Z12" s="65"/>
      <c r="AA12" s="57" t="str">
        <f>VLOOKUP(H12,[1]Hoja1!A$2:G$445,7,0)</f>
        <v>Autocuidado</v>
      </c>
      <c r="AB12" s="86"/>
      <c r="AC12" s="8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58"/>
    </row>
    <row r="13" spans="1:276" s="48" customFormat="1" ht="57.75" customHeight="1" thickBot="1">
      <c r="A13" s="132"/>
      <c r="B13" s="132"/>
      <c r="C13" s="126"/>
      <c r="D13" s="127"/>
      <c r="E13" s="128"/>
      <c r="F13" s="128"/>
      <c r="G13" s="49" t="str">
        <f>VLOOKUP(H13,[1]Hoja1!A$1:G$445,2,0)</f>
        <v>AUSENCIA O EXCESO DE LUZ EN UN AMBIENTE</v>
      </c>
      <c r="H13" s="50" t="s">
        <v>155</v>
      </c>
      <c r="I13" s="49" t="str">
        <f>VLOOKUP(H13,[1]Hoja1!A$2:G$445,3,0)</f>
        <v>DISMINUCIÓN AGUDEZA VISUAL, CANSANCIO VISUAL</v>
      </c>
      <c r="J13" s="59"/>
      <c r="K13" s="49" t="str">
        <f>VLOOKUP(H13,[1]Hoja1!A$2:G$445,4,0)</f>
        <v>Inspecciones planeadas e inspecciones no planeadas, procedimientos de programas de seguridad y salud en el trabajo</v>
      </c>
      <c r="L13" s="49" t="str">
        <f>VLOOKUP(H13,[1]Hoja1!A$2:G$445,5,0)</f>
        <v>N/A</v>
      </c>
      <c r="M13" s="59">
        <v>2</v>
      </c>
      <c r="N13" s="60">
        <v>4</v>
      </c>
      <c r="O13" s="60">
        <v>10</v>
      </c>
      <c r="P13" s="52">
        <f t="shared" si="0"/>
        <v>8</v>
      </c>
      <c r="Q13" s="52">
        <f t="shared" si="1"/>
        <v>80</v>
      </c>
      <c r="R13" s="61" t="str">
        <f t="shared" si="2"/>
        <v>M-8</v>
      </c>
      <c r="S13" s="62" t="str">
        <f t="shared" si="3"/>
        <v>III</v>
      </c>
      <c r="T13" s="63" t="str">
        <f t="shared" si="4"/>
        <v>Mejorable</v>
      </c>
      <c r="U13" s="85"/>
      <c r="V13" s="49" t="str">
        <f>VLOOKUP(H13,[1]Hoja1!A$2:G$445,6,0)</f>
        <v>DISMINUCIÓN AGUDEZA VISUAL</v>
      </c>
      <c r="W13" s="64"/>
      <c r="X13" s="64"/>
      <c r="Y13" s="64"/>
      <c r="Z13" s="65" t="s">
        <v>1227</v>
      </c>
      <c r="AA13" s="57" t="str">
        <f>VLOOKUP(H13,[1]Hoja1!A$2:G$445,7,0)</f>
        <v>N/A</v>
      </c>
      <c r="AB13" s="64" t="s">
        <v>1228</v>
      </c>
      <c r="AC13" s="8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58"/>
    </row>
    <row r="14" spans="1:276" s="48" customFormat="1" ht="37.5" customHeight="1" thickBot="1">
      <c r="A14" s="132"/>
      <c r="B14" s="132"/>
      <c r="C14" s="126"/>
      <c r="D14" s="127"/>
      <c r="E14" s="128"/>
      <c r="F14" s="128"/>
      <c r="G14" s="49" t="str">
        <f>VLOOKUP(H14,[1]Hoja1!A$1:G$445,2,0)</f>
        <v>CONCENTRACIÓN EN ACTIVIDADES DE ALTO DESEMPEÑO MENTAL</v>
      </c>
      <c r="H14" s="50" t="s">
        <v>72</v>
      </c>
      <c r="I14" s="49" t="str">
        <f>VLOOKUP(H14,[1]Hoja1!A$2:G$445,3,0)</f>
        <v>ESTRÉS, CEFALEA, IRRITABILIDAD</v>
      </c>
      <c r="J14" s="59"/>
      <c r="K14" s="49" t="str">
        <f>VLOOKUP(H14,[1]Hoja1!A$2:G$445,4,0)</f>
        <v>N/A</v>
      </c>
      <c r="L14" s="49" t="str">
        <f>VLOOKUP(H14,[1]Hoja1!A$2:G$445,5,0)</f>
        <v>PVE PSICOSOCIAL</v>
      </c>
      <c r="M14" s="59">
        <v>2</v>
      </c>
      <c r="N14" s="60">
        <v>3</v>
      </c>
      <c r="O14" s="60">
        <v>10</v>
      </c>
      <c r="P14" s="52">
        <f t="shared" si="0"/>
        <v>6</v>
      </c>
      <c r="Q14" s="52">
        <f t="shared" si="1"/>
        <v>60</v>
      </c>
      <c r="R14" s="61" t="str">
        <f t="shared" si="2"/>
        <v>M-6</v>
      </c>
      <c r="S14" s="62" t="str">
        <f t="shared" si="3"/>
        <v>III</v>
      </c>
      <c r="T14" s="63" t="str">
        <f t="shared" si="4"/>
        <v>Mejorable</v>
      </c>
      <c r="U14" s="85"/>
      <c r="V14" s="49" t="str">
        <f>VLOOKUP(H14,[1]Hoja1!A$2:G$445,6,0)</f>
        <v>ESTRÉS</v>
      </c>
      <c r="W14" s="64"/>
      <c r="X14" s="64"/>
      <c r="Y14" s="64"/>
      <c r="Z14" s="65"/>
      <c r="AA14" s="57" t="str">
        <f>VLOOKUP(H14,[1]Hoja1!A$2:G$445,7,0)</f>
        <v>N/A</v>
      </c>
      <c r="AB14" s="90" t="s">
        <v>1209</v>
      </c>
      <c r="AC14" s="8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58"/>
    </row>
    <row r="15" spans="1:276" s="48" customFormat="1" ht="37.5" customHeight="1" thickBot="1">
      <c r="A15" s="132"/>
      <c r="B15" s="132"/>
      <c r="C15" s="126"/>
      <c r="D15" s="127"/>
      <c r="E15" s="128"/>
      <c r="F15" s="128"/>
      <c r="G15" s="49" t="str">
        <f>VLOOKUP(H15,[1]Hoja1!A$1:G$445,2,0)</f>
        <v>NATURALEZA DE LA TAREA</v>
      </c>
      <c r="H15" s="50" t="s">
        <v>76</v>
      </c>
      <c r="I15" s="49" t="str">
        <f>VLOOKUP(H15,[1]Hoja1!A$2:G$445,3,0)</f>
        <v>ESTRÉS,  TRANSTORNOS DEL SUEÑO</v>
      </c>
      <c r="J15" s="59"/>
      <c r="K15" s="49" t="str">
        <f>VLOOKUP(H15,[1]Hoja1!A$2:G$445,4,0)</f>
        <v>N/A</v>
      </c>
      <c r="L15" s="49" t="str">
        <f>VLOOKUP(H15,[1]Hoja1!A$2:G$445,5,0)</f>
        <v>PVE PSICOSOCIAL</v>
      </c>
      <c r="M15" s="59">
        <v>2</v>
      </c>
      <c r="N15" s="60">
        <v>3</v>
      </c>
      <c r="O15" s="60">
        <v>10</v>
      </c>
      <c r="P15" s="52">
        <f t="shared" si="0"/>
        <v>6</v>
      </c>
      <c r="Q15" s="52">
        <f t="shared" si="1"/>
        <v>60</v>
      </c>
      <c r="R15" s="61" t="str">
        <f t="shared" si="2"/>
        <v>M-6</v>
      </c>
      <c r="S15" s="62" t="str">
        <f t="shared" si="3"/>
        <v>III</v>
      </c>
      <c r="T15" s="63" t="str">
        <f t="shared" si="4"/>
        <v>Mejorable</v>
      </c>
      <c r="U15" s="85"/>
      <c r="V15" s="49" t="str">
        <f>VLOOKUP(H15,[1]Hoja1!A$2:G$445,6,0)</f>
        <v>ESTRÉS</v>
      </c>
      <c r="W15" s="64"/>
      <c r="X15" s="64"/>
      <c r="Y15" s="64"/>
      <c r="Z15" s="65"/>
      <c r="AA15" s="57" t="str">
        <f>VLOOKUP(H15,[1]Hoja1!A$2:G$445,7,0)</f>
        <v>N/A</v>
      </c>
      <c r="AB15" s="86"/>
      <c r="AC15" s="8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58"/>
    </row>
    <row r="16" spans="1:276" s="48" customFormat="1" ht="54.75" customHeight="1" thickBot="1">
      <c r="A16" s="132"/>
      <c r="B16" s="132"/>
      <c r="C16" s="126"/>
      <c r="D16" s="127"/>
      <c r="E16" s="128"/>
      <c r="F16" s="128"/>
      <c r="G16" s="49" t="str">
        <f>VLOOKUP(H16,[1]Hoja1!A$1:G$445,2,0)</f>
        <v>Forzadas, Prolongadas</v>
      </c>
      <c r="H16" s="50" t="s">
        <v>40</v>
      </c>
      <c r="I16" s="49" t="str">
        <f>VLOOKUP(H16,[1]Hoja1!A$2:G$445,3,0)</f>
        <v xml:space="preserve">Lesiones osteomusculares, lesiones osteoarticulares
</v>
      </c>
      <c r="J16" s="59"/>
      <c r="K16" s="49" t="str">
        <f>VLOOKUP(H16,[1]Hoja1!A$2:G$445,4,0)</f>
        <v>Inspecciones planeadas e inspecciones no planeadas, procedimientos de programas de seguridad y salud en el trabajo</v>
      </c>
      <c r="L16" s="49" t="str">
        <f>VLOOKUP(H16,[1]Hoja1!A$2:G$445,5,0)</f>
        <v>PVE Biomecánico, programa pausas activas, exámenes periódicos, recomendaciones, control de posturas</v>
      </c>
      <c r="M16" s="59">
        <v>2</v>
      </c>
      <c r="N16" s="60">
        <v>3</v>
      </c>
      <c r="O16" s="60">
        <v>25</v>
      </c>
      <c r="P16" s="52">
        <f t="shared" si="0"/>
        <v>6</v>
      </c>
      <c r="Q16" s="52">
        <f t="shared" si="1"/>
        <v>150</v>
      </c>
      <c r="R16" s="61" t="str">
        <f t="shared" si="2"/>
        <v>M-6</v>
      </c>
      <c r="S16" s="62" t="str">
        <f t="shared" si="3"/>
        <v>II</v>
      </c>
      <c r="T16" s="63" t="str">
        <f t="shared" si="4"/>
        <v>No Aceptable o Aceptable Con Control Especifico</v>
      </c>
      <c r="U16" s="85"/>
      <c r="V16" s="49" t="str">
        <f>VLOOKUP(H16,[1]Hoja1!A$2:G$445,6,0)</f>
        <v>Enfermedades Osteomusculares</v>
      </c>
      <c r="W16" s="64"/>
      <c r="X16" s="64"/>
      <c r="Y16" s="64"/>
      <c r="Z16" s="65"/>
      <c r="AA16" s="57" t="str">
        <f>VLOOKUP(H16,[1]Hoja1!A$2:G$445,7,0)</f>
        <v>Prevención en lesiones osteomusculares, líderes de pausas activas</v>
      </c>
      <c r="AB16" s="64" t="s">
        <v>1224</v>
      </c>
      <c r="AC16" s="8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58"/>
    </row>
    <row r="17" spans="1:150" s="48" customFormat="1" ht="39" thickBot="1">
      <c r="A17" s="132"/>
      <c r="B17" s="132"/>
      <c r="C17" s="126"/>
      <c r="D17" s="127"/>
      <c r="E17" s="128"/>
      <c r="F17" s="128"/>
      <c r="G17" s="49" t="str">
        <f>VLOOKUP(H17,[1]Hoja1!A$1:G$445,2,0)</f>
        <v>Higiene Muscular</v>
      </c>
      <c r="H17" s="50" t="s">
        <v>483</v>
      </c>
      <c r="I17" s="49" t="str">
        <f>VLOOKUP(H17,[1]Hoja1!A$2:G$445,3,0)</f>
        <v>Lesiones Musculoesqueléticas</v>
      </c>
      <c r="J17" s="59"/>
      <c r="K17" s="49" t="str">
        <f>VLOOKUP(H17,[1]Hoja1!A$2:G$445,4,0)</f>
        <v>N/A</v>
      </c>
      <c r="L17" s="49" t="str">
        <f>VLOOKUP(H17,[1]Hoja1!A$2:G$445,5,0)</f>
        <v>N/A</v>
      </c>
      <c r="M17" s="59">
        <v>2</v>
      </c>
      <c r="N17" s="60">
        <v>3</v>
      </c>
      <c r="O17" s="60">
        <v>10</v>
      </c>
      <c r="P17" s="52">
        <f t="shared" si="0"/>
        <v>6</v>
      </c>
      <c r="Q17" s="52">
        <f t="shared" si="1"/>
        <v>60</v>
      </c>
      <c r="R17" s="61" t="str">
        <f t="shared" si="2"/>
        <v>M-6</v>
      </c>
      <c r="S17" s="62" t="str">
        <f t="shared" si="3"/>
        <v>III</v>
      </c>
      <c r="T17" s="63" t="str">
        <f t="shared" si="4"/>
        <v>Mejorable</v>
      </c>
      <c r="U17" s="85"/>
      <c r="V17" s="49" t="str">
        <f>VLOOKUP(H17,[1]Hoja1!A$2:G$445,6,0)</f>
        <v xml:space="preserve">Enfermedades Osteomusculares
</v>
      </c>
      <c r="W17" s="64"/>
      <c r="X17" s="64"/>
      <c r="Y17" s="64"/>
      <c r="Z17" s="65"/>
      <c r="AA17" s="57" t="str">
        <f>VLOOKUP(H17,[1]Hoja1!A$2:G$445,7,0)</f>
        <v>Prevención en lesiones osteomusculares, líderes de pausas activas</v>
      </c>
      <c r="AB17" s="64" t="s">
        <v>1210</v>
      </c>
      <c r="AC17" s="8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58"/>
    </row>
    <row r="18" spans="1:150" s="48" customFormat="1" ht="41.25" thickBot="1">
      <c r="A18" s="132"/>
      <c r="B18" s="132"/>
      <c r="C18" s="126"/>
      <c r="D18" s="127"/>
      <c r="E18" s="128"/>
      <c r="F18" s="128"/>
      <c r="G18" s="49" t="str">
        <f>VLOOKUP(H18,[1]Hoja1!A$1:G$445,2,0)</f>
        <v>Superficies de trabajo irregulares o deslizantes</v>
      </c>
      <c r="H18" s="50" t="s">
        <v>597</v>
      </c>
      <c r="I18" s="49" t="str">
        <f>VLOOKUP(H18,[1]Hoja1!A$2:G$445,3,0)</f>
        <v>Caidas del mismo nivel, fracturas, golpe con objetos, caídas de objetos, obstrucción de rutas de evacuación</v>
      </c>
      <c r="J18" s="59"/>
      <c r="K18" s="49" t="str">
        <f>VLOOKUP(H18,[1]Hoja1!A$2:G$445,4,0)</f>
        <v>N/A</v>
      </c>
      <c r="L18" s="49" t="str">
        <f>VLOOKUP(H18,[1]Hoja1!A$2:G$445,5,0)</f>
        <v>N/A</v>
      </c>
      <c r="M18" s="59">
        <v>2</v>
      </c>
      <c r="N18" s="60">
        <v>3</v>
      </c>
      <c r="O18" s="60">
        <v>25</v>
      </c>
      <c r="P18" s="52">
        <f t="shared" si="0"/>
        <v>6</v>
      </c>
      <c r="Q18" s="52">
        <f t="shared" si="1"/>
        <v>150</v>
      </c>
      <c r="R18" s="61" t="str">
        <f t="shared" si="2"/>
        <v>M-6</v>
      </c>
      <c r="S18" s="62" t="str">
        <f t="shared" si="3"/>
        <v>II</v>
      </c>
      <c r="T18" s="63" t="str">
        <f t="shared" si="4"/>
        <v>No Aceptable o Aceptable Con Control Especifico</v>
      </c>
      <c r="U18" s="85"/>
      <c r="V18" s="49" t="str">
        <f>VLOOKUP(H18,[1]Hoja1!A$2:G$445,6,0)</f>
        <v>Caídas de distinto nivel</v>
      </c>
      <c r="W18" s="64"/>
      <c r="X18" s="64"/>
      <c r="Y18" s="64"/>
      <c r="Z18" s="65"/>
      <c r="AA18" s="57" t="str">
        <f>VLOOKUP(H18,[1]Hoja1!A$2:G$445,7,0)</f>
        <v>Pautas Básicas en orden y aseo en el lugar de trabajo, actos y condiciones inseguras</v>
      </c>
      <c r="AB18" s="64" t="s">
        <v>1212</v>
      </c>
      <c r="AC18" s="8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58"/>
    </row>
    <row r="19" spans="1:150" s="48" customFormat="1" ht="51.75" thickBot="1">
      <c r="A19" s="132"/>
      <c r="B19" s="132"/>
      <c r="C19" s="126"/>
      <c r="D19" s="127"/>
      <c r="E19" s="128"/>
      <c r="F19" s="128"/>
      <c r="G19" s="49" t="str">
        <f>VLOOKUP(H19,[1]Hoja1!A$1:G$445,2,0)</f>
        <v>SISMOS, INCENDIOS, INUNDACIONES, TERREMOTOS, VENDAVALES, DERRUMBE</v>
      </c>
      <c r="H19" s="50" t="s">
        <v>62</v>
      </c>
      <c r="I19" s="49" t="str">
        <f>VLOOKUP(H19,[1]Hoja1!A$2:G$445,3,0)</f>
        <v>SISMOS, INCENDIOS, INUNDACIONES, TERREMOTOS, VENDAVALES</v>
      </c>
      <c r="J19" s="59"/>
      <c r="K19" s="49" t="str">
        <f>VLOOKUP(H19,[1]Hoja1!A$2:G$445,4,0)</f>
        <v>Inspecciones planeadas e inspecciones no planeadas, procedimientos de programas de seguridad y salud en el trabajo</v>
      </c>
      <c r="L19" s="49" t="str">
        <f>VLOOKUP(H19,[1]Hoja1!A$2:G$445,5,0)</f>
        <v>BRIGADAS DE EMERGENCIAS</v>
      </c>
      <c r="M19" s="59">
        <v>2</v>
      </c>
      <c r="N19" s="60">
        <v>1</v>
      </c>
      <c r="O19" s="60">
        <v>100</v>
      </c>
      <c r="P19" s="52">
        <f t="shared" si="0"/>
        <v>2</v>
      </c>
      <c r="Q19" s="52">
        <f t="shared" si="1"/>
        <v>200</v>
      </c>
      <c r="R19" s="61" t="str">
        <f t="shared" si="2"/>
        <v>B-2</v>
      </c>
      <c r="S19" s="62" t="str">
        <f t="shared" si="3"/>
        <v>II</v>
      </c>
      <c r="T19" s="63" t="str">
        <f t="shared" si="4"/>
        <v>No Aceptable o Aceptable Con Control Especifico</v>
      </c>
      <c r="U19" s="86"/>
      <c r="V19" s="49" t="str">
        <f>VLOOKUP(H19,[1]Hoja1!A$2:G$445,6,0)</f>
        <v>MUERTE</v>
      </c>
      <c r="W19" s="64"/>
      <c r="X19" s="64"/>
      <c r="Y19" s="64"/>
      <c r="Z19" s="65" t="s">
        <v>1214</v>
      </c>
      <c r="AA19" s="57" t="str">
        <f>VLOOKUP(H19,[1]Hoja1!A$2:G$445,7,0)</f>
        <v>ENTRENAMIENTO DE LA BRIGADA; DIVULGACIÓN DE PLAN DE EMERGENCIA</v>
      </c>
      <c r="AB19" s="64" t="s">
        <v>1215</v>
      </c>
      <c r="AC19" s="8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58"/>
    </row>
    <row r="20" spans="1:150" s="48" customFormat="1" ht="66.75" customHeight="1" thickBot="1">
      <c r="A20" s="132"/>
      <c r="B20" s="132"/>
      <c r="C20" s="129" t="s">
        <v>1222</v>
      </c>
      <c r="D20" s="130" t="s">
        <v>1223</v>
      </c>
      <c r="E20" s="131" t="s">
        <v>1049</v>
      </c>
      <c r="F20" s="131" t="s">
        <v>1205</v>
      </c>
      <c r="G20" s="23" t="str">
        <f>VLOOKUP(H20,[1]Hoja1!A$1:G$445,2,0)</f>
        <v>Bacterias</v>
      </c>
      <c r="H20" s="24" t="s">
        <v>113</v>
      </c>
      <c r="I20" s="23" t="str">
        <f>VLOOKUP(H20,[1]Hoja1!A$2:G$445,3,0)</f>
        <v>Infecciones Bacterianas</v>
      </c>
      <c r="J20" s="18"/>
      <c r="K20" s="23" t="str">
        <f>VLOOKUP(H20,[1]Hoja1!A$2:G$445,4,0)</f>
        <v>N/A</v>
      </c>
      <c r="L20" s="23" t="str">
        <f>VLOOKUP(H20,[1]Hoja1!A$2:G$445,5,0)</f>
        <v>Vacunación</v>
      </c>
      <c r="M20" s="18">
        <v>2</v>
      </c>
      <c r="N20" s="19">
        <v>3</v>
      </c>
      <c r="O20" s="19">
        <v>10</v>
      </c>
      <c r="P20" s="26">
        <f t="shared" ref="P20:P56" si="5">M20*N20</f>
        <v>6</v>
      </c>
      <c r="Q20" s="26">
        <f t="shared" ref="Q20:Q56" si="6">O20*P20</f>
        <v>60</v>
      </c>
      <c r="R20" s="33" t="str">
        <f t="shared" ref="R20:R56" si="7">IF(P20=40,"MA-40",IF(P20=30,"MA-30",IF(P20=20,"A-20",IF(P20=10,"A-10",IF(P20=24,"MA-24",IF(P20=18,"A-18",IF(P20=12,"A-12",IF(P20=6,"M-6",IF(P20=8,"M-8",IF(P20=6,"M-6",IF(P20=4,"B-4",IF(P20=2,"B-2",))))))))))))</f>
        <v>M-6</v>
      </c>
      <c r="S20" s="66" t="str">
        <f t="shared" ref="S20:S56" si="8">IF(Q20&lt;=20,"IV",IF(Q20&lt;=120,"III",IF(Q20&lt;=500,"II",IF(Q20&lt;=4000,"I"))))</f>
        <v>III</v>
      </c>
      <c r="T20" s="67" t="str">
        <f t="shared" ref="T20:T56" si="9">IF(S20=0,"",IF(S20="IV","Aceptable",IF(S20="III","Mejorable",IF(S20="II","No Aceptable o Aceptable Con Control Especifico",IF(S20="I","No Aceptable","")))))</f>
        <v>Mejorable</v>
      </c>
      <c r="U20" s="73">
        <v>7</v>
      </c>
      <c r="V20" s="23" t="str">
        <f>VLOOKUP(H20,[1]Hoja1!A$2:G$445,6,0)</f>
        <v xml:space="preserve">Enfermedades Infectocontagiosas
</v>
      </c>
      <c r="W20" s="20"/>
      <c r="X20" s="20"/>
      <c r="Y20" s="20"/>
      <c r="Z20" s="17"/>
      <c r="AA20" s="22" t="str">
        <f>VLOOKUP(H20,[1]Hoja1!A$2:G$445,7,0)</f>
        <v>Autocuidado</v>
      </c>
      <c r="AB20" s="73" t="s">
        <v>1206</v>
      </c>
      <c r="AC20" s="122" t="s">
        <v>1207</v>
      </c>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58"/>
    </row>
    <row r="21" spans="1:150" s="48" customFormat="1" ht="26.25" thickBot="1">
      <c r="A21" s="132"/>
      <c r="B21" s="132"/>
      <c r="C21" s="129"/>
      <c r="D21" s="130"/>
      <c r="E21" s="131"/>
      <c r="F21" s="131"/>
      <c r="G21" s="23" t="str">
        <f>VLOOKUP(H21,[1]Hoja1!A$1:G$445,2,0)</f>
        <v>Virus</v>
      </c>
      <c r="H21" s="24" t="s">
        <v>122</v>
      </c>
      <c r="I21" s="23" t="str">
        <f>VLOOKUP(H21,[1]Hoja1!A$2:G$445,3,0)</f>
        <v>Infecciones Virales</v>
      </c>
      <c r="J21" s="18"/>
      <c r="K21" s="23" t="str">
        <f>VLOOKUP(H21,[1]Hoja1!A$2:G$445,4,0)</f>
        <v>N/A</v>
      </c>
      <c r="L21" s="23" t="str">
        <f>VLOOKUP(H21,[1]Hoja1!A$2:G$445,5,0)</f>
        <v>Vacunación</v>
      </c>
      <c r="M21" s="18">
        <v>2</v>
      </c>
      <c r="N21" s="19">
        <v>3</v>
      </c>
      <c r="O21" s="19">
        <v>10</v>
      </c>
      <c r="P21" s="26">
        <f t="shared" si="5"/>
        <v>6</v>
      </c>
      <c r="Q21" s="26">
        <f t="shared" si="6"/>
        <v>60</v>
      </c>
      <c r="R21" s="33" t="str">
        <f t="shared" si="7"/>
        <v>M-6</v>
      </c>
      <c r="S21" s="66" t="str">
        <f t="shared" si="8"/>
        <v>III</v>
      </c>
      <c r="T21" s="67" t="str">
        <f t="shared" si="9"/>
        <v>Mejorable</v>
      </c>
      <c r="U21" s="81"/>
      <c r="V21" s="23" t="str">
        <f>VLOOKUP(H21,[1]Hoja1!A$2:G$445,6,0)</f>
        <v xml:space="preserve">Enfermedades Infectocontagiosas
</v>
      </c>
      <c r="W21" s="20"/>
      <c r="X21" s="20"/>
      <c r="Y21" s="20"/>
      <c r="Z21" s="17"/>
      <c r="AA21" s="22" t="str">
        <f>VLOOKUP(H21,[1]Hoja1!A$2:G$445,7,0)</f>
        <v>Autocuidado</v>
      </c>
      <c r="AB21" s="69"/>
      <c r="AC21" s="71"/>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58"/>
    </row>
    <row r="22" spans="1:150" s="48" customFormat="1" ht="39" customHeight="1" thickBot="1">
      <c r="A22" s="132"/>
      <c r="B22" s="132"/>
      <c r="C22" s="129"/>
      <c r="D22" s="130"/>
      <c r="E22" s="131"/>
      <c r="F22" s="131"/>
      <c r="G22" s="23" t="str">
        <f>VLOOKUP(H22,[1]Hoja1!A$1:G$445,2,0)</f>
        <v>CONCENTRACIÓN EN ACTIVIDADES DE ALTO DESEMPEÑO MENTAL</v>
      </c>
      <c r="H22" s="24" t="s">
        <v>72</v>
      </c>
      <c r="I22" s="23" t="str">
        <f>VLOOKUP(H22,[1]Hoja1!A$2:G$445,3,0)</f>
        <v>ESTRÉS, CEFALEA, IRRITABILIDAD</v>
      </c>
      <c r="J22" s="18"/>
      <c r="K22" s="23" t="str">
        <f>VLOOKUP(H22,[1]Hoja1!A$2:G$445,4,0)</f>
        <v>N/A</v>
      </c>
      <c r="L22" s="23" t="str">
        <f>VLOOKUP(H22,[1]Hoja1!A$2:G$445,5,0)</f>
        <v>PVE PSICOSOCIAL</v>
      </c>
      <c r="M22" s="18">
        <v>2</v>
      </c>
      <c r="N22" s="19">
        <v>3</v>
      </c>
      <c r="O22" s="19">
        <v>10</v>
      </c>
      <c r="P22" s="26">
        <f t="shared" si="5"/>
        <v>6</v>
      </c>
      <c r="Q22" s="26">
        <f t="shared" si="6"/>
        <v>60</v>
      </c>
      <c r="R22" s="33" t="str">
        <f t="shared" si="7"/>
        <v>M-6</v>
      </c>
      <c r="S22" s="66" t="str">
        <f t="shared" si="8"/>
        <v>III</v>
      </c>
      <c r="T22" s="67" t="str">
        <f t="shared" si="9"/>
        <v>Mejorable</v>
      </c>
      <c r="U22" s="81"/>
      <c r="V22" s="23" t="str">
        <f>VLOOKUP(H22,[1]Hoja1!A$2:G$445,6,0)</f>
        <v>ESTRÉS</v>
      </c>
      <c r="W22" s="20"/>
      <c r="X22" s="20"/>
      <c r="Y22" s="20"/>
      <c r="Z22" s="17"/>
      <c r="AA22" s="22" t="str">
        <f>VLOOKUP(H22,[1]Hoja1!A$2:G$445,7,0)</f>
        <v>N/A</v>
      </c>
      <c r="AB22" s="73" t="s">
        <v>1209</v>
      </c>
      <c r="AC22" s="71"/>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58"/>
    </row>
    <row r="23" spans="1:150" s="48" customFormat="1" ht="39" customHeight="1" thickBot="1">
      <c r="A23" s="132"/>
      <c r="B23" s="132"/>
      <c r="C23" s="129"/>
      <c r="D23" s="130"/>
      <c r="E23" s="131"/>
      <c r="F23" s="131"/>
      <c r="G23" s="23" t="str">
        <f>VLOOKUP(H23,[1]Hoja1!A$1:G$445,2,0)</f>
        <v>NATURALEZA DE LA TAREA</v>
      </c>
      <c r="H23" s="24" t="s">
        <v>76</v>
      </c>
      <c r="I23" s="23" t="str">
        <f>VLOOKUP(H23,[1]Hoja1!A$2:G$445,3,0)</f>
        <v>ESTRÉS,  TRANSTORNOS DEL SUEÑO</v>
      </c>
      <c r="J23" s="18"/>
      <c r="K23" s="23" t="str">
        <f>VLOOKUP(H23,[1]Hoja1!A$2:G$445,4,0)</f>
        <v>N/A</v>
      </c>
      <c r="L23" s="23" t="str">
        <f>VLOOKUP(H23,[1]Hoja1!A$2:G$445,5,0)</f>
        <v>PVE PSICOSOCIAL</v>
      </c>
      <c r="M23" s="18">
        <v>2</v>
      </c>
      <c r="N23" s="19">
        <v>3</v>
      </c>
      <c r="O23" s="19">
        <v>10</v>
      </c>
      <c r="P23" s="26">
        <f t="shared" si="5"/>
        <v>6</v>
      </c>
      <c r="Q23" s="26">
        <f t="shared" si="6"/>
        <v>60</v>
      </c>
      <c r="R23" s="33" t="str">
        <f t="shared" si="7"/>
        <v>M-6</v>
      </c>
      <c r="S23" s="66" t="str">
        <f t="shared" si="8"/>
        <v>III</v>
      </c>
      <c r="T23" s="67" t="str">
        <f t="shared" si="9"/>
        <v>Mejorable</v>
      </c>
      <c r="U23" s="81"/>
      <c r="V23" s="23" t="str">
        <f>VLOOKUP(H23,[1]Hoja1!A$2:G$445,6,0)</f>
        <v>ESTRÉS</v>
      </c>
      <c r="W23" s="20"/>
      <c r="X23" s="20"/>
      <c r="Y23" s="20"/>
      <c r="Z23" s="17"/>
      <c r="AA23" s="22" t="str">
        <f>VLOOKUP(H23,[1]Hoja1!A$2:G$445,7,0)</f>
        <v>N/A</v>
      </c>
      <c r="AB23" s="69"/>
      <c r="AC23" s="71"/>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58"/>
    </row>
    <row r="24" spans="1:150" s="48" customFormat="1" ht="54.75" customHeight="1" thickBot="1">
      <c r="A24" s="132"/>
      <c r="B24" s="132"/>
      <c r="C24" s="129"/>
      <c r="D24" s="130"/>
      <c r="E24" s="131"/>
      <c r="F24" s="131"/>
      <c r="G24" s="23" t="str">
        <f>VLOOKUP(H24,[1]Hoja1!A$1:G$445,2,0)</f>
        <v>Forzadas, Prolongadas</v>
      </c>
      <c r="H24" s="24" t="s">
        <v>40</v>
      </c>
      <c r="I24" s="23" t="str">
        <f>VLOOKUP(H24,[1]Hoja1!A$2:G$445,3,0)</f>
        <v xml:space="preserve">Lesiones osteomusculares, lesiones osteoarticulares
</v>
      </c>
      <c r="J24" s="18"/>
      <c r="K24" s="23" t="str">
        <f>VLOOKUP(H24,[1]Hoja1!A$2:G$445,4,0)</f>
        <v>Inspecciones planeadas e inspecciones no planeadas, procedimientos de programas de seguridad y salud en el trabajo</v>
      </c>
      <c r="L24" s="23" t="str">
        <f>VLOOKUP(H24,[1]Hoja1!A$2:G$445,5,0)</f>
        <v>PVE Biomecánico, programa pausas activas, exámenes periódicos, recomendaciones, control de posturas</v>
      </c>
      <c r="M24" s="18">
        <v>2</v>
      </c>
      <c r="N24" s="19">
        <v>3</v>
      </c>
      <c r="O24" s="19">
        <v>25</v>
      </c>
      <c r="P24" s="26">
        <f t="shared" si="5"/>
        <v>6</v>
      </c>
      <c r="Q24" s="26">
        <f t="shared" si="6"/>
        <v>150</v>
      </c>
      <c r="R24" s="33" t="str">
        <f t="shared" si="7"/>
        <v>M-6</v>
      </c>
      <c r="S24" s="66" t="str">
        <f t="shared" si="8"/>
        <v>II</v>
      </c>
      <c r="T24" s="67" t="str">
        <f t="shared" si="9"/>
        <v>No Aceptable o Aceptable Con Control Especifico</v>
      </c>
      <c r="U24" s="81"/>
      <c r="V24" s="23" t="str">
        <f>VLOOKUP(H24,[1]Hoja1!A$2:G$445,6,0)</f>
        <v>Enfermedades Osteomusculares</v>
      </c>
      <c r="W24" s="20"/>
      <c r="X24" s="20"/>
      <c r="Y24" s="20"/>
      <c r="Z24" s="17"/>
      <c r="AA24" s="22" t="str">
        <f>VLOOKUP(H24,[1]Hoja1!A$2:G$445,7,0)</f>
        <v>Prevención en lesiones osteomusculares, líderes de pausas activas</v>
      </c>
      <c r="AB24" s="20" t="s">
        <v>1224</v>
      </c>
      <c r="AC24" s="71"/>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58"/>
    </row>
    <row r="25" spans="1:150" s="48" customFormat="1" ht="41.25" thickBot="1">
      <c r="A25" s="132"/>
      <c r="B25" s="132"/>
      <c r="C25" s="129"/>
      <c r="D25" s="130"/>
      <c r="E25" s="131"/>
      <c r="F25" s="131"/>
      <c r="G25" s="23" t="str">
        <f>VLOOKUP(H25,[1]Hoja1!A$1:G$445,2,0)</f>
        <v>Higiene Muscular</v>
      </c>
      <c r="H25" s="24" t="s">
        <v>483</v>
      </c>
      <c r="I25" s="23" t="str">
        <f>VLOOKUP(H25,[1]Hoja1!A$2:G$445,3,0)</f>
        <v>Lesiones Musculoesqueléticas</v>
      </c>
      <c r="J25" s="18"/>
      <c r="K25" s="23" t="str">
        <f>VLOOKUP(H25,[1]Hoja1!A$2:G$445,4,0)</f>
        <v>N/A</v>
      </c>
      <c r="L25" s="23" t="str">
        <f>VLOOKUP(H25,[1]Hoja1!A$2:G$445,5,0)</f>
        <v>N/A</v>
      </c>
      <c r="M25" s="18">
        <v>2</v>
      </c>
      <c r="N25" s="19">
        <v>4</v>
      </c>
      <c r="O25" s="19">
        <v>25</v>
      </c>
      <c r="P25" s="26">
        <f t="shared" si="5"/>
        <v>8</v>
      </c>
      <c r="Q25" s="26">
        <f t="shared" si="6"/>
        <v>200</v>
      </c>
      <c r="R25" s="33" t="str">
        <f t="shared" si="7"/>
        <v>M-8</v>
      </c>
      <c r="S25" s="66" t="str">
        <f t="shared" si="8"/>
        <v>II</v>
      </c>
      <c r="T25" s="67" t="str">
        <f t="shared" si="9"/>
        <v>No Aceptable o Aceptable Con Control Especifico</v>
      </c>
      <c r="U25" s="81"/>
      <c r="V25" s="23" t="str">
        <f>VLOOKUP(H25,[1]Hoja1!A$2:G$445,6,0)</f>
        <v xml:space="preserve">Enfermedades Osteomusculares
</v>
      </c>
      <c r="W25" s="20"/>
      <c r="X25" s="20"/>
      <c r="Y25" s="20"/>
      <c r="Z25" s="17"/>
      <c r="AA25" s="22" t="str">
        <f>VLOOKUP(H25,[1]Hoja1!A$2:G$445,7,0)</f>
        <v>Prevención en lesiones osteomusculares, líderes de pausas activas</v>
      </c>
      <c r="AB25" s="20" t="s">
        <v>1210</v>
      </c>
      <c r="AC25" s="71"/>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58"/>
    </row>
    <row r="26" spans="1:150" s="48" customFormat="1" ht="41.25" thickBot="1">
      <c r="A26" s="132"/>
      <c r="B26" s="132"/>
      <c r="C26" s="129"/>
      <c r="D26" s="130"/>
      <c r="E26" s="131"/>
      <c r="F26" s="131"/>
      <c r="G26" s="23" t="str">
        <f>VLOOKUP(H26,[1]Hoja1!A$1:G$445,2,0)</f>
        <v>Superficies de trabajo irregulares o deslizantes</v>
      </c>
      <c r="H26" s="24" t="s">
        <v>597</v>
      </c>
      <c r="I26" s="23" t="str">
        <f>VLOOKUP(H26,[1]Hoja1!A$2:G$445,3,0)</f>
        <v>Caidas del mismo nivel, fracturas, golpe con objetos, caídas de objetos, obstrucción de rutas de evacuación</v>
      </c>
      <c r="J26" s="18"/>
      <c r="K26" s="23" t="str">
        <f>VLOOKUP(H26,[1]Hoja1!A$2:G$445,4,0)</f>
        <v>N/A</v>
      </c>
      <c r="L26" s="23" t="str">
        <f>VLOOKUP(H26,[1]Hoja1!A$2:G$445,5,0)</f>
        <v>N/A</v>
      </c>
      <c r="M26" s="18">
        <v>2</v>
      </c>
      <c r="N26" s="19">
        <v>3</v>
      </c>
      <c r="O26" s="19">
        <v>25</v>
      </c>
      <c r="P26" s="26">
        <f t="shared" si="5"/>
        <v>6</v>
      </c>
      <c r="Q26" s="26">
        <f t="shared" si="6"/>
        <v>150</v>
      </c>
      <c r="R26" s="33" t="str">
        <f t="shared" si="7"/>
        <v>M-6</v>
      </c>
      <c r="S26" s="66" t="str">
        <f t="shared" si="8"/>
        <v>II</v>
      </c>
      <c r="T26" s="67" t="str">
        <f t="shared" si="9"/>
        <v>No Aceptable o Aceptable Con Control Especifico</v>
      </c>
      <c r="U26" s="81"/>
      <c r="V26" s="23" t="str">
        <f>VLOOKUP(H26,[1]Hoja1!A$2:G$445,6,0)</f>
        <v>Caídas de distinto nivel</v>
      </c>
      <c r="W26" s="20"/>
      <c r="X26" s="20"/>
      <c r="Y26" s="20"/>
      <c r="Z26" s="17"/>
      <c r="AA26" s="22" t="str">
        <f>VLOOKUP(H26,[1]Hoja1!A$2:G$445,7,0)</f>
        <v>Pautas Básicas en orden y aseo en el lugar de trabajo, actos y condiciones inseguras</v>
      </c>
      <c r="AB26" s="20" t="s">
        <v>1212</v>
      </c>
      <c r="AC26" s="71"/>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58"/>
    </row>
    <row r="27" spans="1:150" s="48" customFormat="1" ht="51.75" thickBot="1">
      <c r="A27" s="132"/>
      <c r="B27" s="132"/>
      <c r="C27" s="129"/>
      <c r="D27" s="130"/>
      <c r="E27" s="131"/>
      <c r="F27" s="131"/>
      <c r="G27" s="23" t="str">
        <f>VLOOKUP(H27,[1]Hoja1!A$1:G$445,2,0)</f>
        <v>SISMOS, INCENDIOS, INUNDACIONES, TERREMOTOS, VENDAVALES, DERRUMBE</v>
      </c>
      <c r="H27" s="24" t="s">
        <v>62</v>
      </c>
      <c r="I27" s="23" t="str">
        <f>VLOOKUP(H27,[1]Hoja1!A$2:G$445,3,0)</f>
        <v>SISMOS, INCENDIOS, INUNDACIONES, TERREMOTOS, VENDAVALES</v>
      </c>
      <c r="J27" s="18"/>
      <c r="K27" s="23" t="str">
        <f>VLOOKUP(H27,[1]Hoja1!A$2:G$445,4,0)</f>
        <v>Inspecciones planeadas e inspecciones no planeadas, procedimientos de programas de seguridad y salud en el trabajo</v>
      </c>
      <c r="L27" s="23" t="str">
        <f>VLOOKUP(H27,[1]Hoja1!A$2:G$445,5,0)</f>
        <v>BRIGADAS DE EMERGENCIAS</v>
      </c>
      <c r="M27" s="18">
        <v>2</v>
      </c>
      <c r="N27" s="19">
        <v>1</v>
      </c>
      <c r="O27" s="19">
        <v>100</v>
      </c>
      <c r="P27" s="26">
        <f t="shared" si="5"/>
        <v>2</v>
      </c>
      <c r="Q27" s="26">
        <f t="shared" si="6"/>
        <v>200</v>
      </c>
      <c r="R27" s="33" t="str">
        <f t="shared" si="7"/>
        <v>B-2</v>
      </c>
      <c r="S27" s="66" t="str">
        <f t="shared" si="8"/>
        <v>II</v>
      </c>
      <c r="T27" s="67" t="str">
        <f t="shared" si="9"/>
        <v>No Aceptable o Aceptable Con Control Especifico</v>
      </c>
      <c r="U27" s="69"/>
      <c r="V27" s="23" t="str">
        <f>VLOOKUP(H27,[1]Hoja1!A$2:G$445,6,0)</f>
        <v>MUERTE</v>
      </c>
      <c r="W27" s="20"/>
      <c r="X27" s="20"/>
      <c r="Y27" s="20"/>
      <c r="Z27" s="17" t="s">
        <v>1214</v>
      </c>
      <c r="AA27" s="22" t="str">
        <f>VLOOKUP(H27,[1]Hoja1!A$2:G$445,7,0)</f>
        <v>ENTRENAMIENTO DE LA BRIGADA; DIVULGACIÓN DE PLAN DE EMERGENCIA</v>
      </c>
      <c r="AB27" s="20" t="s">
        <v>1215</v>
      </c>
      <c r="AC27" s="72"/>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58"/>
    </row>
    <row r="28" spans="1:150" s="48" customFormat="1" ht="26.25" thickBot="1">
      <c r="A28" s="132"/>
      <c r="B28" s="132"/>
      <c r="C28" s="126" t="s">
        <v>1229</v>
      </c>
      <c r="D28" s="127" t="s">
        <v>1230</v>
      </c>
      <c r="E28" s="128" t="s">
        <v>1068</v>
      </c>
      <c r="F28" s="128" t="s">
        <v>1205</v>
      </c>
      <c r="G28" s="49" t="str">
        <f>VLOOKUP(H28,[1]Hoja1!A$1:G$445,2,0)</f>
        <v>Bacterias</v>
      </c>
      <c r="H28" s="50" t="s">
        <v>113</v>
      </c>
      <c r="I28" s="49" t="str">
        <f>VLOOKUP(H28,[1]Hoja1!A$2:G$445,3,0)</f>
        <v>Infecciones Bacterianas</v>
      </c>
      <c r="J28" s="59"/>
      <c r="K28" s="49" t="str">
        <f>VLOOKUP(H28,[1]Hoja1!A$2:G$445,4,0)</f>
        <v>N/A</v>
      </c>
      <c r="L28" s="49" t="str">
        <f>VLOOKUP(H28,[1]Hoja1!A$2:G$445,5,0)</f>
        <v>Vacunación</v>
      </c>
      <c r="M28" s="59">
        <v>2</v>
      </c>
      <c r="N28" s="60">
        <v>3</v>
      </c>
      <c r="O28" s="60">
        <v>10</v>
      </c>
      <c r="P28" s="52">
        <f t="shared" si="5"/>
        <v>6</v>
      </c>
      <c r="Q28" s="52">
        <f t="shared" si="6"/>
        <v>60</v>
      </c>
      <c r="R28" s="61" t="str">
        <f t="shared" si="7"/>
        <v>M-6</v>
      </c>
      <c r="S28" s="62" t="str">
        <f t="shared" si="8"/>
        <v>III</v>
      </c>
      <c r="T28" s="63" t="str">
        <f t="shared" si="9"/>
        <v>Mejorable</v>
      </c>
      <c r="U28" s="90">
        <v>3</v>
      </c>
      <c r="V28" s="49" t="str">
        <f>VLOOKUP(H28,[1]Hoja1!A$2:G$445,6,0)</f>
        <v xml:space="preserve">Enfermedades Infectocontagiosas
</v>
      </c>
      <c r="W28" s="64"/>
      <c r="X28" s="64"/>
      <c r="Y28" s="64"/>
      <c r="Z28" s="65"/>
      <c r="AA28" s="57" t="str">
        <f>VLOOKUP(H28,[1]Hoja1!A$2:G$445,7,0)</f>
        <v>Autocuidado</v>
      </c>
      <c r="AB28" s="90" t="s">
        <v>1206</v>
      </c>
      <c r="AC28" s="125" t="s">
        <v>1207</v>
      </c>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58"/>
    </row>
    <row r="29" spans="1:150" s="48" customFormat="1" ht="51.75" thickBot="1">
      <c r="A29" s="132"/>
      <c r="B29" s="132"/>
      <c r="C29" s="126"/>
      <c r="D29" s="127"/>
      <c r="E29" s="128"/>
      <c r="F29" s="128"/>
      <c r="G29" s="49" t="str">
        <f>VLOOKUP(H29,[1]Hoja1!A$1:G$445,2,0)</f>
        <v>Virus</v>
      </c>
      <c r="H29" s="50" t="s">
        <v>120</v>
      </c>
      <c r="I29" s="49" t="str">
        <f>VLOOKUP(H29,[1]Hoja1!A$2:G$445,3,0)</f>
        <v>Infecciones Virales</v>
      </c>
      <c r="J29" s="59"/>
      <c r="K29" s="49" t="str">
        <f>VLOOKUP(H29,[1]Hoja1!A$2:G$445,4,0)</f>
        <v>Inspecciones planeadas e inspecciones no planeadas, procedimientos de programas de seguridad y salud en el trabajo</v>
      </c>
      <c r="L29" s="49" t="str">
        <f>VLOOKUP(H29,[1]Hoja1!A$2:G$445,5,0)</f>
        <v>Programa de vacunación, bota pantalon, overol, guantes, tapabocas, mascarillas con filtos</v>
      </c>
      <c r="M29" s="59">
        <v>2</v>
      </c>
      <c r="N29" s="60">
        <v>3</v>
      </c>
      <c r="O29" s="60">
        <v>10</v>
      </c>
      <c r="P29" s="52">
        <f t="shared" si="5"/>
        <v>6</v>
      </c>
      <c r="Q29" s="52">
        <f t="shared" si="6"/>
        <v>60</v>
      </c>
      <c r="R29" s="61" t="str">
        <f t="shared" si="7"/>
        <v>M-6</v>
      </c>
      <c r="S29" s="62" t="str">
        <f t="shared" si="8"/>
        <v>III</v>
      </c>
      <c r="T29" s="63" t="str">
        <f t="shared" si="9"/>
        <v>Mejorable</v>
      </c>
      <c r="U29" s="85"/>
      <c r="V29" s="49" t="str">
        <f>VLOOKUP(H29,[1]Hoja1!A$2:G$445,6,0)</f>
        <v xml:space="preserve">Enfermedades Infectocontagiosas
</v>
      </c>
      <c r="W29" s="64"/>
      <c r="X29" s="64"/>
      <c r="Y29" s="64"/>
      <c r="Z29" s="65"/>
      <c r="AA29" s="57" t="str">
        <f>VLOOKUP(H29,[1]Hoja1!A$2:G$445,7,0)</f>
        <v xml:space="preserve">Riesgo Biológico, Autocuidado y/o Uso y manejo adecuado de E.P.P.
</v>
      </c>
      <c r="AB29" s="85"/>
      <c r="AC29" s="88"/>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58"/>
    </row>
    <row r="30" spans="1:150" s="48" customFormat="1" ht="26.25" thickBot="1">
      <c r="A30" s="132"/>
      <c r="B30" s="132"/>
      <c r="C30" s="126"/>
      <c r="D30" s="127"/>
      <c r="E30" s="128"/>
      <c r="F30" s="128"/>
      <c r="G30" s="49" t="str">
        <f>VLOOKUP(H30,[1]Hoja1!A$1:G$445,2,0)</f>
        <v>Virus</v>
      </c>
      <c r="H30" s="50" t="s">
        <v>122</v>
      </c>
      <c r="I30" s="49" t="str">
        <f>VLOOKUP(H30,[1]Hoja1!A$2:G$445,3,0)</f>
        <v>Infecciones Virales</v>
      </c>
      <c r="J30" s="59"/>
      <c r="K30" s="49" t="str">
        <f>VLOOKUP(H30,[1]Hoja1!A$2:G$445,4,0)</f>
        <v>N/A</v>
      </c>
      <c r="L30" s="49" t="str">
        <f>VLOOKUP(H30,[1]Hoja1!A$2:G$445,5,0)</f>
        <v>Vacunación</v>
      </c>
      <c r="M30" s="59">
        <v>2</v>
      </c>
      <c r="N30" s="60">
        <v>3</v>
      </c>
      <c r="O30" s="60">
        <v>10</v>
      </c>
      <c r="P30" s="52">
        <f t="shared" si="5"/>
        <v>6</v>
      </c>
      <c r="Q30" s="52">
        <f t="shared" si="6"/>
        <v>60</v>
      </c>
      <c r="R30" s="61" t="str">
        <f t="shared" si="7"/>
        <v>M-6</v>
      </c>
      <c r="S30" s="62" t="str">
        <f t="shared" si="8"/>
        <v>III</v>
      </c>
      <c r="T30" s="63" t="str">
        <f t="shared" si="9"/>
        <v>Mejorable</v>
      </c>
      <c r="U30" s="85"/>
      <c r="V30" s="49" t="str">
        <f>VLOOKUP(H30,[1]Hoja1!A$2:G$445,6,0)</f>
        <v xml:space="preserve">Enfermedades Infectocontagiosas
</v>
      </c>
      <c r="W30" s="64"/>
      <c r="X30" s="64"/>
      <c r="Y30" s="64"/>
      <c r="Z30" s="65"/>
      <c r="AA30" s="57" t="str">
        <f>VLOOKUP(H30,[1]Hoja1!A$2:G$445,7,0)</f>
        <v>Autocuidado</v>
      </c>
      <c r="AB30" s="86"/>
      <c r="AC30" s="88"/>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58"/>
    </row>
    <row r="31" spans="1:150" s="48" customFormat="1" ht="51.75" thickBot="1">
      <c r="A31" s="132"/>
      <c r="B31" s="132"/>
      <c r="C31" s="126"/>
      <c r="D31" s="127"/>
      <c r="E31" s="128"/>
      <c r="F31" s="128"/>
      <c r="G31" s="49" t="str">
        <f>VLOOKUP(H31,[1]Hoja1!A$1:G$445,2,0)</f>
        <v>INFRAROJA, ULTRAVIOLETA, VISIBLE, RADIOFRECUENCIA, MICROONDAS, LASER</v>
      </c>
      <c r="H31" s="50" t="s">
        <v>67</v>
      </c>
      <c r="I31" s="49" t="str">
        <f>VLOOKUP(H31,[1]Hoja1!A$2:G$445,3,0)</f>
        <v>CÁNCER, LESIONES DÉRMICAS Y OCULARES</v>
      </c>
      <c r="J31" s="59"/>
      <c r="K31" s="49" t="str">
        <f>VLOOKUP(H31,[1]Hoja1!A$2:G$445,4,0)</f>
        <v>Inspecciones planeadas e inspecciones no planeadas, procedimientos de programas de seguridad y salud en el trabajo</v>
      </c>
      <c r="L31" s="49" t="str">
        <f>VLOOKUP(H31,[1]Hoja1!A$2:G$445,5,0)</f>
        <v>PROGRAMA BLOQUEADOR SOLAR</v>
      </c>
      <c r="M31" s="59">
        <v>2</v>
      </c>
      <c r="N31" s="60">
        <v>3</v>
      </c>
      <c r="O31" s="60">
        <v>10</v>
      </c>
      <c r="P31" s="52">
        <f t="shared" si="5"/>
        <v>6</v>
      </c>
      <c r="Q31" s="52">
        <f t="shared" si="6"/>
        <v>60</v>
      </c>
      <c r="R31" s="61" t="str">
        <f t="shared" si="7"/>
        <v>M-6</v>
      </c>
      <c r="S31" s="62" t="str">
        <f t="shared" si="8"/>
        <v>III</v>
      </c>
      <c r="T31" s="63" t="str">
        <f t="shared" si="9"/>
        <v>Mejorable</v>
      </c>
      <c r="U31" s="85"/>
      <c r="V31" s="49" t="str">
        <f>VLOOKUP(H31,[1]Hoja1!A$2:G$445,6,0)</f>
        <v>CÁNCER</v>
      </c>
      <c r="W31" s="64"/>
      <c r="X31" s="64"/>
      <c r="Y31" s="64"/>
      <c r="Z31" s="65"/>
      <c r="AA31" s="57" t="str">
        <f>VLOOKUP(H31,[1]Hoja1!A$2:G$445,7,0)</f>
        <v>N/A</v>
      </c>
      <c r="AB31" s="64" t="s">
        <v>1208</v>
      </c>
      <c r="AC31" s="88"/>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58"/>
    </row>
    <row r="32" spans="1:150" s="48" customFormat="1" ht="39.75" customHeight="1" thickBot="1">
      <c r="A32" s="132"/>
      <c r="B32" s="132"/>
      <c r="C32" s="126"/>
      <c r="D32" s="127"/>
      <c r="E32" s="128"/>
      <c r="F32" s="128"/>
      <c r="G32" s="49" t="str">
        <f>VLOOKUP(H32,[1]Hoja1!A$1:G$445,2,0)</f>
        <v>CONCENTRACIÓN EN ACTIVIDADES DE ALTO DESEMPEÑO MENTAL</v>
      </c>
      <c r="H32" s="50" t="s">
        <v>72</v>
      </c>
      <c r="I32" s="49" t="str">
        <f>VLOOKUP(H32,[1]Hoja1!A$2:G$445,3,0)</f>
        <v>ESTRÉS, CEFALEA, IRRITABILIDAD</v>
      </c>
      <c r="J32" s="59"/>
      <c r="K32" s="49" t="str">
        <f>VLOOKUP(H32,[1]Hoja1!A$2:G$445,4,0)</f>
        <v>N/A</v>
      </c>
      <c r="L32" s="49" t="str">
        <f>VLOOKUP(H32,[1]Hoja1!A$2:G$445,5,0)</f>
        <v>PVE PSICOSOCIAL</v>
      </c>
      <c r="M32" s="59">
        <v>2</v>
      </c>
      <c r="N32" s="60">
        <v>3</v>
      </c>
      <c r="O32" s="60">
        <v>10</v>
      </c>
      <c r="P32" s="52">
        <f t="shared" si="5"/>
        <v>6</v>
      </c>
      <c r="Q32" s="52">
        <f t="shared" si="6"/>
        <v>60</v>
      </c>
      <c r="R32" s="61" t="str">
        <f t="shared" si="7"/>
        <v>M-6</v>
      </c>
      <c r="S32" s="62" t="str">
        <f t="shared" si="8"/>
        <v>III</v>
      </c>
      <c r="T32" s="63" t="str">
        <f t="shared" si="9"/>
        <v>Mejorable</v>
      </c>
      <c r="U32" s="85"/>
      <c r="V32" s="49" t="str">
        <f>VLOOKUP(H32,[1]Hoja1!A$2:G$445,6,0)</f>
        <v>ESTRÉS</v>
      </c>
      <c r="W32" s="64"/>
      <c r="X32" s="64"/>
      <c r="Y32" s="64"/>
      <c r="Z32" s="65"/>
      <c r="AA32" s="57" t="str">
        <f>VLOOKUP(H32,[1]Hoja1!A$2:G$445,7,0)</f>
        <v>N/A</v>
      </c>
      <c r="AB32" s="90" t="s">
        <v>1209</v>
      </c>
      <c r="AC32" s="88"/>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58"/>
    </row>
    <row r="33" spans="1:150" s="48" customFormat="1" ht="39.75" customHeight="1" thickBot="1">
      <c r="A33" s="132"/>
      <c r="B33" s="132"/>
      <c r="C33" s="126"/>
      <c r="D33" s="127"/>
      <c r="E33" s="128"/>
      <c r="F33" s="128"/>
      <c r="G33" s="49" t="str">
        <f>VLOOKUP(H33,[1]Hoja1!A$1:G$445,2,0)</f>
        <v>NATURALEZA DE LA TAREA</v>
      </c>
      <c r="H33" s="50" t="s">
        <v>76</v>
      </c>
      <c r="I33" s="49" t="str">
        <f>VLOOKUP(H33,[1]Hoja1!A$2:G$445,3,0)</f>
        <v>ESTRÉS,  TRANSTORNOS DEL SUEÑO</v>
      </c>
      <c r="J33" s="59"/>
      <c r="K33" s="49" t="str">
        <f>VLOOKUP(H33,[1]Hoja1!A$2:G$445,4,0)</f>
        <v>N/A</v>
      </c>
      <c r="L33" s="49" t="str">
        <f>VLOOKUP(H33,[1]Hoja1!A$2:G$445,5,0)</f>
        <v>PVE PSICOSOCIAL</v>
      </c>
      <c r="M33" s="59">
        <v>2</v>
      </c>
      <c r="N33" s="60">
        <v>3</v>
      </c>
      <c r="O33" s="60">
        <v>10</v>
      </c>
      <c r="P33" s="52">
        <f t="shared" si="5"/>
        <v>6</v>
      </c>
      <c r="Q33" s="52">
        <f t="shared" si="6"/>
        <v>60</v>
      </c>
      <c r="R33" s="61" t="str">
        <f t="shared" si="7"/>
        <v>M-6</v>
      </c>
      <c r="S33" s="62" t="str">
        <f t="shared" si="8"/>
        <v>III</v>
      </c>
      <c r="T33" s="63" t="str">
        <f t="shared" si="9"/>
        <v>Mejorable</v>
      </c>
      <c r="U33" s="85"/>
      <c r="V33" s="49" t="str">
        <f>VLOOKUP(H33,[1]Hoja1!A$2:G$445,6,0)</f>
        <v>ESTRÉS</v>
      </c>
      <c r="W33" s="64"/>
      <c r="X33" s="64"/>
      <c r="Y33" s="64"/>
      <c r="Z33" s="65"/>
      <c r="AA33" s="57" t="str">
        <f>VLOOKUP(H33,[1]Hoja1!A$2:G$445,7,0)</f>
        <v>N/A</v>
      </c>
      <c r="AB33" s="86"/>
      <c r="AC33" s="88"/>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58"/>
    </row>
    <row r="34" spans="1:150" s="48" customFormat="1" ht="42" customHeight="1" thickBot="1">
      <c r="A34" s="132"/>
      <c r="B34" s="132"/>
      <c r="C34" s="126"/>
      <c r="D34" s="127"/>
      <c r="E34" s="128"/>
      <c r="F34" s="128"/>
      <c r="G34" s="49" t="str">
        <f>VLOOKUP(H34,[1]Hoja1!A$1:G$445,2,0)</f>
        <v>Higiene Muscular</v>
      </c>
      <c r="H34" s="50" t="s">
        <v>483</v>
      </c>
      <c r="I34" s="49" t="str">
        <f>VLOOKUP(H34,[1]Hoja1!A$2:G$445,3,0)</f>
        <v>Lesiones Musculoesqueléticas</v>
      </c>
      <c r="J34" s="59"/>
      <c r="K34" s="49" t="str">
        <f>VLOOKUP(H34,[1]Hoja1!A$2:G$445,4,0)</f>
        <v>N/A</v>
      </c>
      <c r="L34" s="49" t="str">
        <f>VLOOKUP(H34,[1]Hoja1!A$2:G$445,5,0)</f>
        <v>N/A</v>
      </c>
      <c r="M34" s="59">
        <v>2</v>
      </c>
      <c r="N34" s="60">
        <v>2</v>
      </c>
      <c r="O34" s="60">
        <v>10</v>
      </c>
      <c r="P34" s="52">
        <f t="shared" si="5"/>
        <v>4</v>
      </c>
      <c r="Q34" s="52">
        <f t="shared" si="6"/>
        <v>40</v>
      </c>
      <c r="R34" s="61" t="str">
        <f t="shared" si="7"/>
        <v>B-4</v>
      </c>
      <c r="S34" s="62" t="str">
        <f t="shared" si="8"/>
        <v>III</v>
      </c>
      <c r="T34" s="63" t="str">
        <f t="shared" si="9"/>
        <v>Mejorable</v>
      </c>
      <c r="U34" s="85"/>
      <c r="V34" s="49" t="str">
        <f>VLOOKUP(H34,[1]Hoja1!A$2:G$445,6,0)</f>
        <v xml:space="preserve">Enfermedades Osteomusculares
</v>
      </c>
      <c r="W34" s="64"/>
      <c r="X34" s="64"/>
      <c r="Y34" s="64"/>
      <c r="Z34" s="65"/>
      <c r="AA34" s="57" t="str">
        <f>VLOOKUP(H34,[1]Hoja1!A$2:G$445,7,0)</f>
        <v>Prevención en lesiones osteomusculares, líderes de pausas activas</v>
      </c>
      <c r="AB34" s="64" t="s">
        <v>1210</v>
      </c>
      <c r="AC34" s="88"/>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58"/>
    </row>
    <row r="35" spans="1:150" s="48" customFormat="1" ht="51.75" thickBot="1">
      <c r="A35" s="132"/>
      <c r="B35" s="132"/>
      <c r="C35" s="126"/>
      <c r="D35" s="127"/>
      <c r="E35" s="128"/>
      <c r="F35" s="128"/>
      <c r="G35" s="49" t="str">
        <f>VLOOKUP(H35,[1]Hoja1!A$1:G$445,2,0)</f>
        <v>Atropellamiento, Envestir</v>
      </c>
      <c r="H35" s="50" t="s">
        <v>1187</v>
      </c>
      <c r="I35" s="49" t="str">
        <f>VLOOKUP(H35,[1]Hoja1!A$2:G$445,3,0)</f>
        <v>Lesiones, pérdidas materiales, muerte</v>
      </c>
      <c r="J35" s="59"/>
      <c r="K35" s="49" t="str">
        <f>VLOOKUP(H35,[1]Hoja1!A$2:G$445,4,0)</f>
        <v>Inspecciones planeadas e inspecciones no planeadas, procedimientos de programas de seguridad y salud en el trabajo</v>
      </c>
      <c r="L35" s="49" t="str">
        <f>VLOOKUP(H35,[1]Hoja1!A$2:G$445,5,0)</f>
        <v>Programa de seguridad vial, señalización</v>
      </c>
      <c r="M35" s="59">
        <v>2</v>
      </c>
      <c r="N35" s="60">
        <v>3</v>
      </c>
      <c r="O35" s="60">
        <v>60</v>
      </c>
      <c r="P35" s="52">
        <f t="shared" si="5"/>
        <v>6</v>
      </c>
      <c r="Q35" s="52">
        <f t="shared" si="6"/>
        <v>360</v>
      </c>
      <c r="R35" s="61" t="str">
        <f t="shared" si="7"/>
        <v>M-6</v>
      </c>
      <c r="S35" s="62" t="str">
        <f t="shared" si="8"/>
        <v>II</v>
      </c>
      <c r="T35" s="63" t="str">
        <f t="shared" si="9"/>
        <v>No Aceptable o Aceptable Con Control Especifico</v>
      </c>
      <c r="U35" s="85"/>
      <c r="V35" s="49" t="str">
        <f>VLOOKUP(H35,[1]Hoja1!A$2:G$445,6,0)</f>
        <v>Muerte</v>
      </c>
      <c r="W35" s="64"/>
      <c r="X35" s="64"/>
      <c r="Y35" s="64"/>
      <c r="Z35" s="65"/>
      <c r="AA35" s="57" t="str">
        <f>VLOOKUP(H35,[1]Hoja1!A$2:G$445,7,0)</f>
        <v>Seguridad vial y manejo defensivo, aseguramiento de áreas de trabajo</v>
      </c>
      <c r="AB35" s="64" t="s">
        <v>1211</v>
      </c>
      <c r="AC35" s="88"/>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58"/>
    </row>
    <row r="36" spans="1:150" s="48" customFormat="1" ht="41.25" thickBot="1">
      <c r="A36" s="132"/>
      <c r="B36" s="132"/>
      <c r="C36" s="126"/>
      <c r="D36" s="127"/>
      <c r="E36" s="128"/>
      <c r="F36" s="128"/>
      <c r="G36" s="49" t="str">
        <f>VLOOKUP(H36,[1]Hoja1!A$1:G$445,2,0)</f>
        <v>Superficies de trabajo irregulares o deslizantes</v>
      </c>
      <c r="H36" s="50" t="s">
        <v>597</v>
      </c>
      <c r="I36" s="49" t="str">
        <f>VLOOKUP(H36,[1]Hoja1!A$2:G$445,3,0)</f>
        <v>Caidas del mismo nivel, fracturas, golpe con objetos, caídas de objetos, obstrucción de rutas de evacuación</v>
      </c>
      <c r="J36" s="59"/>
      <c r="K36" s="49" t="str">
        <f>VLOOKUP(H36,[1]Hoja1!A$2:G$445,4,0)</f>
        <v>N/A</v>
      </c>
      <c r="L36" s="49" t="str">
        <f>VLOOKUP(H36,[1]Hoja1!A$2:G$445,5,0)</f>
        <v>N/A</v>
      </c>
      <c r="M36" s="59">
        <v>2</v>
      </c>
      <c r="N36" s="60">
        <v>3</v>
      </c>
      <c r="O36" s="60">
        <v>25</v>
      </c>
      <c r="P36" s="52">
        <f t="shared" si="5"/>
        <v>6</v>
      </c>
      <c r="Q36" s="52">
        <f t="shared" si="6"/>
        <v>150</v>
      </c>
      <c r="R36" s="61" t="str">
        <f t="shared" si="7"/>
        <v>M-6</v>
      </c>
      <c r="S36" s="62" t="str">
        <f t="shared" si="8"/>
        <v>II</v>
      </c>
      <c r="T36" s="63" t="str">
        <f t="shared" si="9"/>
        <v>No Aceptable o Aceptable Con Control Especifico</v>
      </c>
      <c r="U36" s="85"/>
      <c r="V36" s="49" t="str">
        <f>VLOOKUP(H36,[1]Hoja1!A$2:G$445,6,0)</f>
        <v>Caídas de distinto nivel</v>
      </c>
      <c r="W36" s="64"/>
      <c r="X36" s="64"/>
      <c r="Y36" s="64"/>
      <c r="Z36" s="65"/>
      <c r="AA36" s="57" t="str">
        <f>VLOOKUP(H36,[1]Hoja1!A$2:G$445,7,0)</f>
        <v>Pautas Básicas en orden y aseo en el lugar de trabajo, actos y condiciones inseguras</v>
      </c>
      <c r="AB36" s="64" t="s">
        <v>1212</v>
      </c>
      <c r="AC36" s="8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58"/>
    </row>
    <row r="37" spans="1:150" s="48" customFormat="1" ht="66.75" customHeight="1" thickBot="1">
      <c r="A37" s="132"/>
      <c r="B37" s="132"/>
      <c r="C37" s="126"/>
      <c r="D37" s="127"/>
      <c r="E37" s="128"/>
      <c r="F37" s="128"/>
      <c r="G37" s="49" t="str">
        <f>VLOOKUP(H37,[1]Hoja1!A$1:G$445,2,0)</f>
        <v>Atraco, golpiza, atentados y secuestrados</v>
      </c>
      <c r="H37" s="50" t="s">
        <v>57</v>
      </c>
      <c r="I37" s="49" t="str">
        <f>VLOOKUP(H37,[1]Hoja1!A$2:G$445,3,0)</f>
        <v>Estrés, golpes, Secuestros</v>
      </c>
      <c r="J37" s="59"/>
      <c r="K37" s="49" t="str">
        <f>VLOOKUP(H37,[1]Hoja1!A$2:G$445,4,0)</f>
        <v>Inspecciones planeadas e inspecciones no planeadas, procedimientos de programas de seguridad y salud en el trabajo</v>
      </c>
      <c r="L37" s="49" t="str">
        <f>VLOOKUP(H37,[1]Hoja1!A$2:G$445,5,0)</f>
        <v xml:space="preserve">Uniformes Corporativos, Caquetas corporativas, Carnetización
</v>
      </c>
      <c r="M37" s="59">
        <v>2</v>
      </c>
      <c r="N37" s="60">
        <v>3</v>
      </c>
      <c r="O37" s="60">
        <v>60</v>
      </c>
      <c r="P37" s="52">
        <f t="shared" si="5"/>
        <v>6</v>
      </c>
      <c r="Q37" s="52">
        <f t="shared" si="6"/>
        <v>360</v>
      </c>
      <c r="R37" s="61" t="str">
        <f t="shared" si="7"/>
        <v>M-6</v>
      </c>
      <c r="S37" s="62" t="str">
        <f t="shared" si="8"/>
        <v>II</v>
      </c>
      <c r="T37" s="63" t="str">
        <f t="shared" si="9"/>
        <v>No Aceptable o Aceptable Con Control Especifico</v>
      </c>
      <c r="U37" s="85"/>
      <c r="V37" s="49" t="str">
        <f>VLOOKUP(H37,[1]Hoja1!A$2:G$445,6,0)</f>
        <v>Secuestros</v>
      </c>
      <c r="W37" s="64"/>
      <c r="X37" s="64"/>
      <c r="Y37" s="64"/>
      <c r="Z37" s="65"/>
      <c r="AA37" s="57" t="str">
        <f>VLOOKUP(H37,[1]Hoja1!A$2:G$445,7,0)</f>
        <v>N/A</v>
      </c>
      <c r="AB37" s="64" t="s">
        <v>1213</v>
      </c>
      <c r="AC37" s="8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58"/>
    </row>
    <row r="38" spans="1:150" s="48" customFormat="1" ht="51.75" thickBot="1">
      <c r="A38" s="132"/>
      <c r="B38" s="132"/>
      <c r="C38" s="126"/>
      <c r="D38" s="127"/>
      <c r="E38" s="128"/>
      <c r="F38" s="128"/>
      <c r="G38" s="49" t="str">
        <f>VLOOKUP(H38,[1]Hoja1!A$1:G$445,2,0)</f>
        <v>SISMOS, INCENDIOS, INUNDACIONES, TERREMOTOS, VENDAVALES, DERRUMBE</v>
      </c>
      <c r="H38" s="50" t="s">
        <v>62</v>
      </c>
      <c r="I38" s="49" t="str">
        <f>VLOOKUP(H38,[1]Hoja1!A$2:G$445,3,0)</f>
        <v>SISMOS, INCENDIOS, INUNDACIONES, TERREMOTOS, VENDAVALES</v>
      </c>
      <c r="J38" s="59"/>
      <c r="K38" s="49" t="str">
        <f>VLOOKUP(H38,[1]Hoja1!A$2:G$445,4,0)</f>
        <v>Inspecciones planeadas e inspecciones no planeadas, procedimientos de programas de seguridad y salud en el trabajo</v>
      </c>
      <c r="L38" s="49" t="str">
        <f>VLOOKUP(H38,[1]Hoja1!A$2:G$445,5,0)</f>
        <v>BRIGADAS DE EMERGENCIAS</v>
      </c>
      <c r="M38" s="59">
        <v>2</v>
      </c>
      <c r="N38" s="60">
        <v>1</v>
      </c>
      <c r="O38" s="60">
        <v>100</v>
      </c>
      <c r="P38" s="52">
        <f t="shared" si="5"/>
        <v>2</v>
      </c>
      <c r="Q38" s="52">
        <f t="shared" si="6"/>
        <v>200</v>
      </c>
      <c r="R38" s="61" t="str">
        <f t="shared" si="7"/>
        <v>B-2</v>
      </c>
      <c r="S38" s="62" t="str">
        <f t="shared" si="8"/>
        <v>II</v>
      </c>
      <c r="T38" s="63" t="str">
        <f t="shared" si="9"/>
        <v>No Aceptable o Aceptable Con Control Especifico</v>
      </c>
      <c r="U38" s="86"/>
      <c r="V38" s="49" t="str">
        <f>VLOOKUP(H38,[1]Hoja1!A$2:G$445,6,0)</f>
        <v>MUERTE</v>
      </c>
      <c r="W38" s="64"/>
      <c r="X38" s="64"/>
      <c r="Y38" s="64"/>
      <c r="Z38" s="65" t="s">
        <v>1214</v>
      </c>
      <c r="AA38" s="57" t="str">
        <f>VLOOKUP(H38,[1]Hoja1!A$2:G$445,7,0)</f>
        <v>ENTRENAMIENTO DE LA BRIGADA; DIVULGACIÓN DE PLAN DE EMERGENCIA</v>
      </c>
      <c r="AB38" s="64" t="s">
        <v>1215</v>
      </c>
      <c r="AC38" s="8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58"/>
    </row>
    <row r="39" spans="1:150" s="48" customFormat="1" ht="25.5" customHeight="1" thickBot="1">
      <c r="A39" s="132"/>
      <c r="B39" s="132"/>
      <c r="C39" s="129" t="s">
        <v>1231</v>
      </c>
      <c r="D39" s="130" t="s">
        <v>1221</v>
      </c>
      <c r="E39" s="131" t="s">
        <v>1069</v>
      </c>
      <c r="F39" s="131" t="s">
        <v>1216</v>
      </c>
      <c r="G39" s="23" t="str">
        <f>VLOOKUP(H39,[1]Hoja1!A$1:G$445,2,0)</f>
        <v>Bacterias</v>
      </c>
      <c r="H39" s="24" t="s">
        <v>113</v>
      </c>
      <c r="I39" s="23" t="str">
        <f>VLOOKUP(H39,[1]Hoja1!A$2:G$445,3,0)</f>
        <v>Infecciones Bacterianas</v>
      </c>
      <c r="J39" s="18"/>
      <c r="K39" s="23" t="str">
        <f>VLOOKUP(H39,[1]Hoja1!A$2:G$445,4,0)</f>
        <v>N/A</v>
      </c>
      <c r="L39" s="23" t="str">
        <f>VLOOKUP(H39,[1]Hoja1!A$2:G$445,5,0)</f>
        <v>Vacunación</v>
      </c>
      <c r="M39" s="18">
        <v>2</v>
      </c>
      <c r="N39" s="19">
        <v>3</v>
      </c>
      <c r="O39" s="19">
        <v>10</v>
      </c>
      <c r="P39" s="26">
        <f t="shared" si="5"/>
        <v>6</v>
      </c>
      <c r="Q39" s="26">
        <f t="shared" si="6"/>
        <v>60</v>
      </c>
      <c r="R39" s="33" t="str">
        <f t="shared" si="7"/>
        <v>M-6</v>
      </c>
      <c r="S39" s="35" t="str">
        <f t="shared" si="8"/>
        <v>III</v>
      </c>
      <c r="T39" s="37" t="str">
        <f t="shared" si="9"/>
        <v>Mejorable</v>
      </c>
      <c r="U39" s="73">
        <v>10</v>
      </c>
      <c r="V39" s="23" t="str">
        <f>VLOOKUP(H39,[1]Hoja1!A$2:G$445,6,0)</f>
        <v xml:space="preserve">Enfermedades Infectocontagiosas
</v>
      </c>
      <c r="W39" s="20"/>
      <c r="X39" s="20"/>
      <c r="Y39" s="20"/>
      <c r="Z39" s="17"/>
      <c r="AA39" s="22" t="str">
        <f>VLOOKUP(H39,[1]Hoja1!A$2:G$445,7,0)</f>
        <v>Autocuidado</v>
      </c>
      <c r="AB39" s="73" t="s">
        <v>1206</v>
      </c>
      <c r="AC39" s="122" t="s">
        <v>1207</v>
      </c>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58"/>
    </row>
    <row r="40" spans="1:150" s="48" customFormat="1" ht="26.25" thickBot="1">
      <c r="A40" s="132"/>
      <c r="B40" s="132"/>
      <c r="C40" s="129"/>
      <c r="D40" s="130"/>
      <c r="E40" s="131"/>
      <c r="F40" s="131"/>
      <c r="G40" s="23" t="str">
        <f>VLOOKUP(H40,[1]Hoja1!A$1:G$445,2,0)</f>
        <v>Virus</v>
      </c>
      <c r="H40" s="24" t="s">
        <v>122</v>
      </c>
      <c r="I40" s="23" t="str">
        <f>VLOOKUP(H40,[1]Hoja1!A$2:G$445,3,0)</f>
        <v>Infecciones Virales</v>
      </c>
      <c r="J40" s="18"/>
      <c r="K40" s="23" t="str">
        <f>VLOOKUP(H40,[1]Hoja1!A$2:G$445,4,0)</f>
        <v>N/A</v>
      </c>
      <c r="L40" s="23" t="str">
        <f>VLOOKUP(H40,[1]Hoja1!A$2:G$445,5,0)</f>
        <v>Vacunación</v>
      </c>
      <c r="M40" s="18">
        <v>2</v>
      </c>
      <c r="N40" s="19">
        <v>3</v>
      </c>
      <c r="O40" s="19">
        <v>10</v>
      </c>
      <c r="P40" s="26">
        <f t="shared" si="5"/>
        <v>6</v>
      </c>
      <c r="Q40" s="26">
        <f t="shared" si="6"/>
        <v>60</v>
      </c>
      <c r="R40" s="33" t="str">
        <f t="shared" si="7"/>
        <v>M-6</v>
      </c>
      <c r="S40" s="35" t="str">
        <f t="shared" si="8"/>
        <v>III</v>
      </c>
      <c r="T40" s="37" t="str">
        <f t="shared" si="9"/>
        <v>Mejorable</v>
      </c>
      <c r="U40" s="81"/>
      <c r="V40" s="23" t="str">
        <f>VLOOKUP(H40,[1]Hoja1!A$2:G$445,6,0)</f>
        <v xml:space="preserve">Enfermedades Infectocontagiosas
</v>
      </c>
      <c r="W40" s="20"/>
      <c r="X40" s="20"/>
      <c r="Y40" s="20"/>
      <c r="Z40" s="17"/>
      <c r="AA40" s="22" t="str">
        <f>VLOOKUP(H40,[1]Hoja1!A$2:G$445,7,0)</f>
        <v>Autocuidado</v>
      </c>
      <c r="AB40" s="69"/>
      <c r="AC40" s="71"/>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58"/>
    </row>
    <row r="41" spans="1:150" s="48" customFormat="1" ht="62.25" customHeight="1" thickBot="1">
      <c r="A41" s="132"/>
      <c r="B41" s="132"/>
      <c r="C41" s="129"/>
      <c r="D41" s="130"/>
      <c r="E41" s="131"/>
      <c r="F41" s="131"/>
      <c r="G41" s="23" t="str">
        <f>VLOOKUP(H41,[1]Hoja1!A$1:G$445,2,0)</f>
        <v>AUSENCIA O EXCESO DE LUZ EN UN AMBIENTE</v>
      </c>
      <c r="H41" s="24" t="s">
        <v>155</v>
      </c>
      <c r="I41" s="23" t="str">
        <f>VLOOKUP(H41,[1]Hoja1!A$2:G$445,3,0)</f>
        <v>DISMINUCIÓN AGUDEZA VISUAL, CANSANCIO VISUAL</v>
      </c>
      <c r="J41" s="18"/>
      <c r="K41" s="23" t="str">
        <f>VLOOKUP(H41,[1]Hoja1!A$2:G$445,4,0)</f>
        <v>Inspecciones planeadas e inspecciones no planeadas, procedimientos de programas de seguridad y salud en el trabajo</v>
      </c>
      <c r="L41" s="23" t="str">
        <f>VLOOKUP(H41,[1]Hoja1!A$2:G$445,5,0)</f>
        <v>N/A</v>
      </c>
      <c r="M41" s="18">
        <v>2</v>
      </c>
      <c r="N41" s="19">
        <v>4</v>
      </c>
      <c r="O41" s="19">
        <v>10</v>
      </c>
      <c r="P41" s="26">
        <f t="shared" si="5"/>
        <v>8</v>
      </c>
      <c r="Q41" s="26">
        <f t="shared" si="6"/>
        <v>80</v>
      </c>
      <c r="R41" s="33" t="str">
        <f t="shared" si="7"/>
        <v>M-8</v>
      </c>
      <c r="S41" s="35" t="str">
        <f t="shared" si="8"/>
        <v>III</v>
      </c>
      <c r="T41" s="37" t="str">
        <f t="shared" si="9"/>
        <v>Mejorable</v>
      </c>
      <c r="U41" s="81"/>
      <c r="V41" s="23" t="str">
        <f>VLOOKUP(H41,[1]Hoja1!A$2:G$445,6,0)</f>
        <v>DISMINUCIÓN AGUDEZA VISUAL</v>
      </c>
      <c r="W41" s="20"/>
      <c r="X41" s="20"/>
      <c r="Y41" s="20"/>
      <c r="Z41" s="17" t="s">
        <v>1232</v>
      </c>
      <c r="AA41" s="22" t="str">
        <f>VLOOKUP(H41,[1]Hoja1!A$2:G$445,7,0)</f>
        <v>N/A</v>
      </c>
      <c r="AB41" s="20" t="s">
        <v>1228</v>
      </c>
      <c r="AC41" s="71"/>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58"/>
    </row>
    <row r="42" spans="1:150" s="48" customFormat="1" ht="39.75" customHeight="1" thickBot="1">
      <c r="A42" s="132"/>
      <c r="B42" s="132"/>
      <c r="C42" s="129"/>
      <c r="D42" s="130"/>
      <c r="E42" s="131"/>
      <c r="F42" s="131"/>
      <c r="G42" s="23" t="str">
        <f>VLOOKUP(H42,[1]Hoja1!A$1:G$445,2,0)</f>
        <v>CONCENTRACIÓN EN ACTIVIDADES DE ALTO DESEMPEÑO MENTAL</v>
      </c>
      <c r="H42" s="24" t="s">
        <v>72</v>
      </c>
      <c r="I42" s="23" t="str">
        <f>VLOOKUP(H42,[1]Hoja1!A$2:G$445,3,0)</f>
        <v>ESTRÉS, CEFALEA, IRRITABILIDAD</v>
      </c>
      <c r="J42" s="18"/>
      <c r="K42" s="23" t="str">
        <f>VLOOKUP(H42,[1]Hoja1!A$2:G$445,4,0)</f>
        <v>N/A</v>
      </c>
      <c r="L42" s="23" t="str">
        <f>VLOOKUP(H42,[1]Hoja1!A$2:G$445,5,0)</f>
        <v>PVE PSICOSOCIAL</v>
      </c>
      <c r="M42" s="18">
        <v>2</v>
      </c>
      <c r="N42" s="19">
        <v>3</v>
      </c>
      <c r="O42" s="19">
        <v>10</v>
      </c>
      <c r="P42" s="26">
        <f t="shared" si="5"/>
        <v>6</v>
      </c>
      <c r="Q42" s="26">
        <f t="shared" si="6"/>
        <v>60</v>
      </c>
      <c r="R42" s="33" t="str">
        <f t="shared" si="7"/>
        <v>M-6</v>
      </c>
      <c r="S42" s="35" t="str">
        <f t="shared" si="8"/>
        <v>III</v>
      </c>
      <c r="T42" s="37" t="str">
        <f t="shared" si="9"/>
        <v>Mejorable</v>
      </c>
      <c r="U42" s="81"/>
      <c r="V42" s="23" t="str">
        <f>VLOOKUP(H42,[1]Hoja1!A$2:G$445,6,0)</f>
        <v>ESTRÉS</v>
      </c>
      <c r="W42" s="20"/>
      <c r="X42" s="20"/>
      <c r="Y42" s="20"/>
      <c r="Z42" s="17"/>
      <c r="AA42" s="22" t="str">
        <f>VLOOKUP(H42,[1]Hoja1!A$2:G$445,7,0)</f>
        <v>N/A</v>
      </c>
      <c r="AB42" s="73" t="s">
        <v>1209</v>
      </c>
      <c r="AC42" s="71"/>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58"/>
    </row>
    <row r="43" spans="1:150" s="48" customFormat="1" ht="39.75" customHeight="1" thickBot="1">
      <c r="A43" s="132"/>
      <c r="B43" s="132"/>
      <c r="C43" s="129"/>
      <c r="D43" s="130"/>
      <c r="E43" s="131"/>
      <c r="F43" s="131"/>
      <c r="G43" s="23" t="str">
        <f>VLOOKUP(H43,[1]Hoja1!A$1:G$445,2,0)</f>
        <v>NATURALEZA DE LA TAREA</v>
      </c>
      <c r="H43" s="24" t="s">
        <v>76</v>
      </c>
      <c r="I43" s="23" t="str">
        <f>VLOOKUP(H43,[1]Hoja1!A$2:G$445,3,0)</f>
        <v>ESTRÉS,  TRANSTORNOS DEL SUEÑO</v>
      </c>
      <c r="J43" s="18"/>
      <c r="K43" s="23" t="str">
        <f>VLOOKUP(H43,[1]Hoja1!A$2:G$445,4,0)</f>
        <v>N/A</v>
      </c>
      <c r="L43" s="23" t="str">
        <f>VLOOKUP(H43,[1]Hoja1!A$2:G$445,5,0)</f>
        <v>PVE PSICOSOCIAL</v>
      </c>
      <c r="M43" s="18">
        <v>2</v>
      </c>
      <c r="N43" s="19">
        <v>3</v>
      </c>
      <c r="O43" s="19">
        <v>10</v>
      </c>
      <c r="P43" s="26">
        <f t="shared" si="5"/>
        <v>6</v>
      </c>
      <c r="Q43" s="26">
        <f t="shared" si="6"/>
        <v>60</v>
      </c>
      <c r="R43" s="33" t="str">
        <f t="shared" si="7"/>
        <v>M-6</v>
      </c>
      <c r="S43" s="35" t="str">
        <f t="shared" si="8"/>
        <v>III</v>
      </c>
      <c r="T43" s="37" t="str">
        <f t="shared" si="9"/>
        <v>Mejorable</v>
      </c>
      <c r="U43" s="81"/>
      <c r="V43" s="23" t="str">
        <f>VLOOKUP(H43,[1]Hoja1!A$2:G$445,6,0)</f>
        <v>ESTRÉS</v>
      </c>
      <c r="W43" s="20"/>
      <c r="X43" s="20"/>
      <c r="Y43" s="20"/>
      <c r="Z43" s="17"/>
      <c r="AA43" s="22" t="str">
        <f>VLOOKUP(H43,[1]Hoja1!A$2:G$445,7,0)</f>
        <v>N/A</v>
      </c>
      <c r="AB43" s="69"/>
      <c r="AC43" s="71"/>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58"/>
    </row>
    <row r="44" spans="1:150" s="48" customFormat="1" ht="51.75" thickBot="1">
      <c r="A44" s="132"/>
      <c r="B44" s="132"/>
      <c r="C44" s="129"/>
      <c r="D44" s="130"/>
      <c r="E44" s="131"/>
      <c r="F44" s="131"/>
      <c r="G44" s="23" t="str">
        <f>VLOOKUP(H44,[1]Hoja1!A$1:G$445,2,0)</f>
        <v>Forzadas, Prolongadas</v>
      </c>
      <c r="H44" s="24" t="s">
        <v>40</v>
      </c>
      <c r="I44" s="23" t="str">
        <f>VLOOKUP(H44,[1]Hoja1!A$2:G$445,3,0)</f>
        <v xml:space="preserve">Lesiones osteomusculares, lesiones osteoarticulares
</v>
      </c>
      <c r="J44" s="18"/>
      <c r="K44" s="23" t="str">
        <f>VLOOKUP(H44,[1]Hoja1!A$2:G$445,4,0)</f>
        <v>Inspecciones planeadas e inspecciones no planeadas, procedimientos de programas de seguridad y salud en el trabajo</v>
      </c>
      <c r="L44" s="23" t="str">
        <f>VLOOKUP(H44,[1]Hoja1!A$2:G$445,5,0)</f>
        <v>PVE Biomecánico, programa pausas activas, exámenes periódicos, recomendaciones, control de posturas</v>
      </c>
      <c r="M44" s="18">
        <v>2</v>
      </c>
      <c r="N44" s="19">
        <v>3</v>
      </c>
      <c r="O44" s="19">
        <v>25</v>
      </c>
      <c r="P44" s="26">
        <f t="shared" si="5"/>
        <v>6</v>
      </c>
      <c r="Q44" s="26">
        <f t="shared" si="6"/>
        <v>150</v>
      </c>
      <c r="R44" s="33" t="str">
        <f t="shared" si="7"/>
        <v>M-6</v>
      </c>
      <c r="S44" s="35" t="str">
        <f t="shared" si="8"/>
        <v>II</v>
      </c>
      <c r="T44" s="37" t="str">
        <f t="shared" si="9"/>
        <v>No Aceptable o Aceptable Con Control Especifico</v>
      </c>
      <c r="U44" s="81"/>
      <c r="V44" s="23" t="str">
        <f>VLOOKUP(H44,[1]Hoja1!A$2:G$445,6,0)</f>
        <v>Enfermedades Osteomusculares</v>
      </c>
      <c r="W44" s="20"/>
      <c r="X44" s="20"/>
      <c r="Y44" s="20"/>
      <c r="Z44" s="17"/>
      <c r="AA44" s="22" t="str">
        <f>VLOOKUP(H44,[1]Hoja1!A$2:G$445,7,0)</f>
        <v>Prevención en lesiones osteomusculares, líderes de pausas activas</v>
      </c>
      <c r="AB44" s="20" t="s">
        <v>1224</v>
      </c>
      <c r="AC44" s="71"/>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58"/>
    </row>
    <row r="45" spans="1:150" s="48" customFormat="1" ht="39" thickBot="1">
      <c r="A45" s="132"/>
      <c r="B45" s="132"/>
      <c r="C45" s="129"/>
      <c r="D45" s="130"/>
      <c r="E45" s="131"/>
      <c r="F45" s="131"/>
      <c r="G45" s="23" t="str">
        <f>VLOOKUP(H45,[1]Hoja1!A$1:G$445,2,0)</f>
        <v>Higiene Muscular</v>
      </c>
      <c r="H45" s="24" t="s">
        <v>483</v>
      </c>
      <c r="I45" s="23" t="str">
        <f>VLOOKUP(H45,[1]Hoja1!A$2:G$445,3,0)</f>
        <v>Lesiones Musculoesqueléticas</v>
      </c>
      <c r="J45" s="18"/>
      <c r="K45" s="23" t="str">
        <f>VLOOKUP(H45,[1]Hoja1!A$2:G$445,4,0)</f>
        <v>N/A</v>
      </c>
      <c r="L45" s="23" t="str">
        <f>VLOOKUP(H45,[1]Hoja1!A$2:G$445,5,0)</f>
        <v>N/A</v>
      </c>
      <c r="M45" s="18">
        <v>2</v>
      </c>
      <c r="N45" s="19">
        <v>3</v>
      </c>
      <c r="O45" s="19">
        <v>10</v>
      </c>
      <c r="P45" s="26">
        <f t="shared" si="5"/>
        <v>6</v>
      </c>
      <c r="Q45" s="26">
        <f t="shared" si="6"/>
        <v>60</v>
      </c>
      <c r="R45" s="33" t="str">
        <f t="shared" si="7"/>
        <v>M-6</v>
      </c>
      <c r="S45" s="35" t="str">
        <f t="shared" si="8"/>
        <v>III</v>
      </c>
      <c r="T45" s="37" t="str">
        <f t="shared" si="9"/>
        <v>Mejorable</v>
      </c>
      <c r="U45" s="81"/>
      <c r="V45" s="23" t="str">
        <f>VLOOKUP(H45,[1]Hoja1!A$2:G$445,6,0)</f>
        <v xml:space="preserve">Enfermedades Osteomusculares
</v>
      </c>
      <c r="W45" s="20"/>
      <c r="X45" s="20"/>
      <c r="Y45" s="20"/>
      <c r="Z45" s="17"/>
      <c r="AA45" s="22" t="str">
        <f>VLOOKUP(H45,[1]Hoja1!A$2:G$445,7,0)</f>
        <v>Prevención en lesiones osteomusculares, líderes de pausas activas</v>
      </c>
      <c r="AB45" s="20" t="s">
        <v>1210</v>
      </c>
      <c r="AC45" s="71"/>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58"/>
    </row>
    <row r="46" spans="1:150" s="48" customFormat="1" ht="41.25" thickBot="1">
      <c r="A46" s="132"/>
      <c r="B46" s="132"/>
      <c r="C46" s="129"/>
      <c r="D46" s="130"/>
      <c r="E46" s="131"/>
      <c r="F46" s="131"/>
      <c r="G46" s="23" t="str">
        <f>VLOOKUP(H46,[1]Hoja1!A$1:G$445,2,0)</f>
        <v>Superficies de trabajo irregulares o deslizantes</v>
      </c>
      <c r="H46" s="24" t="s">
        <v>597</v>
      </c>
      <c r="I46" s="23" t="str">
        <f>VLOOKUP(H46,[1]Hoja1!A$2:G$445,3,0)</f>
        <v>Caidas del mismo nivel, fracturas, golpe con objetos, caídas de objetos, obstrucción de rutas de evacuación</v>
      </c>
      <c r="J46" s="18"/>
      <c r="K46" s="23" t="str">
        <f>VLOOKUP(H46,[1]Hoja1!A$2:G$445,4,0)</f>
        <v>N/A</v>
      </c>
      <c r="L46" s="23" t="str">
        <f>VLOOKUP(H46,[1]Hoja1!A$2:G$445,5,0)</f>
        <v>N/A</v>
      </c>
      <c r="M46" s="18">
        <v>2</v>
      </c>
      <c r="N46" s="19">
        <v>3</v>
      </c>
      <c r="O46" s="19">
        <v>25</v>
      </c>
      <c r="P46" s="26">
        <f t="shared" si="5"/>
        <v>6</v>
      </c>
      <c r="Q46" s="26">
        <f t="shared" si="6"/>
        <v>150</v>
      </c>
      <c r="R46" s="33" t="str">
        <f t="shared" si="7"/>
        <v>M-6</v>
      </c>
      <c r="S46" s="35" t="str">
        <f t="shared" si="8"/>
        <v>II</v>
      </c>
      <c r="T46" s="37" t="str">
        <f t="shared" si="9"/>
        <v>No Aceptable o Aceptable Con Control Especifico</v>
      </c>
      <c r="U46" s="81"/>
      <c r="V46" s="23" t="str">
        <f>VLOOKUP(H46,[1]Hoja1!A$2:G$445,6,0)</f>
        <v>Caídas de distinto nivel</v>
      </c>
      <c r="W46" s="20"/>
      <c r="X46" s="20"/>
      <c r="Y46" s="20"/>
      <c r="Z46" s="17"/>
      <c r="AA46" s="22" t="str">
        <f>VLOOKUP(H46,[1]Hoja1!A$2:G$445,7,0)</f>
        <v>Pautas Básicas en orden y aseo en el lugar de trabajo, actos y condiciones inseguras</v>
      </c>
      <c r="AB46" s="20" t="s">
        <v>1212</v>
      </c>
      <c r="AC46" s="71"/>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58"/>
    </row>
    <row r="47" spans="1:150" s="48" customFormat="1" ht="51.75" thickBot="1">
      <c r="A47" s="132"/>
      <c r="B47" s="132"/>
      <c r="C47" s="129"/>
      <c r="D47" s="130"/>
      <c r="E47" s="131"/>
      <c r="F47" s="131"/>
      <c r="G47" s="23" t="str">
        <f>VLOOKUP(H47,[1]Hoja1!A$1:G$445,2,0)</f>
        <v>SISMOS, INCENDIOS, INUNDACIONES, TERREMOTOS, VENDAVALES, DERRUMBE</v>
      </c>
      <c r="H47" s="24" t="s">
        <v>62</v>
      </c>
      <c r="I47" s="23" t="str">
        <f>VLOOKUP(H47,[1]Hoja1!A$2:G$445,3,0)</f>
        <v>SISMOS, INCENDIOS, INUNDACIONES, TERREMOTOS, VENDAVALES</v>
      </c>
      <c r="J47" s="18"/>
      <c r="K47" s="23" t="str">
        <f>VLOOKUP(H47,[1]Hoja1!A$2:G$445,4,0)</f>
        <v>Inspecciones planeadas e inspecciones no planeadas, procedimientos de programas de seguridad y salud en el trabajo</v>
      </c>
      <c r="L47" s="23" t="str">
        <f>VLOOKUP(H47,[1]Hoja1!A$2:G$445,5,0)</f>
        <v>BRIGADAS DE EMERGENCIAS</v>
      </c>
      <c r="M47" s="18">
        <v>2</v>
      </c>
      <c r="N47" s="19">
        <v>1</v>
      </c>
      <c r="O47" s="19">
        <v>100</v>
      </c>
      <c r="P47" s="26">
        <f t="shared" si="5"/>
        <v>2</v>
      </c>
      <c r="Q47" s="26">
        <f t="shared" si="6"/>
        <v>200</v>
      </c>
      <c r="R47" s="33" t="str">
        <f t="shared" si="7"/>
        <v>B-2</v>
      </c>
      <c r="S47" s="35" t="str">
        <f t="shared" si="8"/>
        <v>II</v>
      </c>
      <c r="T47" s="37" t="str">
        <f t="shared" si="9"/>
        <v>No Aceptable o Aceptable Con Control Especifico</v>
      </c>
      <c r="U47" s="69"/>
      <c r="V47" s="23" t="str">
        <f>VLOOKUP(H47,[1]Hoja1!A$2:G$445,6,0)</f>
        <v>MUERTE</v>
      </c>
      <c r="W47" s="20"/>
      <c r="X47" s="20"/>
      <c r="Y47" s="20"/>
      <c r="Z47" s="17" t="s">
        <v>1214</v>
      </c>
      <c r="AA47" s="22" t="str">
        <f>VLOOKUP(H47,[1]Hoja1!A$2:G$445,7,0)</f>
        <v>ENTRENAMIENTO DE LA BRIGADA; DIVULGACIÓN DE PLAN DE EMERGENCIA</v>
      </c>
      <c r="AB47" s="20" t="s">
        <v>1215</v>
      </c>
      <c r="AC47" s="72"/>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58"/>
    </row>
    <row r="48" spans="1:150" s="48" customFormat="1" ht="51.75" thickBot="1">
      <c r="A48" s="132"/>
      <c r="B48" s="132"/>
      <c r="C48" s="126" t="s">
        <v>1233</v>
      </c>
      <c r="D48" s="127" t="s">
        <v>1234</v>
      </c>
      <c r="E48" s="128" t="s">
        <v>1063</v>
      </c>
      <c r="F48" s="128" t="s">
        <v>1216</v>
      </c>
      <c r="G48" s="49" t="str">
        <f>VLOOKUP(H48,[1]Hoja1!A$1:G$445,2,0)</f>
        <v>Bacteria</v>
      </c>
      <c r="H48" s="50" t="s">
        <v>108</v>
      </c>
      <c r="I48" s="49" t="str">
        <f>VLOOKUP(H48,[1]Hoja1!A$2:G$445,3,0)</f>
        <v>Infecciones producidas por Bacterianas</v>
      </c>
      <c r="J48" s="59"/>
      <c r="K48" s="49" t="str">
        <f>VLOOKUP(H48,[1]Hoja1!A$2:G$445,4,0)</f>
        <v>Inspecciones planeadas e inspecciones no planeadas, procedimientos de programas de seguridad y salud en el trabajo</v>
      </c>
      <c r="L48" s="49" t="str">
        <f>VLOOKUP(H48,[1]Hoja1!A$2:G$445,5,0)</f>
        <v>Programa de vacunación, bota pantalon, overol, guantes, tapabocas, mascarillas con filtos</v>
      </c>
      <c r="M48" s="59">
        <v>2</v>
      </c>
      <c r="N48" s="60">
        <v>3</v>
      </c>
      <c r="O48" s="60">
        <v>10</v>
      </c>
      <c r="P48" s="52">
        <f t="shared" si="5"/>
        <v>6</v>
      </c>
      <c r="Q48" s="52">
        <f t="shared" si="6"/>
        <v>60</v>
      </c>
      <c r="R48" s="61" t="str">
        <f t="shared" si="7"/>
        <v>M-6</v>
      </c>
      <c r="S48" s="62" t="str">
        <f t="shared" si="8"/>
        <v>III</v>
      </c>
      <c r="T48" s="63" t="str">
        <f t="shared" si="9"/>
        <v>Mejorable</v>
      </c>
      <c r="U48" s="90">
        <v>2</v>
      </c>
      <c r="V48" s="49" t="str">
        <f>VLOOKUP(H48,[1]Hoja1!A$2:G$445,6,0)</f>
        <v xml:space="preserve">Enfermedades Infectocontagiosas
</v>
      </c>
      <c r="W48" s="64"/>
      <c r="X48" s="64"/>
      <c r="Y48" s="64"/>
      <c r="Z48" s="65"/>
      <c r="AA48" s="57" t="str">
        <f>VLOOKUP(H48,[1]Hoja1!A$2:G$445,7,0)</f>
        <v xml:space="preserve">Riesgo Biológico, Autocuidado y/o Uso y manejo adecuado de E.P.P.
</v>
      </c>
      <c r="AB48" s="90" t="s">
        <v>1206</v>
      </c>
      <c r="AC48" s="125" t="s">
        <v>1207</v>
      </c>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58"/>
    </row>
    <row r="49" spans="1:150" s="48" customFormat="1" ht="51.75" thickBot="1">
      <c r="A49" s="132"/>
      <c r="B49" s="132"/>
      <c r="C49" s="126"/>
      <c r="D49" s="127"/>
      <c r="E49" s="128"/>
      <c r="F49" s="128"/>
      <c r="G49" s="49" t="str">
        <f>VLOOKUP(H49,[1]Hoja1!A$1:G$445,2,0)</f>
        <v>Hongos</v>
      </c>
      <c r="H49" s="50" t="s">
        <v>117</v>
      </c>
      <c r="I49" s="49" t="str">
        <f>VLOOKUP(H49,[1]Hoja1!A$2:G$445,3,0)</f>
        <v>Micosis</v>
      </c>
      <c r="J49" s="59"/>
      <c r="K49" s="49" t="str">
        <f>VLOOKUP(H49,[1]Hoja1!A$2:G$445,4,0)</f>
        <v>Inspecciones planeadas e inspecciones no planeadas, procedimientos de programas de seguridad y salud en el trabajo</v>
      </c>
      <c r="L49" s="49" t="str">
        <f>VLOOKUP(H49,[1]Hoja1!A$2:G$445,5,0)</f>
        <v>Programa de vacunación, éxamenes periódicos</v>
      </c>
      <c r="M49" s="59">
        <v>2</v>
      </c>
      <c r="N49" s="60">
        <v>3</v>
      </c>
      <c r="O49" s="60">
        <v>10</v>
      </c>
      <c r="P49" s="52">
        <f t="shared" si="5"/>
        <v>6</v>
      </c>
      <c r="Q49" s="52">
        <f t="shared" si="6"/>
        <v>60</v>
      </c>
      <c r="R49" s="61" t="str">
        <f t="shared" si="7"/>
        <v>M-6</v>
      </c>
      <c r="S49" s="62" t="str">
        <f t="shared" si="8"/>
        <v>III</v>
      </c>
      <c r="T49" s="63" t="str">
        <f t="shared" si="9"/>
        <v>Mejorable</v>
      </c>
      <c r="U49" s="85"/>
      <c r="V49" s="49" t="str">
        <f>VLOOKUP(H49,[1]Hoja1!A$2:G$445,6,0)</f>
        <v>Micosis</v>
      </c>
      <c r="W49" s="64"/>
      <c r="X49" s="64"/>
      <c r="Y49" s="64"/>
      <c r="Z49" s="65"/>
      <c r="AA49" s="57" t="str">
        <f>VLOOKUP(H49,[1]Hoja1!A$2:G$445,7,0)</f>
        <v xml:space="preserve">Riesgo Biológico, Autocuidado y/o Uso y manejo adecuado de E.P.P.
</v>
      </c>
      <c r="AB49" s="85"/>
      <c r="AC49" s="88"/>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58"/>
    </row>
    <row r="50" spans="1:150" s="48" customFormat="1" ht="51.75" thickBot="1">
      <c r="A50" s="132"/>
      <c r="B50" s="132"/>
      <c r="C50" s="126"/>
      <c r="D50" s="127"/>
      <c r="E50" s="128"/>
      <c r="F50" s="128"/>
      <c r="G50" s="49" t="str">
        <f>VLOOKUP(H50,[1]Hoja1!A$1:G$445,2,0)</f>
        <v>Virus</v>
      </c>
      <c r="H50" s="50" t="s">
        <v>120</v>
      </c>
      <c r="I50" s="49" t="str">
        <f>VLOOKUP(H50,[1]Hoja1!A$2:G$445,3,0)</f>
        <v>Infecciones Virales</v>
      </c>
      <c r="J50" s="59"/>
      <c r="K50" s="49" t="str">
        <f>VLOOKUP(H50,[1]Hoja1!A$2:G$445,4,0)</f>
        <v>Inspecciones planeadas e inspecciones no planeadas, procedimientos de programas de seguridad y salud en el trabajo</v>
      </c>
      <c r="L50" s="49" t="str">
        <f>VLOOKUP(H50,[1]Hoja1!A$2:G$445,5,0)</f>
        <v>Programa de vacunación, bota pantalon, overol, guantes, tapabocas, mascarillas con filtos</v>
      </c>
      <c r="M50" s="59">
        <v>2</v>
      </c>
      <c r="N50" s="60">
        <v>3</v>
      </c>
      <c r="O50" s="60">
        <v>10</v>
      </c>
      <c r="P50" s="52">
        <f t="shared" si="5"/>
        <v>6</v>
      </c>
      <c r="Q50" s="52">
        <f t="shared" si="6"/>
        <v>60</v>
      </c>
      <c r="R50" s="61" t="str">
        <f t="shared" si="7"/>
        <v>M-6</v>
      </c>
      <c r="S50" s="62" t="str">
        <f t="shared" si="8"/>
        <v>III</v>
      </c>
      <c r="T50" s="63" t="str">
        <f t="shared" si="9"/>
        <v>Mejorable</v>
      </c>
      <c r="U50" s="85"/>
      <c r="V50" s="49" t="str">
        <f>VLOOKUP(H50,[1]Hoja1!A$2:G$445,6,0)</f>
        <v xml:space="preserve">Enfermedades Infectocontagiosas
</v>
      </c>
      <c r="W50" s="64"/>
      <c r="X50" s="64"/>
      <c r="Y50" s="64"/>
      <c r="Z50" s="65"/>
      <c r="AA50" s="57" t="str">
        <f>VLOOKUP(H50,[1]Hoja1!A$2:G$445,7,0)</f>
        <v xml:space="preserve">Riesgo Biológico, Autocuidado y/o Uso y manejo adecuado de E.P.P.
</v>
      </c>
      <c r="AB50" s="86"/>
      <c r="AC50" s="88"/>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58"/>
    </row>
    <row r="51" spans="1:150" s="48" customFormat="1" ht="26.25" thickBot="1">
      <c r="A51" s="132"/>
      <c r="B51" s="132"/>
      <c r="C51" s="126"/>
      <c r="D51" s="127"/>
      <c r="E51" s="128"/>
      <c r="F51" s="128"/>
      <c r="G51" s="49" t="str">
        <f>VLOOKUP(H51,[1]Hoja1!A$1:G$445,2,0)</f>
        <v>CONCENTRACIÓN EN ACTIVIDADES DE ALTO DESEMPEÑO MENTAL</v>
      </c>
      <c r="H51" s="50" t="s">
        <v>72</v>
      </c>
      <c r="I51" s="49" t="str">
        <f>VLOOKUP(H51,[1]Hoja1!A$2:G$445,3,0)</f>
        <v>ESTRÉS, CEFALEA, IRRITABILIDAD</v>
      </c>
      <c r="J51" s="59"/>
      <c r="K51" s="49" t="str">
        <f>VLOOKUP(H51,[1]Hoja1!A$2:G$445,4,0)</f>
        <v>N/A</v>
      </c>
      <c r="L51" s="49" t="str">
        <f>VLOOKUP(H51,[1]Hoja1!A$2:G$445,5,0)</f>
        <v>PVE PSICOSOCIAL</v>
      </c>
      <c r="M51" s="59">
        <v>2</v>
      </c>
      <c r="N51" s="60">
        <v>2</v>
      </c>
      <c r="O51" s="60">
        <v>10</v>
      </c>
      <c r="P51" s="52">
        <f t="shared" si="5"/>
        <v>4</v>
      </c>
      <c r="Q51" s="52">
        <f t="shared" si="6"/>
        <v>40</v>
      </c>
      <c r="R51" s="61" t="str">
        <f t="shared" si="7"/>
        <v>B-4</v>
      </c>
      <c r="S51" s="62" t="str">
        <f t="shared" si="8"/>
        <v>III</v>
      </c>
      <c r="T51" s="63" t="str">
        <f t="shared" si="9"/>
        <v>Mejorable</v>
      </c>
      <c r="U51" s="85"/>
      <c r="V51" s="49" t="str">
        <f>VLOOKUP(H51,[1]Hoja1!A$2:G$445,6,0)</f>
        <v>ESTRÉS</v>
      </c>
      <c r="W51" s="64"/>
      <c r="X51" s="64"/>
      <c r="Y51" s="64"/>
      <c r="Z51" s="65"/>
      <c r="AA51" s="57" t="str">
        <f>VLOOKUP(H51,[1]Hoja1!A$2:G$445,7,0)</f>
        <v>N/A</v>
      </c>
      <c r="AB51" s="90" t="s">
        <v>1209</v>
      </c>
      <c r="AC51" s="88"/>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58"/>
    </row>
    <row r="52" spans="1:150" s="48" customFormat="1" ht="15.75" thickBot="1">
      <c r="A52" s="132"/>
      <c r="B52" s="132"/>
      <c r="C52" s="126"/>
      <c r="D52" s="127"/>
      <c r="E52" s="128"/>
      <c r="F52" s="128"/>
      <c r="G52" s="49" t="str">
        <f>VLOOKUP(H52,[1]Hoja1!A$1:G$445,2,0)</f>
        <v>NATURALEZA DE LA TAREA</v>
      </c>
      <c r="H52" s="50" t="s">
        <v>76</v>
      </c>
      <c r="I52" s="49" t="str">
        <f>VLOOKUP(H52,[1]Hoja1!A$2:G$445,3,0)</f>
        <v>ESTRÉS,  TRANSTORNOS DEL SUEÑO</v>
      </c>
      <c r="J52" s="59"/>
      <c r="K52" s="49" t="str">
        <f>VLOOKUP(H52,[1]Hoja1!A$2:G$445,4,0)</f>
        <v>N/A</v>
      </c>
      <c r="L52" s="49" t="str">
        <f>VLOOKUP(H52,[1]Hoja1!A$2:G$445,5,0)</f>
        <v>PVE PSICOSOCIAL</v>
      </c>
      <c r="M52" s="59">
        <v>2</v>
      </c>
      <c r="N52" s="60">
        <v>2</v>
      </c>
      <c r="O52" s="60">
        <v>10</v>
      </c>
      <c r="P52" s="52">
        <f t="shared" si="5"/>
        <v>4</v>
      </c>
      <c r="Q52" s="52">
        <f t="shared" si="6"/>
        <v>40</v>
      </c>
      <c r="R52" s="61" t="str">
        <f t="shared" si="7"/>
        <v>B-4</v>
      </c>
      <c r="S52" s="62" t="str">
        <f t="shared" si="8"/>
        <v>III</v>
      </c>
      <c r="T52" s="63" t="str">
        <f t="shared" si="9"/>
        <v>Mejorable</v>
      </c>
      <c r="U52" s="85"/>
      <c r="V52" s="49" t="str">
        <f>VLOOKUP(H52,[1]Hoja1!A$2:G$445,6,0)</f>
        <v>ESTRÉS</v>
      </c>
      <c r="W52" s="64"/>
      <c r="X52" s="64"/>
      <c r="Y52" s="64"/>
      <c r="Z52" s="65"/>
      <c r="AA52" s="57" t="str">
        <f>VLOOKUP(H52,[1]Hoja1!A$2:G$445,7,0)</f>
        <v>N/A</v>
      </c>
      <c r="AB52" s="86"/>
      <c r="AC52" s="88"/>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58"/>
    </row>
    <row r="53" spans="1:150" s="48" customFormat="1" ht="51.75" thickBot="1">
      <c r="A53" s="132"/>
      <c r="B53" s="132"/>
      <c r="C53" s="126"/>
      <c r="D53" s="127"/>
      <c r="E53" s="128"/>
      <c r="F53" s="128"/>
      <c r="G53" s="49" t="str">
        <f>VLOOKUP(H53,[1]Hoja1!A$1:G$445,2,0)</f>
        <v>Forzadas, Prolongadas</v>
      </c>
      <c r="H53" s="50" t="s">
        <v>40</v>
      </c>
      <c r="I53" s="49" t="str">
        <f>VLOOKUP(H53,[1]Hoja1!A$2:G$445,3,0)</f>
        <v xml:space="preserve">Lesiones osteomusculares, lesiones osteoarticulares
</v>
      </c>
      <c r="J53" s="59"/>
      <c r="K53" s="49" t="str">
        <f>VLOOKUP(H53,[1]Hoja1!A$2:G$445,4,0)</f>
        <v>Inspecciones planeadas e inspecciones no planeadas, procedimientos de programas de seguridad y salud en el trabajo</v>
      </c>
      <c r="L53" s="49" t="str">
        <f>VLOOKUP(H53,[1]Hoja1!A$2:G$445,5,0)</f>
        <v>PVE Biomecánico, programa pausas activas, exámenes periódicos, recomendaciones, control de posturas</v>
      </c>
      <c r="M53" s="59">
        <v>2</v>
      </c>
      <c r="N53" s="60">
        <v>3</v>
      </c>
      <c r="O53" s="60">
        <v>25</v>
      </c>
      <c r="P53" s="52">
        <f t="shared" si="5"/>
        <v>6</v>
      </c>
      <c r="Q53" s="52">
        <f t="shared" si="6"/>
        <v>150</v>
      </c>
      <c r="R53" s="61" t="str">
        <f t="shared" si="7"/>
        <v>M-6</v>
      </c>
      <c r="S53" s="62" t="str">
        <f t="shared" si="8"/>
        <v>II</v>
      </c>
      <c r="T53" s="63" t="str">
        <f t="shared" si="9"/>
        <v>No Aceptable o Aceptable Con Control Especifico</v>
      </c>
      <c r="U53" s="85"/>
      <c r="V53" s="49" t="str">
        <f>VLOOKUP(H53,[1]Hoja1!A$2:G$445,6,0)</f>
        <v>Enfermedades Osteomusculares</v>
      </c>
      <c r="W53" s="64"/>
      <c r="X53" s="64"/>
      <c r="Y53" s="64"/>
      <c r="Z53" s="65"/>
      <c r="AA53" s="57" t="str">
        <f>VLOOKUP(H53,[1]Hoja1!A$2:G$445,7,0)</f>
        <v>Prevención en lesiones osteomusculares, líderes de pausas activas</v>
      </c>
      <c r="AB53" s="64" t="s">
        <v>1224</v>
      </c>
      <c r="AC53" s="88"/>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58"/>
    </row>
    <row r="54" spans="1:150" s="48" customFormat="1" ht="51.75" thickBot="1">
      <c r="A54" s="132"/>
      <c r="B54" s="132"/>
      <c r="C54" s="126"/>
      <c r="D54" s="127"/>
      <c r="E54" s="128"/>
      <c r="F54" s="128"/>
      <c r="G54" s="49" t="str">
        <f>VLOOKUP(H54,[1]Hoja1!A$1:G$445,2,0)</f>
        <v>Movimientos repetitivos, Miembros Superiores</v>
      </c>
      <c r="H54" s="50" t="s">
        <v>47</v>
      </c>
      <c r="I54" s="49" t="str">
        <f>VLOOKUP(H54,[1]Hoja1!A$2:G$445,3,0)</f>
        <v>Lesiones Musculoesqueléticas</v>
      </c>
      <c r="J54" s="59"/>
      <c r="K54" s="49" t="str">
        <f>VLOOKUP(H54,[1]Hoja1!A$2:G$445,4,0)</f>
        <v>N/A</v>
      </c>
      <c r="L54" s="49" t="str">
        <f>VLOOKUP(H54,[1]Hoja1!A$2:G$445,5,0)</f>
        <v>PVE BIomécanico, programa pausas activas, examenes periódicos, recomendaicones, control de posturas</v>
      </c>
      <c r="M54" s="59">
        <v>2</v>
      </c>
      <c r="N54" s="60">
        <v>3</v>
      </c>
      <c r="O54" s="60">
        <v>25</v>
      </c>
      <c r="P54" s="52">
        <f t="shared" si="5"/>
        <v>6</v>
      </c>
      <c r="Q54" s="52">
        <f t="shared" si="6"/>
        <v>150</v>
      </c>
      <c r="R54" s="61" t="str">
        <f t="shared" si="7"/>
        <v>M-6</v>
      </c>
      <c r="S54" s="62" t="str">
        <f t="shared" si="8"/>
        <v>II</v>
      </c>
      <c r="T54" s="63" t="str">
        <f t="shared" si="9"/>
        <v>No Aceptable o Aceptable Con Control Especifico</v>
      </c>
      <c r="U54" s="85"/>
      <c r="V54" s="49" t="str">
        <f>VLOOKUP(H54,[1]Hoja1!A$2:G$445,6,0)</f>
        <v>Enfermedades musculoesqueleticas</v>
      </c>
      <c r="W54" s="64"/>
      <c r="X54" s="64"/>
      <c r="Y54" s="64"/>
      <c r="Z54" s="65"/>
      <c r="AA54" s="57" t="str">
        <f>VLOOKUP(H54,[1]Hoja1!A$2:G$445,7,0)</f>
        <v>Prevención en lesiones osteomusculares, líderes de pausas activas</v>
      </c>
      <c r="AB54" s="64" t="s">
        <v>1224</v>
      </c>
      <c r="AC54" s="88"/>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58"/>
    </row>
    <row r="55" spans="1:150" s="48" customFormat="1" ht="41.25" thickBot="1">
      <c r="A55" s="132"/>
      <c r="B55" s="132"/>
      <c r="C55" s="126"/>
      <c r="D55" s="127"/>
      <c r="E55" s="128"/>
      <c r="F55" s="128"/>
      <c r="G55" s="49" t="str">
        <f>VLOOKUP(H55,[1]Hoja1!A$1:G$445,2,0)</f>
        <v>Superficies de trabajo irregulares o deslizantes</v>
      </c>
      <c r="H55" s="50" t="s">
        <v>597</v>
      </c>
      <c r="I55" s="49" t="str">
        <f>VLOOKUP(H55,[1]Hoja1!A$2:G$445,3,0)</f>
        <v>Caidas del mismo nivel, fracturas, golpe con objetos, caídas de objetos, obstrucción de rutas de evacuación</v>
      </c>
      <c r="J55" s="59"/>
      <c r="K55" s="49" t="str">
        <f>VLOOKUP(H55,[1]Hoja1!A$2:G$445,4,0)</f>
        <v>N/A</v>
      </c>
      <c r="L55" s="49" t="str">
        <f>VLOOKUP(H55,[1]Hoja1!A$2:G$445,5,0)</f>
        <v>N/A</v>
      </c>
      <c r="M55" s="59">
        <v>2</v>
      </c>
      <c r="N55" s="60">
        <v>3</v>
      </c>
      <c r="O55" s="60">
        <v>25</v>
      </c>
      <c r="P55" s="52">
        <f t="shared" si="5"/>
        <v>6</v>
      </c>
      <c r="Q55" s="52">
        <f t="shared" si="6"/>
        <v>150</v>
      </c>
      <c r="R55" s="61" t="str">
        <f t="shared" si="7"/>
        <v>M-6</v>
      </c>
      <c r="S55" s="62" t="str">
        <f t="shared" si="8"/>
        <v>II</v>
      </c>
      <c r="T55" s="63" t="str">
        <f t="shared" si="9"/>
        <v>No Aceptable o Aceptable Con Control Especifico</v>
      </c>
      <c r="U55" s="85"/>
      <c r="V55" s="49" t="str">
        <f>VLOOKUP(H55,[1]Hoja1!A$2:G$445,6,0)</f>
        <v>Caídas de distinto nivel</v>
      </c>
      <c r="W55" s="64"/>
      <c r="X55" s="64"/>
      <c r="Y55" s="64"/>
      <c r="Z55" s="65"/>
      <c r="AA55" s="57" t="str">
        <f>VLOOKUP(H55,[1]Hoja1!A$2:G$445,7,0)</f>
        <v>Pautas Básicas en orden y aseo en el lugar de trabajo, actos y condiciones inseguras</v>
      </c>
      <c r="AB55" s="64" t="s">
        <v>1212</v>
      </c>
      <c r="AC55" s="88"/>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58"/>
    </row>
    <row r="56" spans="1:150" s="48" customFormat="1" ht="51.75" thickBot="1">
      <c r="A56" s="132"/>
      <c r="B56" s="132"/>
      <c r="C56" s="126"/>
      <c r="D56" s="127"/>
      <c r="E56" s="128"/>
      <c r="F56" s="128"/>
      <c r="G56" s="49" t="str">
        <f>VLOOKUP(H56,[1]Hoja1!A$1:G$445,2,0)</f>
        <v>SISMOS, INCENDIOS, INUNDACIONES, TERREMOTOS, VENDAVALES, DERRUMBE</v>
      </c>
      <c r="H56" s="50" t="s">
        <v>62</v>
      </c>
      <c r="I56" s="49" t="str">
        <f>VLOOKUP(H56,[1]Hoja1!A$2:G$445,3,0)</f>
        <v>SISMOS, INCENDIOS, INUNDACIONES, TERREMOTOS, VENDAVALES</v>
      </c>
      <c r="J56" s="59"/>
      <c r="K56" s="49" t="str">
        <f>VLOOKUP(H56,[1]Hoja1!A$2:G$445,4,0)</f>
        <v>Inspecciones planeadas e inspecciones no planeadas, procedimientos de programas de seguridad y salud en el trabajo</v>
      </c>
      <c r="L56" s="49" t="str">
        <f>VLOOKUP(H56,[1]Hoja1!A$2:G$445,5,0)</f>
        <v>BRIGADAS DE EMERGENCIAS</v>
      </c>
      <c r="M56" s="59">
        <v>2</v>
      </c>
      <c r="N56" s="60">
        <v>1</v>
      </c>
      <c r="O56" s="60">
        <v>100</v>
      </c>
      <c r="P56" s="52">
        <f t="shared" si="5"/>
        <v>2</v>
      </c>
      <c r="Q56" s="52">
        <f t="shared" si="6"/>
        <v>200</v>
      </c>
      <c r="R56" s="61" t="str">
        <f t="shared" si="7"/>
        <v>B-2</v>
      </c>
      <c r="S56" s="62" t="str">
        <f t="shared" si="8"/>
        <v>II</v>
      </c>
      <c r="T56" s="63" t="str">
        <f t="shared" si="9"/>
        <v>No Aceptable o Aceptable Con Control Especifico</v>
      </c>
      <c r="U56" s="86"/>
      <c r="V56" s="49" t="str">
        <f>VLOOKUP(H56,[1]Hoja1!A$2:G$445,6,0)</f>
        <v>MUERTE</v>
      </c>
      <c r="W56" s="64"/>
      <c r="X56" s="64"/>
      <c r="Y56" s="64"/>
      <c r="Z56" s="65" t="s">
        <v>1214</v>
      </c>
      <c r="AA56" s="57" t="str">
        <f>VLOOKUP(H56,[1]Hoja1!A$2:G$445,7,0)</f>
        <v>ENTRENAMIENTO DE LA BRIGADA; DIVULGACIÓN DE PLAN DE EMERGENCIA</v>
      </c>
      <c r="AB56" s="64" t="s">
        <v>1215</v>
      </c>
      <c r="AC56" s="89"/>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58"/>
    </row>
  </sheetData>
  <mergeCells count="58">
    <mergeCell ref="G8:H9"/>
    <mergeCell ref="I8:I10"/>
    <mergeCell ref="J8:L9"/>
    <mergeCell ref="C2:D2"/>
    <mergeCell ref="E2:I2"/>
    <mergeCell ref="E3:I3"/>
    <mergeCell ref="C4:D4"/>
    <mergeCell ref="E4:I4"/>
    <mergeCell ref="E5:G5"/>
    <mergeCell ref="C20:C27"/>
    <mergeCell ref="D20:D27"/>
    <mergeCell ref="E20:E27"/>
    <mergeCell ref="F20:F27"/>
    <mergeCell ref="A8:A10"/>
    <mergeCell ref="B8:B10"/>
    <mergeCell ref="C8:F9"/>
    <mergeCell ref="U20:U27"/>
    <mergeCell ref="AB20:AB21"/>
    <mergeCell ref="AC20:AC27"/>
    <mergeCell ref="AB22:AB23"/>
    <mergeCell ref="M8:S9"/>
    <mergeCell ref="T8:T9"/>
    <mergeCell ref="U8:V9"/>
    <mergeCell ref="W8:AC9"/>
    <mergeCell ref="AC11:AC19"/>
    <mergeCell ref="AB14:AB15"/>
    <mergeCell ref="B11:B56"/>
    <mergeCell ref="A11:A56"/>
    <mergeCell ref="C28:C38"/>
    <mergeCell ref="D28:D38"/>
    <mergeCell ref="E28:E38"/>
    <mergeCell ref="F28:F38"/>
    <mergeCell ref="U28:U38"/>
    <mergeCell ref="AB28:AB30"/>
    <mergeCell ref="C11:C19"/>
    <mergeCell ref="D11:D19"/>
    <mergeCell ref="E11:E19"/>
    <mergeCell ref="F11:F19"/>
    <mergeCell ref="U11:U19"/>
    <mergeCell ref="AB11:AB12"/>
    <mergeCell ref="AC28:AC38"/>
    <mergeCell ref="AB32:AB33"/>
    <mergeCell ref="C39:C47"/>
    <mergeCell ref="D39:D47"/>
    <mergeCell ref="E39:E47"/>
    <mergeCell ref="F39:F47"/>
    <mergeCell ref="U39:U47"/>
    <mergeCell ref="AB39:AB40"/>
    <mergeCell ref="AC39:AC47"/>
    <mergeCell ref="AB42:AB43"/>
    <mergeCell ref="AC48:AC56"/>
    <mergeCell ref="AB51:AB52"/>
    <mergeCell ref="C48:C56"/>
    <mergeCell ref="D48:D56"/>
    <mergeCell ref="E48:E56"/>
    <mergeCell ref="F48:F56"/>
    <mergeCell ref="U48:U56"/>
    <mergeCell ref="AB48:AB50"/>
  </mergeCells>
  <conditionalFormatting sqref="O51:O56">
    <cfRule type="cellIs" priority="67" stopIfTrue="1" operator="equal">
      <formula>"10, 25, 50, 100"</formula>
    </cfRule>
  </conditionalFormatting>
  <conditionalFormatting sqref="T1:T10 T57:T1048576">
    <cfRule type="containsText" dxfId="63" priority="64" operator="containsText" text="No Aceptable o Aceptable con Control Especifico">
      <formula>NOT(ISERROR(SEARCH("No Aceptable o Aceptable con Control Especifico",T1)))</formula>
    </cfRule>
    <cfRule type="containsText" dxfId="62" priority="65" operator="containsText" text="No Aceptable">
      <formula>NOT(ISERROR(SEARCH("No Aceptable",T1)))</formula>
    </cfRule>
    <cfRule type="containsText" dxfId="61" priority="66" operator="containsText" text="No Aceptable o Aceptable con Control Especifico">
      <formula>NOT(ISERROR(SEARCH("No Aceptable o Aceptable con Control Especifico",T1)))</formula>
    </cfRule>
  </conditionalFormatting>
  <conditionalFormatting sqref="S1:S10 S57:S1048576">
    <cfRule type="cellIs" dxfId="60" priority="63" operator="equal">
      <formula>"II"</formula>
    </cfRule>
  </conditionalFormatting>
  <conditionalFormatting sqref="S51:S56">
    <cfRule type="cellIs" dxfId="59" priority="59" stopIfTrue="1" operator="equal">
      <formula>"IV"</formula>
    </cfRule>
    <cfRule type="cellIs" dxfId="58" priority="60" stopIfTrue="1" operator="equal">
      <formula>"III"</formula>
    </cfRule>
    <cfRule type="cellIs" dxfId="57" priority="61" stopIfTrue="1" operator="equal">
      <formula>"II"</formula>
    </cfRule>
    <cfRule type="cellIs" dxfId="56" priority="62" stopIfTrue="1" operator="equal">
      <formula>"I"</formula>
    </cfRule>
  </conditionalFormatting>
  <conditionalFormatting sqref="T51:T56">
    <cfRule type="cellIs" dxfId="55" priority="57" stopIfTrue="1" operator="equal">
      <formula>"No Aceptable"</formula>
    </cfRule>
    <cfRule type="cellIs" dxfId="54" priority="58" stopIfTrue="1" operator="equal">
      <formula>"Aceptable"</formula>
    </cfRule>
  </conditionalFormatting>
  <conditionalFormatting sqref="T51:T56">
    <cfRule type="cellIs" dxfId="53" priority="56" stopIfTrue="1" operator="equal">
      <formula>"No Aceptable o Aceptable Con Control Especifico"</formula>
    </cfRule>
  </conditionalFormatting>
  <conditionalFormatting sqref="T51:T56">
    <cfRule type="containsText" dxfId="52" priority="55" stopIfTrue="1" operator="containsText" text="Mejorable">
      <formula>NOT(ISERROR(SEARCH("Mejorable",T51)))</formula>
    </cfRule>
  </conditionalFormatting>
  <conditionalFormatting sqref="O20:O27">
    <cfRule type="cellIs" priority="54" stopIfTrue="1" operator="equal">
      <formula>"10, 25, 50, 100"</formula>
    </cfRule>
  </conditionalFormatting>
  <conditionalFormatting sqref="S20:S27">
    <cfRule type="cellIs" dxfId="51" priority="50" stopIfTrue="1" operator="equal">
      <formula>"IV"</formula>
    </cfRule>
    <cfRule type="cellIs" dxfId="50" priority="51" stopIfTrue="1" operator="equal">
      <formula>"III"</formula>
    </cfRule>
    <cfRule type="cellIs" dxfId="49" priority="52" stopIfTrue="1" operator="equal">
      <formula>"II"</formula>
    </cfRule>
    <cfRule type="cellIs" dxfId="48" priority="53" stopIfTrue="1" operator="equal">
      <formula>"I"</formula>
    </cfRule>
  </conditionalFormatting>
  <conditionalFormatting sqref="T20:T27">
    <cfRule type="cellIs" dxfId="47" priority="48" stopIfTrue="1" operator="equal">
      <formula>"No Aceptable"</formula>
    </cfRule>
    <cfRule type="cellIs" dxfId="46" priority="49" stopIfTrue="1" operator="equal">
      <formula>"Aceptable"</formula>
    </cfRule>
  </conditionalFormatting>
  <conditionalFormatting sqref="T20:T27">
    <cfRule type="cellIs" dxfId="45" priority="47" stopIfTrue="1" operator="equal">
      <formula>"No Aceptable o Aceptable Con Control Especifico"</formula>
    </cfRule>
  </conditionalFormatting>
  <conditionalFormatting sqref="T20:T27">
    <cfRule type="containsText" dxfId="44" priority="46" stopIfTrue="1" operator="containsText" text="Mejorable">
      <formula>NOT(ISERROR(SEARCH("Mejorable",T20)))</formula>
    </cfRule>
  </conditionalFormatting>
  <conditionalFormatting sqref="O11:O19">
    <cfRule type="cellIs" priority="45" stopIfTrue="1" operator="equal">
      <formula>"10, 25, 50, 100"</formula>
    </cfRule>
  </conditionalFormatting>
  <conditionalFormatting sqref="S11:S19">
    <cfRule type="cellIs" dxfId="43" priority="41" stopIfTrue="1" operator="equal">
      <formula>"IV"</formula>
    </cfRule>
    <cfRule type="cellIs" dxfId="42" priority="42" stopIfTrue="1" operator="equal">
      <formula>"III"</formula>
    </cfRule>
    <cfRule type="cellIs" dxfId="41" priority="43" stopIfTrue="1" operator="equal">
      <formula>"II"</formula>
    </cfRule>
    <cfRule type="cellIs" dxfId="40" priority="44" stopIfTrue="1" operator="equal">
      <formula>"I"</formula>
    </cfRule>
  </conditionalFormatting>
  <conditionalFormatting sqref="T11:T19">
    <cfRule type="cellIs" dxfId="39" priority="39" stopIfTrue="1" operator="equal">
      <formula>"No Aceptable"</formula>
    </cfRule>
    <cfRule type="cellIs" dxfId="38" priority="40" stopIfTrue="1" operator="equal">
      <formula>"Aceptable"</formula>
    </cfRule>
  </conditionalFormatting>
  <conditionalFormatting sqref="T11:T19">
    <cfRule type="cellIs" dxfId="37" priority="38" stopIfTrue="1" operator="equal">
      <formula>"No Aceptable o Aceptable Con Control Especifico"</formula>
    </cfRule>
  </conditionalFormatting>
  <conditionalFormatting sqref="T11:T19">
    <cfRule type="containsText" dxfId="36" priority="37" stopIfTrue="1" operator="containsText" text="Mejorable">
      <formula>NOT(ISERROR(SEARCH("Mejorable",T11)))</formula>
    </cfRule>
  </conditionalFormatting>
  <conditionalFormatting sqref="O28:O38">
    <cfRule type="cellIs" priority="36" stopIfTrue="1" operator="equal">
      <formula>"10, 25, 50, 100"</formula>
    </cfRule>
  </conditionalFormatting>
  <conditionalFormatting sqref="S28:S38">
    <cfRule type="cellIs" dxfId="35" priority="32" stopIfTrue="1" operator="equal">
      <formula>"IV"</formula>
    </cfRule>
    <cfRule type="cellIs" dxfId="34" priority="33" stopIfTrue="1" operator="equal">
      <formula>"III"</formula>
    </cfRule>
    <cfRule type="cellIs" dxfId="33" priority="34" stopIfTrue="1" operator="equal">
      <formula>"II"</formula>
    </cfRule>
    <cfRule type="cellIs" dxfId="32" priority="35" stopIfTrue="1" operator="equal">
      <formula>"I"</formula>
    </cfRule>
  </conditionalFormatting>
  <conditionalFormatting sqref="T28:T38">
    <cfRule type="cellIs" dxfId="31" priority="30" stopIfTrue="1" operator="equal">
      <formula>"No Aceptable"</formula>
    </cfRule>
    <cfRule type="cellIs" dxfId="30" priority="31" stopIfTrue="1" operator="equal">
      <formula>"Aceptable"</formula>
    </cfRule>
  </conditionalFormatting>
  <conditionalFormatting sqref="T28:T38">
    <cfRule type="cellIs" dxfId="29" priority="29" stopIfTrue="1" operator="equal">
      <formula>"No Aceptable o Aceptable Con Control Especifico"</formula>
    </cfRule>
  </conditionalFormatting>
  <conditionalFormatting sqref="T28:T38">
    <cfRule type="containsText" dxfId="28" priority="28" stopIfTrue="1" operator="containsText" text="Mejorable">
      <formula>NOT(ISERROR(SEARCH("Mejorable",T28)))</formula>
    </cfRule>
  </conditionalFormatting>
  <conditionalFormatting sqref="O39:O47">
    <cfRule type="cellIs" priority="27" stopIfTrue="1" operator="equal">
      <formula>"10, 25, 50, 100"</formula>
    </cfRule>
  </conditionalFormatting>
  <conditionalFormatting sqref="S39:S47">
    <cfRule type="cellIs" dxfId="27" priority="23" stopIfTrue="1" operator="equal">
      <formula>"IV"</formula>
    </cfRule>
    <cfRule type="cellIs" dxfId="26" priority="24" stopIfTrue="1" operator="equal">
      <formula>"III"</formula>
    </cfRule>
    <cfRule type="cellIs" dxfId="25" priority="25" stopIfTrue="1" operator="equal">
      <formula>"II"</formula>
    </cfRule>
    <cfRule type="cellIs" dxfId="24" priority="26" stopIfTrue="1" operator="equal">
      <formula>"I"</formula>
    </cfRule>
  </conditionalFormatting>
  <conditionalFormatting sqref="T39:T47">
    <cfRule type="cellIs" dxfId="23" priority="21" stopIfTrue="1" operator="equal">
      <formula>"No Aceptable"</formula>
    </cfRule>
    <cfRule type="cellIs" dxfId="22" priority="22" stopIfTrue="1" operator="equal">
      <formula>"Aceptable"</formula>
    </cfRule>
  </conditionalFormatting>
  <conditionalFormatting sqref="T39:T47">
    <cfRule type="cellIs" dxfId="21" priority="20" stopIfTrue="1" operator="equal">
      <formula>"No Aceptable o Aceptable Con Control Especifico"</formula>
    </cfRule>
  </conditionalFormatting>
  <conditionalFormatting sqref="T39:T47">
    <cfRule type="containsText" dxfId="20" priority="19" stopIfTrue="1" operator="containsText" text="Mejorable">
      <formula>NOT(ISERROR(SEARCH("Mejorable",T39)))</formula>
    </cfRule>
  </conditionalFormatting>
  <conditionalFormatting sqref="S48:S50">
    <cfRule type="cellIs" dxfId="19" priority="15" stopIfTrue="1" operator="equal">
      <formula>"IV"</formula>
    </cfRule>
    <cfRule type="cellIs" dxfId="18" priority="16" stopIfTrue="1" operator="equal">
      <formula>"III"</formula>
    </cfRule>
    <cfRule type="cellIs" dxfId="17" priority="17" stopIfTrue="1" operator="equal">
      <formula>"II"</formula>
    </cfRule>
    <cfRule type="cellIs" dxfId="16" priority="18" stopIfTrue="1" operator="equal">
      <formula>"I"</formula>
    </cfRule>
  </conditionalFormatting>
  <conditionalFormatting sqref="T48:T50">
    <cfRule type="cellIs" dxfId="15" priority="13" stopIfTrue="1" operator="equal">
      <formula>"No Aceptable"</formula>
    </cfRule>
    <cfRule type="cellIs" dxfId="14" priority="14" stopIfTrue="1" operator="equal">
      <formula>"Aceptable"</formula>
    </cfRule>
  </conditionalFormatting>
  <conditionalFormatting sqref="T48:T50">
    <cfRule type="cellIs" dxfId="13" priority="12" stopIfTrue="1" operator="equal">
      <formula>"No Aceptable o Aceptable Con Control Especifico"</formula>
    </cfRule>
  </conditionalFormatting>
  <conditionalFormatting sqref="T48:T50">
    <cfRule type="containsText" dxfId="12" priority="11" stopIfTrue="1" operator="containsText" text="Mejorable">
      <formula>NOT(ISERROR(SEARCH("Mejorable",T48)))</formula>
    </cfRule>
  </conditionalFormatting>
  <conditionalFormatting sqref="O48:O50">
    <cfRule type="cellIs" priority="10"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6">
      <formula1>10</formula1>
      <formula2>100</formula2>
    </dataValidation>
    <dataValidation type="whole" allowBlank="1" showInputMessage="1" showErrorMessage="1" prompt="1 Esporadica (EE)_x000a_2 Ocasional (EO)_x000a_3 Frecuente (EF)_x000a_4 continua (EC)" sqref="N11:N56">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E20 E11 E28 E39 E48</xm:sqref>
        </x14:dataValidation>
        <x14:dataValidation type="list" allowBlank="1" showInputMessage="1" showErrorMessage="1">
          <x14:formula1>
            <xm:f>[1]Hoja1!#REF!</xm:f>
          </x14:formula1>
          <xm:sqref>H11:H56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2"/>
  <sheetViews>
    <sheetView showGridLines="0" zoomScale="80" zoomScaleNormal="80" workbookViewId="0">
      <selection activeCell="E5" sqref="E5:G5"/>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0"/>
      <c r="D2" s="110"/>
      <c r="E2" s="99" t="s">
        <v>1217</v>
      </c>
      <c r="F2" s="100"/>
      <c r="G2" s="100"/>
      <c r="H2" s="100"/>
      <c r="I2" s="101"/>
      <c r="J2" s="9"/>
      <c r="K2" s="9"/>
      <c r="L2" s="9"/>
      <c r="M2" s="8"/>
      <c r="N2" s="8"/>
      <c r="O2" s="8"/>
      <c r="P2" s="8"/>
      <c r="Q2" s="8"/>
      <c r="R2" s="8"/>
      <c r="S2" s="8"/>
      <c r="T2" s="8"/>
      <c r="U2" s="9"/>
      <c r="V2" s="8"/>
      <c r="W2" s="8"/>
      <c r="X2" s="8"/>
      <c r="Y2" s="8"/>
      <c r="Z2" s="8"/>
      <c r="AA2" s="10"/>
    </row>
    <row r="3" spans="1:276" s="6" customFormat="1" ht="15" customHeight="1">
      <c r="A3" s="5"/>
      <c r="C3" s="11"/>
      <c r="D3" s="8"/>
      <c r="E3" s="102" t="s">
        <v>1193</v>
      </c>
      <c r="F3" s="103"/>
      <c r="G3" s="103"/>
      <c r="H3" s="103"/>
      <c r="I3" s="104"/>
      <c r="J3" s="9"/>
      <c r="K3" s="9"/>
      <c r="L3" s="9"/>
      <c r="M3" s="8"/>
      <c r="N3" s="8"/>
      <c r="O3" s="8"/>
      <c r="P3" s="8"/>
      <c r="Q3" s="8"/>
      <c r="R3" s="8"/>
      <c r="S3" s="8"/>
      <c r="T3" s="8"/>
      <c r="U3" s="9"/>
      <c r="V3" s="8"/>
      <c r="W3" s="8"/>
      <c r="X3" s="8"/>
      <c r="Y3" s="8"/>
      <c r="Z3" s="8"/>
      <c r="AA3" s="10"/>
    </row>
    <row r="4" spans="1:276" s="6" customFormat="1" ht="15" customHeight="1" thickBot="1">
      <c r="A4" s="5"/>
      <c r="C4" s="110"/>
      <c r="D4" s="110"/>
      <c r="E4" s="105" t="s">
        <v>1201</v>
      </c>
      <c r="F4" s="106"/>
      <c r="G4" s="106"/>
      <c r="H4" s="106"/>
      <c r="I4" s="107"/>
      <c r="J4" s="9"/>
      <c r="K4" s="9"/>
      <c r="L4" s="9"/>
      <c r="M4" s="8"/>
      <c r="N4" s="8"/>
      <c r="O4" s="8"/>
      <c r="P4" s="8"/>
      <c r="Q4" s="8"/>
      <c r="R4" s="8"/>
      <c r="S4" s="8"/>
      <c r="T4" s="8"/>
      <c r="U4" s="9"/>
      <c r="V4" s="8"/>
      <c r="W4" s="8"/>
      <c r="X4" s="8"/>
      <c r="Y4" s="8"/>
      <c r="Z4" s="8"/>
      <c r="AA4" s="10"/>
    </row>
    <row r="5" spans="1:276" s="6" customFormat="1" ht="11.25" customHeight="1">
      <c r="A5" s="5"/>
      <c r="C5" s="11"/>
      <c r="D5" s="8"/>
      <c r="E5" s="111"/>
      <c r="F5" s="111"/>
      <c r="G5" s="111"/>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96" t="s">
        <v>11</v>
      </c>
      <c r="B8" s="115" t="s">
        <v>12</v>
      </c>
      <c r="C8" s="112" t="s">
        <v>0</v>
      </c>
      <c r="D8" s="112"/>
      <c r="E8" s="112"/>
      <c r="F8" s="112"/>
      <c r="G8" s="109" t="s">
        <v>1</v>
      </c>
      <c r="H8" s="113"/>
      <c r="I8" s="114" t="s">
        <v>2</v>
      </c>
      <c r="J8" s="109" t="s">
        <v>3</v>
      </c>
      <c r="K8" s="109"/>
      <c r="L8" s="109"/>
      <c r="M8" s="109" t="s">
        <v>4</v>
      </c>
      <c r="N8" s="109"/>
      <c r="O8" s="109"/>
      <c r="P8" s="109"/>
      <c r="Q8" s="109"/>
      <c r="R8" s="109"/>
      <c r="S8" s="109"/>
      <c r="T8" s="109" t="s">
        <v>5</v>
      </c>
      <c r="U8" s="109" t="s">
        <v>6</v>
      </c>
      <c r="V8" s="113"/>
      <c r="W8" s="108" t="s">
        <v>7</v>
      </c>
      <c r="X8" s="108"/>
      <c r="Y8" s="108"/>
      <c r="Z8" s="108"/>
      <c r="AA8" s="108"/>
      <c r="AB8" s="108"/>
      <c r="AC8" s="108"/>
    </row>
    <row r="9" spans="1:276" ht="15.75" customHeight="1" thickBot="1">
      <c r="A9" s="97"/>
      <c r="B9" s="116"/>
      <c r="C9" s="112"/>
      <c r="D9" s="112"/>
      <c r="E9" s="112"/>
      <c r="F9" s="112"/>
      <c r="G9" s="113"/>
      <c r="H9" s="113"/>
      <c r="I9" s="114"/>
      <c r="J9" s="109"/>
      <c r="K9" s="109"/>
      <c r="L9" s="109"/>
      <c r="M9" s="109"/>
      <c r="N9" s="109"/>
      <c r="O9" s="109"/>
      <c r="P9" s="109"/>
      <c r="Q9" s="109"/>
      <c r="R9" s="109"/>
      <c r="S9" s="109"/>
      <c r="T9" s="113"/>
      <c r="U9" s="113"/>
      <c r="V9" s="113"/>
      <c r="W9" s="108"/>
      <c r="X9" s="108"/>
      <c r="Y9" s="108"/>
      <c r="Z9" s="108"/>
      <c r="AA9" s="108"/>
      <c r="AB9" s="108"/>
      <c r="AC9" s="108"/>
    </row>
    <row r="10" spans="1:276" s="13" customFormat="1" ht="39" thickBot="1">
      <c r="A10" s="98"/>
      <c r="B10" s="117"/>
      <c r="C10" s="46" t="s">
        <v>13</v>
      </c>
      <c r="D10" s="46" t="s">
        <v>14</v>
      </c>
      <c r="E10" s="46" t="s">
        <v>1077</v>
      </c>
      <c r="F10" s="46" t="s">
        <v>15</v>
      </c>
      <c r="G10" s="46" t="s">
        <v>16</v>
      </c>
      <c r="H10" s="46" t="s">
        <v>17</v>
      </c>
      <c r="I10" s="114"/>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48" customFormat="1" ht="66.75" customHeight="1">
      <c r="A11" s="93" t="s">
        <v>1202</v>
      </c>
      <c r="B11" s="93" t="s">
        <v>1194</v>
      </c>
      <c r="C11" s="87" t="s">
        <v>1222</v>
      </c>
      <c r="D11" s="91" t="s">
        <v>1235</v>
      </c>
      <c r="E11" s="82" t="s">
        <v>1049</v>
      </c>
      <c r="F11" s="82" t="s">
        <v>1216</v>
      </c>
      <c r="G11" s="49" t="str">
        <f>VLOOKUP(H11,[1]Hoja1!A$1:G$445,2,0)</f>
        <v>Bacterias</v>
      </c>
      <c r="H11" s="50" t="s">
        <v>113</v>
      </c>
      <c r="I11" s="49" t="str">
        <f>VLOOKUP(H11,[1]Hoja1!A$2:G$445,3,0)</f>
        <v>Infecciones Bacterianas</v>
      </c>
      <c r="J11" s="51"/>
      <c r="K11" s="49" t="str">
        <f>VLOOKUP(H11,[1]Hoja1!A$2:G$445,4,0)</f>
        <v>N/A</v>
      </c>
      <c r="L11" s="49" t="str">
        <f>VLOOKUP(H11,[1]Hoja1!A$2:G$445,5,0)</f>
        <v>Vacunación</v>
      </c>
      <c r="M11" s="51">
        <v>2</v>
      </c>
      <c r="N11" s="52">
        <v>3</v>
      </c>
      <c r="O11" s="52">
        <v>10</v>
      </c>
      <c r="P11" s="52">
        <f>M11*N11</f>
        <v>6</v>
      </c>
      <c r="Q11" s="52">
        <f>O11*P11</f>
        <v>60</v>
      </c>
      <c r="R11" s="53" t="str">
        <f>IF(P11=40,"MA-40",IF(P11=30,"MA-30",IF(P11=20,"A-20",IF(P11=10,"A-10",IF(P11=24,"MA-24",IF(P11=18,"A-18",IF(P11=12,"A-12",IF(P11=6,"M-6",IF(P11=8,"M-8",IF(P11=6,"M-6",IF(P11=4,"B-4",IF(P11=2,"B-2",))))))))))))</f>
        <v>M-6</v>
      </c>
      <c r="S11" s="54" t="str">
        <f t="shared" ref="S11:S22" si="0">IF(Q11&lt;=20,"IV",IF(Q11&lt;=120,"III",IF(Q11&lt;=500,"II",IF(Q11&lt;=4000,"I"))))</f>
        <v>III</v>
      </c>
      <c r="T11" s="55" t="str">
        <f>IF(S11=0,"",IF(S11="IV","Aceptable",IF(S11="III","Mejorable",IF(S11="II","No Aceptable o Aceptable Con Control Especifico",IF(S11="I","No Aceptable","")))))</f>
        <v>Mejorable</v>
      </c>
      <c r="U11" s="84">
        <v>1</v>
      </c>
      <c r="V11" s="49" t="str">
        <f>VLOOKUP(H11,[1]Hoja1!A$2:G$445,6,0)</f>
        <v xml:space="preserve">Enfermedades Infectocontagiosas
</v>
      </c>
      <c r="W11" s="56"/>
      <c r="X11" s="56"/>
      <c r="Y11" s="56"/>
      <c r="Z11" s="57"/>
      <c r="AA11" s="57" t="str">
        <f>VLOOKUP(H11,[1]Hoja1!A$2:G$445,7,0)</f>
        <v>Autocuidado</v>
      </c>
      <c r="AB11" s="84" t="s">
        <v>1206</v>
      </c>
      <c r="AC11" s="87"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58"/>
    </row>
    <row r="12" spans="1:276" s="48" customFormat="1" ht="51">
      <c r="A12" s="94"/>
      <c r="B12" s="94"/>
      <c r="C12" s="88"/>
      <c r="D12" s="92"/>
      <c r="E12" s="83"/>
      <c r="F12" s="83"/>
      <c r="G12" s="49" t="str">
        <f>VLOOKUP(H12,[1]Hoja1!A$1:G$445,2,0)</f>
        <v>Virus</v>
      </c>
      <c r="H12" s="50" t="s">
        <v>120</v>
      </c>
      <c r="I12" s="49" t="str">
        <f>VLOOKUP(H12,[1]Hoja1!A$2:G$445,3,0)</f>
        <v>Infecciones Virales</v>
      </c>
      <c r="J12" s="59"/>
      <c r="K12" s="49" t="str">
        <f>VLOOKUP(H12,[1]Hoja1!A$2:G$445,4,0)</f>
        <v>Inspecciones planeadas e inspecciones no planeadas, procedimientos de programas de seguridad y salud en el trabajo</v>
      </c>
      <c r="L12" s="49" t="str">
        <f>VLOOKUP(H12,[1]Hoja1!A$2:G$445,5,0)</f>
        <v>Programa de vacunación, bota pantalon, overol, guantes, tapabocas, mascarillas con filtos</v>
      </c>
      <c r="M12" s="59">
        <v>2</v>
      </c>
      <c r="N12" s="60">
        <v>3</v>
      </c>
      <c r="O12" s="60">
        <v>10</v>
      </c>
      <c r="P12" s="52">
        <f t="shared" ref="P12:P22" si="1">M12*N12</f>
        <v>6</v>
      </c>
      <c r="Q12" s="52">
        <f t="shared" ref="Q12:Q22" si="2">O12*P12</f>
        <v>60</v>
      </c>
      <c r="R12" s="61" t="str">
        <f t="shared" ref="R12:R22" si="3">IF(P12=40,"MA-40",IF(P12=30,"MA-30",IF(P12=20,"A-20",IF(P12=10,"A-10",IF(P12=24,"MA-24",IF(P12=18,"A-18",IF(P12=12,"A-12",IF(P12=6,"M-6",IF(P12=8,"M-8",IF(P12=6,"M-6",IF(P12=4,"B-4",IF(P12=2,"B-2",))))))))))))</f>
        <v>M-6</v>
      </c>
      <c r="S12" s="62" t="str">
        <f t="shared" si="0"/>
        <v>III</v>
      </c>
      <c r="T12" s="63" t="str">
        <f t="shared" ref="T12:T22" si="4">IF(S12=0,"",IF(S12="IV","Aceptable",IF(S12="III","Mejorable",IF(S12="II","No Aceptable o Aceptable Con Control Especifico",IF(S12="I","No Aceptable","")))))</f>
        <v>Mejorable</v>
      </c>
      <c r="U12" s="85"/>
      <c r="V12" s="49" t="str">
        <f>VLOOKUP(H12,[1]Hoja1!A$2:G$445,6,0)</f>
        <v xml:space="preserve">Enfermedades Infectocontagiosas
</v>
      </c>
      <c r="W12" s="64"/>
      <c r="X12" s="64"/>
      <c r="Y12" s="64"/>
      <c r="Z12" s="65"/>
      <c r="AA12" s="57" t="str">
        <f>VLOOKUP(H12,[1]Hoja1!A$2:G$445,7,0)</f>
        <v xml:space="preserve">Riesgo Biológico, Autocuidado y/o Uso y manejo adecuado de E.P.P.
</v>
      </c>
      <c r="AB12" s="85"/>
      <c r="AC12" s="8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58"/>
    </row>
    <row r="13" spans="1:276" s="48" customFormat="1" ht="25.5">
      <c r="A13" s="94"/>
      <c r="B13" s="94"/>
      <c r="C13" s="88"/>
      <c r="D13" s="92"/>
      <c r="E13" s="83"/>
      <c r="F13" s="83"/>
      <c r="G13" s="49" t="str">
        <f>VLOOKUP(H13,[1]Hoja1!A$1:G$445,2,0)</f>
        <v>Virus</v>
      </c>
      <c r="H13" s="50" t="s">
        <v>122</v>
      </c>
      <c r="I13" s="49" t="str">
        <f>VLOOKUP(H13,[1]Hoja1!A$2:G$445,3,0)</f>
        <v>Infecciones Virales</v>
      </c>
      <c r="J13" s="59"/>
      <c r="K13" s="49" t="str">
        <f>VLOOKUP(H13,[1]Hoja1!A$2:G$445,4,0)</f>
        <v>N/A</v>
      </c>
      <c r="L13" s="49" t="str">
        <f>VLOOKUP(H13,[1]Hoja1!A$2:G$445,5,0)</f>
        <v>Vacunación</v>
      </c>
      <c r="M13" s="59">
        <v>2</v>
      </c>
      <c r="N13" s="60">
        <v>3</v>
      </c>
      <c r="O13" s="60">
        <v>10</v>
      </c>
      <c r="P13" s="52">
        <f t="shared" si="1"/>
        <v>6</v>
      </c>
      <c r="Q13" s="52">
        <f t="shared" si="2"/>
        <v>60</v>
      </c>
      <c r="R13" s="61" t="str">
        <f t="shared" si="3"/>
        <v>M-6</v>
      </c>
      <c r="S13" s="62" t="str">
        <f t="shared" si="0"/>
        <v>III</v>
      </c>
      <c r="T13" s="63" t="str">
        <f t="shared" si="4"/>
        <v>Mejorable</v>
      </c>
      <c r="U13" s="85"/>
      <c r="V13" s="49" t="str">
        <f>VLOOKUP(H13,[1]Hoja1!A$2:G$445,6,0)</f>
        <v xml:space="preserve">Enfermedades Infectocontagiosas
</v>
      </c>
      <c r="W13" s="64"/>
      <c r="X13" s="64"/>
      <c r="Y13" s="64"/>
      <c r="Z13" s="65"/>
      <c r="AA13" s="57" t="str">
        <f>VLOOKUP(H13,[1]Hoja1!A$2:G$445,7,0)</f>
        <v>Autocuidado</v>
      </c>
      <c r="AB13" s="86"/>
      <c r="AC13" s="8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58"/>
    </row>
    <row r="14" spans="1:276" s="48" customFormat="1" ht="51">
      <c r="A14" s="94"/>
      <c r="B14" s="94"/>
      <c r="C14" s="88"/>
      <c r="D14" s="92"/>
      <c r="E14" s="83"/>
      <c r="F14" s="83"/>
      <c r="G14" s="49" t="str">
        <f>VLOOKUP(H14,[1]Hoja1!A$1:G$445,2,0)</f>
        <v>INFRAROJA, ULTRAVIOLETA, VISIBLE, RADIOFRECUENCIA, MICROONDAS, LASER</v>
      </c>
      <c r="H14" s="50" t="s">
        <v>67</v>
      </c>
      <c r="I14" s="49" t="str">
        <f>VLOOKUP(H14,[1]Hoja1!A$2:G$445,3,0)</f>
        <v>CÁNCER, LESIONES DÉRMICAS Y OCULARES</v>
      </c>
      <c r="J14" s="59"/>
      <c r="K14" s="49" t="str">
        <f>VLOOKUP(H14,[1]Hoja1!A$2:G$445,4,0)</f>
        <v>Inspecciones planeadas e inspecciones no planeadas, procedimientos de programas de seguridad y salud en el trabajo</v>
      </c>
      <c r="L14" s="49" t="str">
        <f>VLOOKUP(H14,[1]Hoja1!A$2:G$445,5,0)</f>
        <v>PROGRAMA BLOQUEADOR SOLAR</v>
      </c>
      <c r="M14" s="59">
        <v>2</v>
      </c>
      <c r="N14" s="60">
        <v>2</v>
      </c>
      <c r="O14" s="60">
        <v>10</v>
      </c>
      <c r="P14" s="52">
        <f t="shared" si="1"/>
        <v>4</v>
      </c>
      <c r="Q14" s="52">
        <f t="shared" si="2"/>
        <v>40</v>
      </c>
      <c r="R14" s="61" t="str">
        <f t="shared" si="3"/>
        <v>B-4</v>
      </c>
      <c r="S14" s="62" t="str">
        <f t="shared" si="0"/>
        <v>III</v>
      </c>
      <c r="T14" s="63" t="str">
        <f t="shared" si="4"/>
        <v>Mejorable</v>
      </c>
      <c r="U14" s="85"/>
      <c r="V14" s="49" t="str">
        <f>VLOOKUP(H14,[1]Hoja1!A$2:G$445,6,0)</f>
        <v>CÁNCER</v>
      </c>
      <c r="W14" s="64"/>
      <c r="X14" s="64"/>
      <c r="Y14" s="64"/>
      <c r="Z14" s="65"/>
      <c r="AA14" s="57" t="str">
        <f>VLOOKUP(H14,[1]Hoja1!A$2:G$445,7,0)</f>
        <v>N/A</v>
      </c>
      <c r="AB14" s="64" t="s">
        <v>1208</v>
      </c>
      <c r="AC14" s="8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58"/>
    </row>
    <row r="15" spans="1:276" s="48" customFormat="1" ht="42" customHeight="1">
      <c r="A15" s="94"/>
      <c r="B15" s="94"/>
      <c r="C15" s="88"/>
      <c r="D15" s="92"/>
      <c r="E15" s="83"/>
      <c r="F15" s="83"/>
      <c r="G15" s="49" t="str">
        <f>VLOOKUP(H15,[1]Hoja1!A$1:G$445,2,0)</f>
        <v>CONCENTRACIÓN EN ACTIVIDADES DE ALTO DESEMPEÑO MENTAL</v>
      </c>
      <c r="H15" s="50" t="s">
        <v>72</v>
      </c>
      <c r="I15" s="49" t="str">
        <f>VLOOKUP(H15,[1]Hoja1!A$2:G$445,3,0)</f>
        <v>ESTRÉS, CEFALEA, IRRITABILIDAD</v>
      </c>
      <c r="J15" s="59"/>
      <c r="K15" s="49" t="str">
        <f>VLOOKUP(H15,[1]Hoja1!A$2:G$445,4,0)</f>
        <v>N/A</v>
      </c>
      <c r="L15" s="49" t="str">
        <f>VLOOKUP(H15,[1]Hoja1!A$2:G$445,5,0)</f>
        <v>PVE PSICOSOCIAL</v>
      </c>
      <c r="M15" s="59">
        <v>2</v>
      </c>
      <c r="N15" s="60">
        <v>3</v>
      </c>
      <c r="O15" s="60">
        <v>10</v>
      </c>
      <c r="P15" s="52">
        <f t="shared" si="1"/>
        <v>6</v>
      </c>
      <c r="Q15" s="52">
        <f t="shared" si="2"/>
        <v>60</v>
      </c>
      <c r="R15" s="61" t="str">
        <f t="shared" si="3"/>
        <v>M-6</v>
      </c>
      <c r="S15" s="62" t="str">
        <f t="shared" si="0"/>
        <v>III</v>
      </c>
      <c r="T15" s="63" t="str">
        <f t="shared" si="4"/>
        <v>Mejorable</v>
      </c>
      <c r="U15" s="85"/>
      <c r="V15" s="49" t="str">
        <f>VLOOKUP(H15,[1]Hoja1!A$2:G$445,6,0)</f>
        <v>ESTRÉS</v>
      </c>
      <c r="W15" s="64"/>
      <c r="X15" s="64"/>
      <c r="Y15" s="64"/>
      <c r="Z15" s="65"/>
      <c r="AA15" s="57" t="str">
        <f>VLOOKUP(H15,[1]Hoja1!A$2:G$445,7,0)</f>
        <v>N/A</v>
      </c>
      <c r="AB15" s="90" t="s">
        <v>1209</v>
      </c>
      <c r="AC15" s="8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58"/>
    </row>
    <row r="16" spans="1:276" s="48" customFormat="1" ht="42" customHeight="1">
      <c r="A16" s="94"/>
      <c r="B16" s="94"/>
      <c r="C16" s="88"/>
      <c r="D16" s="92"/>
      <c r="E16" s="83"/>
      <c r="F16" s="83"/>
      <c r="G16" s="49" t="str">
        <f>VLOOKUP(H16,[1]Hoja1!A$1:G$445,2,0)</f>
        <v>NATURALEZA DE LA TAREA</v>
      </c>
      <c r="H16" s="50" t="s">
        <v>76</v>
      </c>
      <c r="I16" s="49" t="str">
        <f>VLOOKUP(H16,[1]Hoja1!A$2:G$445,3,0)</f>
        <v>ESTRÉS,  TRANSTORNOS DEL SUEÑO</v>
      </c>
      <c r="J16" s="59"/>
      <c r="K16" s="49" t="str">
        <f>VLOOKUP(H16,[1]Hoja1!A$2:G$445,4,0)</f>
        <v>N/A</v>
      </c>
      <c r="L16" s="49" t="str">
        <f>VLOOKUP(H16,[1]Hoja1!A$2:G$445,5,0)</f>
        <v>PVE PSICOSOCIAL</v>
      </c>
      <c r="M16" s="59">
        <v>2</v>
      </c>
      <c r="N16" s="60">
        <v>3</v>
      </c>
      <c r="O16" s="60">
        <v>10</v>
      </c>
      <c r="P16" s="52">
        <f t="shared" si="1"/>
        <v>6</v>
      </c>
      <c r="Q16" s="52">
        <f t="shared" si="2"/>
        <v>60</v>
      </c>
      <c r="R16" s="61" t="str">
        <f t="shared" si="3"/>
        <v>M-6</v>
      </c>
      <c r="S16" s="62" t="str">
        <f t="shared" si="0"/>
        <v>III</v>
      </c>
      <c r="T16" s="63" t="str">
        <f t="shared" si="4"/>
        <v>Mejorable</v>
      </c>
      <c r="U16" s="85"/>
      <c r="V16" s="49" t="str">
        <f>VLOOKUP(H16,[1]Hoja1!A$2:G$445,6,0)</f>
        <v>ESTRÉS</v>
      </c>
      <c r="W16" s="64"/>
      <c r="X16" s="64"/>
      <c r="Y16" s="64"/>
      <c r="Z16" s="65"/>
      <c r="AA16" s="57" t="str">
        <f>VLOOKUP(H16,[1]Hoja1!A$2:G$445,7,0)</f>
        <v>N/A</v>
      </c>
      <c r="AB16" s="86"/>
      <c r="AC16" s="8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58"/>
    </row>
    <row r="17" spans="1:150" s="48" customFormat="1" ht="59.25" customHeight="1">
      <c r="A17" s="94"/>
      <c r="B17" s="94"/>
      <c r="C17" s="88"/>
      <c r="D17" s="92"/>
      <c r="E17" s="83"/>
      <c r="F17" s="83"/>
      <c r="G17" s="49" t="str">
        <f>VLOOKUP(H17,[1]Hoja1!A$1:G$445,2,0)</f>
        <v>Forzadas, Prolongadas</v>
      </c>
      <c r="H17" s="50" t="s">
        <v>40</v>
      </c>
      <c r="I17" s="49" t="str">
        <f>VLOOKUP(H17,[1]Hoja1!A$2:G$445,3,0)</f>
        <v xml:space="preserve">Lesiones osteomusculares, lesiones osteoarticulares
</v>
      </c>
      <c r="J17" s="59"/>
      <c r="K17" s="49" t="str">
        <f>VLOOKUP(H17,[1]Hoja1!A$2:G$445,4,0)</f>
        <v>Inspecciones planeadas e inspecciones no planeadas, procedimientos de programas de seguridad y salud en el trabajo</v>
      </c>
      <c r="L17" s="49" t="str">
        <f>VLOOKUP(H17,[1]Hoja1!A$2:G$445,5,0)</f>
        <v>PVE Biomecánico, programa pausas activas, exámenes periódicos, recomendaciones, control de posturas</v>
      </c>
      <c r="M17" s="59">
        <v>2</v>
      </c>
      <c r="N17" s="60">
        <v>3</v>
      </c>
      <c r="O17" s="60">
        <v>25</v>
      </c>
      <c r="P17" s="52">
        <f t="shared" si="1"/>
        <v>6</v>
      </c>
      <c r="Q17" s="52">
        <f t="shared" si="2"/>
        <v>150</v>
      </c>
      <c r="R17" s="61" t="str">
        <f t="shared" si="3"/>
        <v>M-6</v>
      </c>
      <c r="S17" s="62" t="str">
        <f t="shared" si="0"/>
        <v>II</v>
      </c>
      <c r="T17" s="63" t="str">
        <f t="shared" si="4"/>
        <v>No Aceptable o Aceptable Con Control Especifico</v>
      </c>
      <c r="U17" s="85"/>
      <c r="V17" s="49" t="str">
        <f>VLOOKUP(H17,[1]Hoja1!A$2:G$445,6,0)</f>
        <v>Enfermedades Osteomusculares</v>
      </c>
      <c r="W17" s="64"/>
      <c r="X17" s="64"/>
      <c r="Y17" s="64"/>
      <c r="Z17" s="65"/>
      <c r="AA17" s="57" t="str">
        <f>VLOOKUP(H17,[1]Hoja1!A$2:G$445,7,0)</f>
        <v>Prevención en lesiones osteomusculares, líderes de pausas activas</v>
      </c>
      <c r="AB17" s="64" t="s">
        <v>1224</v>
      </c>
      <c r="AC17" s="8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58"/>
    </row>
    <row r="18" spans="1:150" s="48" customFormat="1" ht="42.75" customHeight="1">
      <c r="A18" s="94"/>
      <c r="B18" s="94"/>
      <c r="C18" s="88"/>
      <c r="D18" s="92"/>
      <c r="E18" s="83"/>
      <c r="F18" s="83"/>
      <c r="G18" s="49" t="str">
        <f>VLOOKUP(H18,[1]Hoja1!A$1:G$445,2,0)</f>
        <v>Higiene Muscular</v>
      </c>
      <c r="H18" s="50" t="s">
        <v>483</v>
      </c>
      <c r="I18" s="49" t="str">
        <f>VLOOKUP(H18,[1]Hoja1!A$2:G$445,3,0)</f>
        <v>Lesiones Musculoesqueléticas</v>
      </c>
      <c r="J18" s="59"/>
      <c r="K18" s="49" t="str">
        <f>VLOOKUP(H18,[1]Hoja1!A$2:G$445,4,0)</f>
        <v>N/A</v>
      </c>
      <c r="L18" s="49" t="str">
        <f>VLOOKUP(H18,[1]Hoja1!A$2:G$445,5,0)</f>
        <v>N/A</v>
      </c>
      <c r="M18" s="59">
        <v>2</v>
      </c>
      <c r="N18" s="60">
        <v>3</v>
      </c>
      <c r="O18" s="60">
        <v>10</v>
      </c>
      <c r="P18" s="52">
        <f t="shared" si="1"/>
        <v>6</v>
      </c>
      <c r="Q18" s="52">
        <f t="shared" si="2"/>
        <v>60</v>
      </c>
      <c r="R18" s="61" t="str">
        <f t="shared" si="3"/>
        <v>M-6</v>
      </c>
      <c r="S18" s="62" t="str">
        <f t="shared" si="0"/>
        <v>III</v>
      </c>
      <c r="T18" s="63" t="str">
        <f t="shared" si="4"/>
        <v>Mejorable</v>
      </c>
      <c r="U18" s="85"/>
      <c r="V18" s="49" t="str">
        <f>VLOOKUP(H18,[1]Hoja1!A$2:G$445,6,0)</f>
        <v xml:space="preserve">Enfermedades Osteomusculares
</v>
      </c>
      <c r="W18" s="64"/>
      <c r="X18" s="64"/>
      <c r="Y18" s="64"/>
      <c r="Z18" s="65"/>
      <c r="AA18" s="57" t="str">
        <f>VLOOKUP(H18,[1]Hoja1!A$2:G$445,7,0)</f>
        <v>Prevención en lesiones osteomusculares, líderes de pausas activas</v>
      </c>
      <c r="AB18" s="64" t="s">
        <v>1210</v>
      </c>
      <c r="AC18" s="8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58"/>
    </row>
    <row r="19" spans="1:150" s="48" customFormat="1" ht="51">
      <c r="A19" s="94"/>
      <c r="B19" s="94"/>
      <c r="C19" s="88"/>
      <c r="D19" s="92"/>
      <c r="E19" s="83"/>
      <c r="F19" s="83"/>
      <c r="G19" s="49" t="str">
        <f>VLOOKUP(H19,[1]Hoja1!A$1:G$445,2,0)</f>
        <v>Atropellamiento, Envestir</v>
      </c>
      <c r="H19" s="50" t="s">
        <v>1187</v>
      </c>
      <c r="I19" s="49" t="str">
        <f>VLOOKUP(H19,[1]Hoja1!A$2:G$445,3,0)</f>
        <v>Lesiones, pérdidas materiales, muerte</v>
      </c>
      <c r="J19" s="59"/>
      <c r="K19" s="49" t="str">
        <f>VLOOKUP(H19,[1]Hoja1!A$2:G$445,4,0)</f>
        <v>Inspecciones planeadas e inspecciones no planeadas, procedimientos de programas de seguridad y salud en el trabajo</v>
      </c>
      <c r="L19" s="49" t="str">
        <f>VLOOKUP(H19,[1]Hoja1!A$2:G$445,5,0)</f>
        <v>Programa de seguridad vial, señalización</v>
      </c>
      <c r="M19" s="59">
        <v>2</v>
      </c>
      <c r="N19" s="60">
        <v>3</v>
      </c>
      <c r="O19" s="60">
        <v>60</v>
      </c>
      <c r="P19" s="52">
        <f t="shared" si="1"/>
        <v>6</v>
      </c>
      <c r="Q19" s="52">
        <f t="shared" si="2"/>
        <v>360</v>
      </c>
      <c r="R19" s="61" t="str">
        <f t="shared" si="3"/>
        <v>M-6</v>
      </c>
      <c r="S19" s="62" t="str">
        <f t="shared" si="0"/>
        <v>II</v>
      </c>
      <c r="T19" s="63" t="str">
        <f t="shared" si="4"/>
        <v>No Aceptable o Aceptable Con Control Especifico</v>
      </c>
      <c r="U19" s="85"/>
      <c r="V19" s="49" t="str">
        <f>VLOOKUP(H19,[1]Hoja1!A$2:G$445,6,0)</f>
        <v>Muerte</v>
      </c>
      <c r="W19" s="64"/>
      <c r="X19" s="64"/>
      <c r="Y19" s="64"/>
      <c r="Z19" s="65"/>
      <c r="AA19" s="57" t="str">
        <f>VLOOKUP(H19,[1]Hoja1!A$2:G$445,7,0)</f>
        <v>Seguridad vial y manejo defensivo, aseguramiento de áreas de trabajo</v>
      </c>
      <c r="AB19" s="64" t="s">
        <v>1211</v>
      </c>
      <c r="AC19" s="8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58"/>
    </row>
    <row r="20" spans="1:150" s="48" customFormat="1" ht="40.5">
      <c r="A20" s="94"/>
      <c r="B20" s="94"/>
      <c r="C20" s="88"/>
      <c r="D20" s="92"/>
      <c r="E20" s="83"/>
      <c r="F20" s="83"/>
      <c r="G20" s="49" t="str">
        <f>VLOOKUP(H20,[1]Hoja1!A$1:G$445,2,0)</f>
        <v>Superficies de trabajo irregulares o deslizantes</v>
      </c>
      <c r="H20" s="50" t="s">
        <v>597</v>
      </c>
      <c r="I20" s="49" t="str">
        <f>VLOOKUP(H20,[1]Hoja1!A$2:G$445,3,0)</f>
        <v>Caidas del mismo nivel, fracturas, golpe con objetos, caídas de objetos, obstrucción de rutas de evacuación</v>
      </c>
      <c r="J20" s="59"/>
      <c r="K20" s="49" t="str">
        <f>VLOOKUP(H20,[1]Hoja1!A$2:G$445,4,0)</f>
        <v>N/A</v>
      </c>
      <c r="L20" s="49" t="str">
        <f>VLOOKUP(H20,[1]Hoja1!A$2:G$445,5,0)</f>
        <v>N/A</v>
      </c>
      <c r="M20" s="59">
        <v>2</v>
      </c>
      <c r="N20" s="60">
        <v>3</v>
      </c>
      <c r="O20" s="60">
        <v>25</v>
      </c>
      <c r="P20" s="52">
        <f t="shared" si="1"/>
        <v>6</v>
      </c>
      <c r="Q20" s="52">
        <f t="shared" si="2"/>
        <v>150</v>
      </c>
      <c r="R20" s="61" t="str">
        <f t="shared" si="3"/>
        <v>M-6</v>
      </c>
      <c r="S20" s="62" t="str">
        <f t="shared" si="0"/>
        <v>II</v>
      </c>
      <c r="T20" s="63" t="str">
        <f t="shared" si="4"/>
        <v>No Aceptable o Aceptable Con Control Especifico</v>
      </c>
      <c r="U20" s="85"/>
      <c r="V20" s="49" t="str">
        <f>VLOOKUP(H20,[1]Hoja1!A$2:G$445,6,0)</f>
        <v>Caídas de distinto nivel</v>
      </c>
      <c r="W20" s="64"/>
      <c r="X20" s="64"/>
      <c r="Y20" s="64"/>
      <c r="Z20" s="65"/>
      <c r="AA20" s="57" t="str">
        <f>VLOOKUP(H20,[1]Hoja1!A$2:G$445,7,0)</f>
        <v>Pautas Básicas en orden y aseo en el lugar de trabajo, actos y condiciones inseguras</v>
      </c>
      <c r="AB20" s="64" t="s">
        <v>1212</v>
      </c>
      <c r="AC20" s="8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58"/>
    </row>
    <row r="21" spans="1:150" s="48" customFormat="1" ht="67.5" customHeight="1">
      <c r="A21" s="94"/>
      <c r="B21" s="94"/>
      <c r="C21" s="88"/>
      <c r="D21" s="92"/>
      <c r="E21" s="83"/>
      <c r="F21" s="83"/>
      <c r="G21" s="49" t="str">
        <f>VLOOKUP(H21,[1]Hoja1!A$1:G$445,2,0)</f>
        <v>Atraco, golpiza, atentados y secuestrados</v>
      </c>
      <c r="H21" s="50" t="s">
        <v>57</v>
      </c>
      <c r="I21" s="49" t="str">
        <f>VLOOKUP(H21,[1]Hoja1!A$2:G$445,3,0)</f>
        <v>Estrés, golpes, Secuestros</v>
      </c>
      <c r="J21" s="59"/>
      <c r="K21" s="49" t="str">
        <f>VLOOKUP(H21,[1]Hoja1!A$2:G$445,4,0)</f>
        <v>Inspecciones planeadas e inspecciones no planeadas, procedimientos de programas de seguridad y salud en el trabajo</v>
      </c>
      <c r="L21" s="49" t="str">
        <f>VLOOKUP(H21,[1]Hoja1!A$2:G$445,5,0)</f>
        <v xml:space="preserve">Uniformes Corporativos, Caquetas corporativas, Carnetización
</v>
      </c>
      <c r="M21" s="59">
        <v>2</v>
      </c>
      <c r="N21" s="60">
        <v>3</v>
      </c>
      <c r="O21" s="60">
        <v>60</v>
      </c>
      <c r="P21" s="52">
        <f t="shared" si="1"/>
        <v>6</v>
      </c>
      <c r="Q21" s="52">
        <f t="shared" si="2"/>
        <v>360</v>
      </c>
      <c r="R21" s="61" t="str">
        <f t="shared" si="3"/>
        <v>M-6</v>
      </c>
      <c r="S21" s="62" t="str">
        <f t="shared" si="0"/>
        <v>II</v>
      </c>
      <c r="T21" s="63" t="str">
        <f t="shared" si="4"/>
        <v>No Aceptable o Aceptable Con Control Especifico</v>
      </c>
      <c r="U21" s="85"/>
      <c r="V21" s="49" t="str">
        <f>VLOOKUP(H21,[1]Hoja1!A$2:G$445,6,0)</f>
        <v>Secuestros</v>
      </c>
      <c r="W21" s="64"/>
      <c r="X21" s="64"/>
      <c r="Y21" s="64"/>
      <c r="Z21" s="65"/>
      <c r="AA21" s="57" t="str">
        <f>VLOOKUP(H21,[1]Hoja1!A$2:G$445,7,0)</f>
        <v>N/A</v>
      </c>
      <c r="AB21" s="64" t="s">
        <v>1213</v>
      </c>
      <c r="AC21" s="8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58"/>
    </row>
    <row r="22" spans="1:150" s="48" customFormat="1" ht="51.75" thickBot="1">
      <c r="A22" s="95"/>
      <c r="B22" s="95"/>
      <c r="C22" s="133"/>
      <c r="D22" s="134"/>
      <c r="E22" s="135"/>
      <c r="F22" s="135"/>
      <c r="G22" s="49" t="str">
        <f>VLOOKUP(H22,[1]Hoja1!A$1:G$445,2,0)</f>
        <v>SISMOS, INCENDIOS, INUNDACIONES, TERREMOTOS, VENDAVALES, DERRUMBE</v>
      </c>
      <c r="H22" s="50" t="s">
        <v>62</v>
      </c>
      <c r="I22" s="49" t="str">
        <f>VLOOKUP(H22,[1]Hoja1!A$2:G$445,3,0)</f>
        <v>SISMOS, INCENDIOS, INUNDACIONES, TERREMOTOS, VENDAVALES</v>
      </c>
      <c r="J22" s="59"/>
      <c r="K22" s="49" t="str">
        <f>VLOOKUP(H22,[1]Hoja1!A$2:G$445,4,0)</f>
        <v>Inspecciones planeadas e inspecciones no planeadas, procedimientos de programas de seguridad y salud en el trabajo</v>
      </c>
      <c r="L22" s="49" t="str">
        <f>VLOOKUP(H22,[1]Hoja1!A$2:G$445,5,0)</f>
        <v>BRIGADAS DE EMERGENCIAS</v>
      </c>
      <c r="M22" s="59">
        <v>2</v>
      </c>
      <c r="N22" s="60">
        <v>1</v>
      </c>
      <c r="O22" s="60">
        <v>100</v>
      </c>
      <c r="P22" s="52">
        <f t="shared" si="1"/>
        <v>2</v>
      </c>
      <c r="Q22" s="52">
        <f t="shared" si="2"/>
        <v>200</v>
      </c>
      <c r="R22" s="61" t="str">
        <f t="shared" si="3"/>
        <v>B-2</v>
      </c>
      <c r="S22" s="62" t="str">
        <f t="shared" si="0"/>
        <v>II</v>
      </c>
      <c r="T22" s="63" t="str">
        <f t="shared" si="4"/>
        <v>No Aceptable o Aceptable Con Control Especifico</v>
      </c>
      <c r="U22" s="86"/>
      <c r="V22" s="49" t="str">
        <f>VLOOKUP(H22,[1]Hoja1!A$2:G$445,6,0)</f>
        <v>MUERTE</v>
      </c>
      <c r="W22" s="64"/>
      <c r="X22" s="64"/>
      <c r="Y22" s="64"/>
      <c r="Z22" s="65" t="s">
        <v>1214</v>
      </c>
      <c r="AA22" s="57" t="str">
        <f>VLOOKUP(H22,[1]Hoja1!A$2:G$445,7,0)</f>
        <v>ENTRENAMIENTO DE LA BRIGADA; DIVULGACIÓN DE PLAN DE EMERGENCIA</v>
      </c>
      <c r="AB22" s="64" t="s">
        <v>1215</v>
      </c>
      <c r="AC22" s="8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58"/>
    </row>
  </sheetData>
  <mergeCells count="26">
    <mergeCell ref="E5:G5"/>
    <mergeCell ref="C2:D2"/>
    <mergeCell ref="E2:I2"/>
    <mergeCell ref="E3:I3"/>
    <mergeCell ref="C4:D4"/>
    <mergeCell ref="E4:I4"/>
    <mergeCell ref="A11:A22"/>
    <mergeCell ref="M8:S9"/>
    <mergeCell ref="T8:T9"/>
    <mergeCell ref="U8:V9"/>
    <mergeCell ref="W8:AC9"/>
    <mergeCell ref="C11:C22"/>
    <mergeCell ref="D11:D22"/>
    <mergeCell ref="E11:E22"/>
    <mergeCell ref="F11:F22"/>
    <mergeCell ref="A8:A10"/>
    <mergeCell ref="B8:B10"/>
    <mergeCell ref="C8:F9"/>
    <mergeCell ref="G8:H9"/>
    <mergeCell ref="I8:I10"/>
    <mergeCell ref="J8:L9"/>
    <mergeCell ref="U11:U22"/>
    <mergeCell ref="AB11:AB13"/>
    <mergeCell ref="AC11:AC22"/>
    <mergeCell ref="AB15:AB16"/>
    <mergeCell ref="B11:B22"/>
  </mergeCells>
  <conditionalFormatting sqref="T1:T10 T23:T1048576">
    <cfRule type="containsText" dxfId="11" priority="19" operator="containsText" text="No Aceptable o Aceptable con Control Especifico">
      <formula>NOT(ISERROR(SEARCH("No Aceptable o Aceptable con Control Especifico",T1)))</formula>
    </cfRule>
    <cfRule type="containsText" dxfId="10" priority="20" operator="containsText" text="No Aceptable">
      <formula>NOT(ISERROR(SEARCH("No Aceptable",T1)))</formula>
    </cfRule>
    <cfRule type="containsText" dxfId="9" priority="21" operator="containsText" text="No Aceptable o Aceptable con Control Especifico">
      <formula>NOT(ISERROR(SEARCH("No Aceptable o Aceptable con Control Especifico",T1)))</formula>
    </cfRule>
  </conditionalFormatting>
  <conditionalFormatting sqref="S1:S10 S23:S1048576">
    <cfRule type="cellIs" dxfId="8" priority="18" operator="equal">
      <formula>"II"</formula>
    </cfRule>
  </conditionalFormatting>
  <conditionalFormatting sqref="O11:O22">
    <cfRule type="cellIs" priority="9" stopIfTrue="1" operator="equal">
      <formula>"10, 25, 50, 100"</formula>
    </cfRule>
  </conditionalFormatting>
  <conditionalFormatting sqref="S11:S22">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11:T22">
    <cfRule type="cellIs" dxfId="3" priority="3" stopIfTrue="1" operator="equal">
      <formula>"No Aceptable"</formula>
    </cfRule>
    <cfRule type="cellIs" dxfId="2" priority="4" stopIfTrue="1" operator="equal">
      <formula>"Aceptable"</formula>
    </cfRule>
  </conditionalFormatting>
  <conditionalFormatting sqref="T11:T22">
    <cfRule type="cellIs" dxfId="1" priority="2" stopIfTrue="1" operator="equal">
      <formula>"No Aceptable o Aceptable Con Control Especifico"</formula>
    </cfRule>
  </conditionalFormatting>
  <conditionalFormatting sqref="T11:T22">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2">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H11:H22</xm:sqref>
        </x14:dataValidation>
        <x14:dataValidation type="list" allowBlank="1" showInputMessage="1" showErrorMessage="1">
          <x14:formula1>
            <xm:f>[1]Hoja2!#REF!</xm:f>
          </x14:formula1>
          <xm:sqref>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7" t="s">
        <v>1188</v>
      </c>
      <c r="B48" s="47" t="s">
        <v>1189</v>
      </c>
      <c r="C48" s="47" t="s">
        <v>1190</v>
      </c>
      <c r="D48" s="47" t="s">
        <v>43</v>
      </c>
      <c r="E48" s="47" t="s">
        <v>609</v>
      </c>
      <c r="F48" s="47" t="s">
        <v>1191</v>
      </c>
      <c r="G48" s="47"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75">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administrativo</vt:lpstr>
      <vt:lpstr>defraudacion </vt:lpstr>
      <vt:lpstr>PQR</vt:lpstr>
      <vt:lpstr>grandes clientes</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2017-05-22T20:51:52Z</dcterms:modified>
</cp:coreProperties>
</file>