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YOMASA " sheetId="1" r:id="rId1"/>
    <sheet name="CARGOS TANQUE NIVELES " sheetId="6" r:id="rId2"/>
    <sheet name="Hoja2" sheetId="3" r:id="rId3"/>
  </sheets>
  <externalReferences>
    <externalReference r:id="rId4"/>
  </externalReferences>
  <definedNames>
    <definedName name="_xlnm._FilterDatabase" localSheetId="0" hidden="1">'MATRIZ TANQUE YOMASA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24" i="1" l="1"/>
  <c r="AB524" i="1"/>
  <c r="AA524" i="1"/>
  <c r="W524" i="1"/>
  <c r="Q524" i="1"/>
  <c r="S524" i="1" s="1"/>
  <c r="M524" i="1"/>
  <c r="L524" i="1"/>
  <c r="J524" i="1"/>
  <c r="H524" i="1"/>
  <c r="AC542" i="1"/>
  <c r="AB542" i="1"/>
  <c r="AA542" i="1"/>
  <c r="W542" i="1"/>
  <c r="Q542" i="1"/>
  <c r="S542" i="1" s="1"/>
  <c r="M542" i="1"/>
  <c r="L542" i="1"/>
  <c r="J542" i="1"/>
  <c r="H542" i="1"/>
  <c r="AC541" i="1"/>
  <c r="AB541" i="1"/>
  <c r="AA541" i="1"/>
  <c r="W541" i="1"/>
  <c r="Q541" i="1"/>
  <c r="R541" i="1" s="1"/>
  <c r="T541" i="1" s="1"/>
  <c r="U541" i="1" s="1"/>
  <c r="M541" i="1"/>
  <c r="L541" i="1"/>
  <c r="J541" i="1"/>
  <c r="H541" i="1"/>
  <c r="AC540" i="1"/>
  <c r="AB540" i="1"/>
  <c r="AA540" i="1"/>
  <c r="W540" i="1"/>
  <c r="Q540" i="1"/>
  <c r="S540" i="1" s="1"/>
  <c r="M540" i="1"/>
  <c r="L540" i="1"/>
  <c r="J540" i="1"/>
  <c r="H540" i="1"/>
  <c r="AC539" i="1"/>
  <c r="AB539" i="1"/>
  <c r="AA539" i="1"/>
  <c r="W539" i="1"/>
  <c r="R539" i="1"/>
  <c r="T539" i="1" s="1"/>
  <c r="U539" i="1" s="1"/>
  <c r="Q539" i="1"/>
  <c r="S539" i="1" s="1"/>
  <c r="M539" i="1"/>
  <c r="L539" i="1"/>
  <c r="J539" i="1"/>
  <c r="H539" i="1"/>
  <c r="AC538" i="1"/>
  <c r="AB538" i="1"/>
  <c r="AA538" i="1"/>
  <c r="W538" i="1"/>
  <c r="Q538" i="1"/>
  <c r="S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Q535" i="1"/>
  <c r="S535" i="1" s="1"/>
  <c r="M535" i="1"/>
  <c r="L535" i="1"/>
  <c r="J535" i="1"/>
  <c r="H535" i="1"/>
  <c r="AC534" i="1"/>
  <c r="AB534" i="1"/>
  <c r="AA534" i="1"/>
  <c r="W534" i="1"/>
  <c r="Q534" i="1"/>
  <c r="R534" i="1" s="1"/>
  <c r="T534" i="1" s="1"/>
  <c r="U534" i="1" s="1"/>
  <c r="M534" i="1"/>
  <c r="L534" i="1"/>
  <c r="J534" i="1"/>
  <c r="H534" i="1"/>
  <c r="AC533" i="1"/>
  <c r="AB533" i="1"/>
  <c r="AA533" i="1"/>
  <c r="W533" i="1"/>
  <c r="Q533" i="1"/>
  <c r="R533" i="1" s="1"/>
  <c r="T533" i="1" s="1"/>
  <c r="U533" i="1" s="1"/>
  <c r="M533" i="1"/>
  <c r="L533" i="1"/>
  <c r="J533" i="1"/>
  <c r="H533" i="1"/>
  <c r="AC532" i="1"/>
  <c r="AB532" i="1"/>
  <c r="AA532" i="1"/>
  <c r="W532" i="1"/>
  <c r="Q532" i="1"/>
  <c r="S532" i="1" s="1"/>
  <c r="M532" i="1"/>
  <c r="L532" i="1"/>
  <c r="J532" i="1"/>
  <c r="H532" i="1"/>
  <c r="AC531" i="1"/>
  <c r="AB531" i="1"/>
  <c r="AA531" i="1"/>
  <c r="W531" i="1"/>
  <c r="R531" i="1"/>
  <c r="T531" i="1" s="1"/>
  <c r="U531" i="1" s="1"/>
  <c r="Q531" i="1"/>
  <c r="S531" i="1" s="1"/>
  <c r="M531" i="1"/>
  <c r="L531" i="1"/>
  <c r="J531" i="1"/>
  <c r="H531" i="1"/>
  <c r="AC530" i="1"/>
  <c r="AB530" i="1"/>
  <c r="AA530" i="1"/>
  <c r="W530" i="1"/>
  <c r="Q530" i="1"/>
  <c r="S530" i="1" s="1"/>
  <c r="M530" i="1"/>
  <c r="L530" i="1"/>
  <c r="J530" i="1"/>
  <c r="H530" i="1"/>
  <c r="AC529" i="1"/>
  <c r="AB529" i="1"/>
  <c r="AA529" i="1"/>
  <c r="W529" i="1"/>
  <c r="Q529" i="1"/>
  <c r="S529" i="1" s="1"/>
  <c r="M529" i="1"/>
  <c r="L529" i="1"/>
  <c r="J529" i="1"/>
  <c r="H529" i="1"/>
  <c r="AC528" i="1"/>
  <c r="AB528" i="1"/>
  <c r="AA528" i="1"/>
  <c r="W528" i="1"/>
  <c r="Q528" i="1"/>
  <c r="S528" i="1" s="1"/>
  <c r="M528" i="1"/>
  <c r="L528" i="1"/>
  <c r="J528" i="1"/>
  <c r="H528" i="1"/>
  <c r="AC527" i="1"/>
  <c r="AB527" i="1"/>
  <c r="AA527" i="1"/>
  <c r="W527" i="1"/>
  <c r="Q527" i="1"/>
  <c r="S527" i="1" s="1"/>
  <c r="M527" i="1"/>
  <c r="L527" i="1"/>
  <c r="J527" i="1"/>
  <c r="H527" i="1"/>
  <c r="AC526" i="1"/>
  <c r="AB526" i="1"/>
  <c r="AA526" i="1"/>
  <c r="W526" i="1"/>
  <c r="Q526" i="1"/>
  <c r="R526" i="1" s="1"/>
  <c r="T526" i="1" s="1"/>
  <c r="U526" i="1" s="1"/>
  <c r="M526" i="1"/>
  <c r="L526" i="1"/>
  <c r="J526" i="1"/>
  <c r="H526" i="1"/>
  <c r="AC525" i="1"/>
  <c r="AB525" i="1"/>
  <c r="AA525" i="1"/>
  <c r="W525" i="1"/>
  <c r="Q525" i="1"/>
  <c r="R525" i="1" s="1"/>
  <c r="T525" i="1" s="1"/>
  <c r="U525" i="1" s="1"/>
  <c r="M525" i="1"/>
  <c r="L525" i="1"/>
  <c r="J525" i="1"/>
  <c r="H525" i="1"/>
  <c r="AC523" i="1"/>
  <c r="AB523" i="1"/>
  <c r="AA523" i="1"/>
  <c r="W523" i="1"/>
  <c r="Q523" i="1"/>
  <c r="S523" i="1" s="1"/>
  <c r="M523" i="1"/>
  <c r="L523" i="1"/>
  <c r="J523" i="1"/>
  <c r="H523" i="1"/>
  <c r="AC522" i="1"/>
  <c r="AB522" i="1"/>
  <c r="AA522" i="1"/>
  <c r="W522" i="1"/>
  <c r="R522" i="1"/>
  <c r="T522" i="1" s="1"/>
  <c r="U522" i="1" s="1"/>
  <c r="Q522" i="1"/>
  <c r="S522" i="1" s="1"/>
  <c r="M522" i="1"/>
  <c r="L522" i="1"/>
  <c r="J522" i="1"/>
  <c r="H522" i="1"/>
  <c r="AC521" i="1"/>
  <c r="AB521" i="1"/>
  <c r="AA521" i="1"/>
  <c r="W521" i="1"/>
  <c r="Q521" i="1"/>
  <c r="S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Q518" i="1"/>
  <c r="S518" i="1" s="1"/>
  <c r="M518" i="1"/>
  <c r="L518" i="1"/>
  <c r="J518" i="1"/>
  <c r="H518" i="1"/>
  <c r="AC517" i="1"/>
  <c r="AB517" i="1"/>
  <c r="AA517" i="1"/>
  <c r="W517" i="1"/>
  <c r="Q517" i="1"/>
  <c r="R517" i="1" s="1"/>
  <c r="T517" i="1" s="1"/>
  <c r="U517" i="1" s="1"/>
  <c r="M517" i="1"/>
  <c r="L517" i="1"/>
  <c r="J517" i="1"/>
  <c r="H517" i="1"/>
  <c r="AC516" i="1"/>
  <c r="AB516" i="1"/>
  <c r="AA516" i="1"/>
  <c r="W516" i="1"/>
  <c r="Q516" i="1"/>
  <c r="R516" i="1" s="1"/>
  <c r="T516" i="1" s="1"/>
  <c r="U516" i="1" s="1"/>
  <c r="M516" i="1"/>
  <c r="L516" i="1"/>
  <c r="J516" i="1"/>
  <c r="H516" i="1"/>
  <c r="AC515" i="1"/>
  <c r="AB515" i="1"/>
  <c r="AA515" i="1"/>
  <c r="W515" i="1"/>
  <c r="Q515" i="1"/>
  <c r="S515" i="1" s="1"/>
  <c r="M515" i="1"/>
  <c r="L515" i="1"/>
  <c r="J515" i="1"/>
  <c r="H515" i="1"/>
  <c r="AC514" i="1"/>
  <c r="AB514" i="1"/>
  <c r="AA514" i="1"/>
  <c r="W514" i="1"/>
  <c r="R514" i="1"/>
  <c r="T514" i="1" s="1"/>
  <c r="U514" i="1" s="1"/>
  <c r="Q514" i="1"/>
  <c r="S514" i="1" s="1"/>
  <c r="M514" i="1"/>
  <c r="L514" i="1"/>
  <c r="J514" i="1"/>
  <c r="H514" i="1"/>
  <c r="AC513" i="1"/>
  <c r="AB513" i="1"/>
  <c r="AA513" i="1"/>
  <c r="W513" i="1"/>
  <c r="Q513" i="1"/>
  <c r="S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Q510" i="1"/>
  <c r="S510" i="1" s="1"/>
  <c r="M510" i="1"/>
  <c r="L510" i="1"/>
  <c r="J510" i="1"/>
  <c r="H510" i="1"/>
  <c r="AC509" i="1"/>
  <c r="AB509" i="1"/>
  <c r="AA509" i="1"/>
  <c r="W509" i="1"/>
  <c r="Q509" i="1"/>
  <c r="R509" i="1" s="1"/>
  <c r="T509" i="1" s="1"/>
  <c r="U509" i="1" s="1"/>
  <c r="M509" i="1"/>
  <c r="L509" i="1"/>
  <c r="J509" i="1"/>
  <c r="H509" i="1"/>
  <c r="AC508" i="1"/>
  <c r="AB508" i="1"/>
  <c r="AA508" i="1"/>
  <c r="W508" i="1"/>
  <c r="Q508" i="1"/>
  <c r="R508" i="1" s="1"/>
  <c r="T508" i="1" s="1"/>
  <c r="U508" i="1" s="1"/>
  <c r="M508" i="1"/>
  <c r="L508" i="1"/>
  <c r="J508" i="1"/>
  <c r="H508" i="1"/>
  <c r="AC507" i="1"/>
  <c r="AB507" i="1"/>
  <c r="AA507" i="1"/>
  <c r="W507" i="1"/>
  <c r="Q507" i="1"/>
  <c r="S507" i="1" s="1"/>
  <c r="M507" i="1"/>
  <c r="L507" i="1"/>
  <c r="J507" i="1"/>
  <c r="H507" i="1"/>
  <c r="AC506" i="1"/>
  <c r="AB506" i="1"/>
  <c r="AA506" i="1"/>
  <c r="W506" i="1"/>
  <c r="Q506" i="1"/>
  <c r="R506" i="1" s="1"/>
  <c r="T506" i="1" s="1"/>
  <c r="U506" i="1" s="1"/>
  <c r="M506" i="1"/>
  <c r="L506" i="1"/>
  <c r="J506" i="1"/>
  <c r="H506" i="1"/>
  <c r="S525" i="1" l="1"/>
  <c r="S526" i="1"/>
  <c r="R527" i="1"/>
  <c r="T527" i="1" s="1"/>
  <c r="U527" i="1" s="1"/>
  <c r="S533" i="1"/>
  <c r="S534" i="1"/>
  <c r="R535" i="1"/>
  <c r="T535" i="1" s="1"/>
  <c r="U535" i="1" s="1"/>
  <c r="R524" i="1"/>
  <c r="T524" i="1" s="1"/>
  <c r="U524" i="1" s="1"/>
  <c r="S517" i="1"/>
  <c r="R510" i="1"/>
  <c r="T510" i="1" s="1"/>
  <c r="U510" i="1" s="1"/>
  <c r="S516" i="1"/>
  <c r="R518" i="1"/>
  <c r="T518" i="1" s="1"/>
  <c r="U518" i="1" s="1"/>
  <c r="S508" i="1"/>
  <c r="S509" i="1"/>
  <c r="R512" i="1"/>
  <c r="T512" i="1" s="1"/>
  <c r="U512" i="1" s="1"/>
  <c r="R513" i="1"/>
  <c r="T513" i="1" s="1"/>
  <c r="U513" i="1" s="1"/>
  <c r="R520" i="1"/>
  <c r="T520" i="1" s="1"/>
  <c r="U520" i="1" s="1"/>
  <c r="R521" i="1"/>
  <c r="T521" i="1" s="1"/>
  <c r="U521" i="1" s="1"/>
  <c r="R529" i="1"/>
  <c r="T529" i="1" s="1"/>
  <c r="U529" i="1" s="1"/>
  <c r="R530" i="1"/>
  <c r="T530" i="1" s="1"/>
  <c r="U530" i="1" s="1"/>
  <c r="R537" i="1"/>
  <c r="T537" i="1" s="1"/>
  <c r="U537" i="1" s="1"/>
  <c r="R538" i="1"/>
  <c r="T538" i="1" s="1"/>
  <c r="U538" i="1" s="1"/>
  <c r="S541" i="1"/>
  <c r="R542" i="1"/>
  <c r="T542" i="1" s="1"/>
  <c r="U542" i="1" s="1"/>
  <c r="S506" i="1"/>
  <c r="R507" i="1"/>
  <c r="T507" i="1" s="1"/>
  <c r="U507" i="1" s="1"/>
  <c r="R511" i="1"/>
  <c r="T511" i="1" s="1"/>
  <c r="U511" i="1" s="1"/>
  <c r="R515" i="1"/>
  <c r="T515" i="1" s="1"/>
  <c r="U515" i="1" s="1"/>
  <c r="R519" i="1"/>
  <c r="T519" i="1" s="1"/>
  <c r="U519" i="1" s="1"/>
  <c r="R523" i="1"/>
  <c r="T523" i="1" s="1"/>
  <c r="U523" i="1" s="1"/>
  <c r="R528" i="1"/>
  <c r="T528" i="1" s="1"/>
  <c r="U528" i="1" s="1"/>
  <c r="R532" i="1"/>
  <c r="T532" i="1" s="1"/>
  <c r="U532" i="1" s="1"/>
  <c r="R536" i="1"/>
  <c r="T536" i="1" s="1"/>
  <c r="U536" i="1" s="1"/>
  <c r="R540" i="1"/>
  <c r="T540" i="1" s="1"/>
  <c r="U540" i="1" s="1"/>
  <c r="AC311" i="1"/>
  <c r="AB311" i="1"/>
  <c r="AA311" i="1"/>
  <c r="W311" i="1"/>
  <c r="Q311" i="1"/>
  <c r="S311" i="1" s="1"/>
  <c r="M311" i="1"/>
  <c r="L311" i="1"/>
  <c r="J311" i="1"/>
  <c r="H311" i="1"/>
  <c r="AC487" i="1"/>
  <c r="AB487" i="1"/>
  <c r="AA487" i="1"/>
  <c r="W487" i="1"/>
  <c r="Q487" i="1"/>
  <c r="S487" i="1" s="1"/>
  <c r="M487" i="1"/>
  <c r="L487" i="1"/>
  <c r="J487" i="1"/>
  <c r="H487" i="1"/>
  <c r="AC451" i="1"/>
  <c r="AB451" i="1"/>
  <c r="AA451" i="1"/>
  <c r="W451" i="1"/>
  <c r="Q451" i="1"/>
  <c r="S451" i="1" s="1"/>
  <c r="M451" i="1"/>
  <c r="L451" i="1"/>
  <c r="J451" i="1"/>
  <c r="H451" i="1"/>
  <c r="AC415" i="1"/>
  <c r="AB415" i="1"/>
  <c r="AA415" i="1"/>
  <c r="W415" i="1"/>
  <c r="Q415" i="1"/>
  <c r="R415" i="1" s="1"/>
  <c r="T415" i="1" s="1"/>
  <c r="U415" i="1" s="1"/>
  <c r="M415" i="1"/>
  <c r="L415" i="1"/>
  <c r="J415" i="1"/>
  <c r="H415" i="1"/>
  <c r="AC379" i="1"/>
  <c r="AB379" i="1"/>
  <c r="AA379" i="1"/>
  <c r="W379" i="1"/>
  <c r="Q379" i="1"/>
  <c r="R379" i="1" s="1"/>
  <c r="T379" i="1" s="1"/>
  <c r="U379" i="1" s="1"/>
  <c r="M379" i="1"/>
  <c r="L379" i="1"/>
  <c r="J379" i="1"/>
  <c r="H379" i="1"/>
  <c r="AC343" i="1"/>
  <c r="AB343" i="1"/>
  <c r="AA343" i="1"/>
  <c r="W343" i="1"/>
  <c r="Q343" i="1"/>
  <c r="S343" i="1" s="1"/>
  <c r="M343" i="1"/>
  <c r="L343" i="1"/>
  <c r="J343" i="1"/>
  <c r="H343" i="1"/>
  <c r="AC280" i="1"/>
  <c r="AB280" i="1"/>
  <c r="AA280" i="1"/>
  <c r="W280" i="1"/>
  <c r="Q280" i="1"/>
  <c r="S280" i="1" s="1"/>
  <c r="M280" i="1"/>
  <c r="L280" i="1"/>
  <c r="J280" i="1"/>
  <c r="H280" i="1"/>
  <c r="AC244" i="1"/>
  <c r="AB244" i="1"/>
  <c r="AA244" i="1"/>
  <c r="W244" i="1"/>
  <c r="Q244" i="1"/>
  <c r="S244" i="1" s="1"/>
  <c r="M244" i="1"/>
  <c r="L244" i="1"/>
  <c r="J244" i="1"/>
  <c r="H244" i="1"/>
  <c r="AC208" i="1"/>
  <c r="AB208" i="1"/>
  <c r="AA208" i="1"/>
  <c r="W208" i="1"/>
  <c r="Q208" i="1"/>
  <c r="R208" i="1" s="1"/>
  <c r="T208" i="1" s="1"/>
  <c r="U208" i="1" s="1"/>
  <c r="M208" i="1"/>
  <c r="L208" i="1"/>
  <c r="J208" i="1"/>
  <c r="H208" i="1"/>
  <c r="AC172" i="1"/>
  <c r="AB172" i="1"/>
  <c r="AA172" i="1"/>
  <c r="W172" i="1"/>
  <c r="Q172" i="1"/>
  <c r="R172" i="1" s="1"/>
  <c r="T172" i="1" s="1"/>
  <c r="U172" i="1" s="1"/>
  <c r="M172" i="1"/>
  <c r="L172" i="1"/>
  <c r="J172" i="1"/>
  <c r="H172" i="1"/>
  <c r="AC136" i="1"/>
  <c r="AB136" i="1"/>
  <c r="AA136" i="1"/>
  <c r="W136" i="1"/>
  <c r="Q136" i="1"/>
  <c r="S136" i="1" s="1"/>
  <c r="M136" i="1"/>
  <c r="L136" i="1"/>
  <c r="J136" i="1"/>
  <c r="H136" i="1"/>
  <c r="AC100" i="1"/>
  <c r="AB100" i="1"/>
  <c r="AA100" i="1"/>
  <c r="W100" i="1"/>
  <c r="Q100" i="1"/>
  <c r="S100" i="1" s="1"/>
  <c r="M100" i="1"/>
  <c r="L100" i="1"/>
  <c r="J100" i="1"/>
  <c r="H100" i="1"/>
  <c r="AC64" i="1"/>
  <c r="AB64" i="1"/>
  <c r="AA64" i="1"/>
  <c r="W64" i="1"/>
  <c r="Q64" i="1"/>
  <c r="S64" i="1" s="1"/>
  <c r="M64" i="1"/>
  <c r="L64" i="1"/>
  <c r="J64" i="1"/>
  <c r="H64" i="1"/>
  <c r="AC28" i="1"/>
  <c r="AB28" i="1"/>
  <c r="AA28" i="1"/>
  <c r="W28" i="1"/>
  <c r="Q28" i="1"/>
  <c r="S28" i="1" s="1"/>
  <c r="M28" i="1"/>
  <c r="L28" i="1"/>
  <c r="J28" i="1"/>
  <c r="H28" i="1"/>
  <c r="AC482" i="1"/>
  <c r="AB482" i="1"/>
  <c r="AA482" i="1"/>
  <c r="W482" i="1"/>
  <c r="Q482" i="1"/>
  <c r="S482" i="1" s="1"/>
  <c r="M482" i="1"/>
  <c r="L482" i="1"/>
  <c r="J482" i="1"/>
  <c r="H482" i="1"/>
  <c r="AC481" i="1"/>
  <c r="AB481" i="1"/>
  <c r="AA481" i="1"/>
  <c r="W481" i="1"/>
  <c r="Q481" i="1"/>
  <c r="S481" i="1" s="1"/>
  <c r="M481" i="1"/>
  <c r="L481" i="1"/>
  <c r="J481" i="1"/>
  <c r="H481" i="1"/>
  <c r="AC480" i="1"/>
  <c r="AB480" i="1"/>
  <c r="AA480" i="1"/>
  <c r="W480" i="1"/>
  <c r="Q480" i="1"/>
  <c r="S480" i="1" s="1"/>
  <c r="M480" i="1"/>
  <c r="L480" i="1"/>
  <c r="J480" i="1"/>
  <c r="H480" i="1"/>
  <c r="AC479" i="1"/>
  <c r="AB479" i="1"/>
  <c r="AA479" i="1"/>
  <c r="W479" i="1"/>
  <c r="Q479" i="1"/>
  <c r="S479" i="1" s="1"/>
  <c r="M479" i="1"/>
  <c r="L479" i="1"/>
  <c r="J479" i="1"/>
  <c r="H479" i="1"/>
  <c r="AC446" i="1"/>
  <c r="AB446" i="1"/>
  <c r="AA446" i="1"/>
  <c r="W446" i="1"/>
  <c r="Q446" i="1"/>
  <c r="S446" i="1" s="1"/>
  <c r="M446" i="1"/>
  <c r="L446" i="1"/>
  <c r="J446" i="1"/>
  <c r="H446"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10" i="1"/>
  <c r="AB410" i="1"/>
  <c r="AA410" i="1"/>
  <c r="W410" i="1"/>
  <c r="Q410" i="1"/>
  <c r="S410" i="1" s="1"/>
  <c r="M410" i="1"/>
  <c r="L410" i="1"/>
  <c r="J410" i="1"/>
  <c r="H410" i="1"/>
  <c r="AC409" i="1"/>
  <c r="AB409" i="1"/>
  <c r="AA409" i="1"/>
  <c r="W409" i="1"/>
  <c r="Q409" i="1"/>
  <c r="S409" i="1" s="1"/>
  <c r="M409" i="1"/>
  <c r="L409" i="1"/>
  <c r="J409" i="1"/>
  <c r="H409" i="1"/>
  <c r="AC408" i="1"/>
  <c r="AB408" i="1"/>
  <c r="AA408" i="1"/>
  <c r="W408" i="1"/>
  <c r="Q408" i="1"/>
  <c r="S408" i="1" s="1"/>
  <c r="M408" i="1"/>
  <c r="L408" i="1"/>
  <c r="J408" i="1"/>
  <c r="H408" i="1"/>
  <c r="AC407" i="1"/>
  <c r="AB407" i="1"/>
  <c r="AA407" i="1"/>
  <c r="W407" i="1"/>
  <c r="Q407" i="1"/>
  <c r="S407" i="1" s="1"/>
  <c r="M407" i="1"/>
  <c r="L407" i="1"/>
  <c r="J407" i="1"/>
  <c r="H407" i="1"/>
  <c r="AC374" i="1"/>
  <c r="AB374" i="1"/>
  <c r="AA374" i="1"/>
  <c r="W374" i="1"/>
  <c r="Q374" i="1"/>
  <c r="S374" i="1" s="1"/>
  <c r="M374" i="1"/>
  <c r="L374" i="1"/>
  <c r="J374" i="1"/>
  <c r="H374" i="1"/>
  <c r="AC373" i="1"/>
  <c r="AB373" i="1"/>
  <c r="AA373" i="1"/>
  <c r="W373" i="1"/>
  <c r="Q373" i="1"/>
  <c r="R373" i="1" s="1"/>
  <c r="T373" i="1" s="1"/>
  <c r="U373" i="1" s="1"/>
  <c r="M373" i="1"/>
  <c r="L373" i="1"/>
  <c r="J373" i="1"/>
  <c r="H373" i="1"/>
  <c r="AC372" i="1"/>
  <c r="AB372" i="1"/>
  <c r="AA372" i="1"/>
  <c r="W372" i="1"/>
  <c r="Q372" i="1"/>
  <c r="S372" i="1" s="1"/>
  <c r="M372" i="1"/>
  <c r="L372" i="1"/>
  <c r="J372" i="1"/>
  <c r="H372" i="1"/>
  <c r="AC371" i="1"/>
  <c r="AB371" i="1"/>
  <c r="AA371" i="1"/>
  <c r="W371" i="1"/>
  <c r="Q371" i="1"/>
  <c r="R371" i="1" s="1"/>
  <c r="T371" i="1" s="1"/>
  <c r="U371" i="1" s="1"/>
  <c r="M371" i="1"/>
  <c r="L371" i="1"/>
  <c r="J371" i="1"/>
  <c r="H371" i="1"/>
  <c r="AC338" i="1"/>
  <c r="AB338" i="1"/>
  <c r="AA338" i="1"/>
  <c r="W338" i="1"/>
  <c r="Q338" i="1"/>
  <c r="S338" i="1" s="1"/>
  <c r="M338" i="1"/>
  <c r="L338" i="1"/>
  <c r="J338" i="1"/>
  <c r="H338" i="1"/>
  <c r="AC337" i="1"/>
  <c r="AB337" i="1"/>
  <c r="AA337" i="1"/>
  <c r="W337" i="1"/>
  <c r="Q337" i="1"/>
  <c r="S337" i="1" s="1"/>
  <c r="M337" i="1"/>
  <c r="L337" i="1"/>
  <c r="J337" i="1"/>
  <c r="H337" i="1"/>
  <c r="AC336" i="1"/>
  <c r="AB336" i="1"/>
  <c r="AA336" i="1"/>
  <c r="W336" i="1"/>
  <c r="Q336" i="1"/>
  <c r="R336" i="1" s="1"/>
  <c r="T336" i="1" s="1"/>
  <c r="U336" i="1" s="1"/>
  <c r="M336" i="1"/>
  <c r="L336" i="1"/>
  <c r="J336" i="1"/>
  <c r="H336" i="1"/>
  <c r="AC335" i="1"/>
  <c r="AB335" i="1"/>
  <c r="AA335" i="1"/>
  <c r="W335" i="1"/>
  <c r="Q335" i="1"/>
  <c r="S335" i="1" s="1"/>
  <c r="M335" i="1"/>
  <c r="L335" i="1"/>
  <c r="J335" i="1"/>
  <c r="H335" i="1"/>
  <c r="AC275" i="1"/>
  <c r="AB275" i="1"/>
  <c r="AA275" i="1"/>
  <c r="W275" i="1"/>
  <c r="Q275" i="1"/>
  <c r="S275" i="1" s="1"/>
  <c r="M275" i="1"/>
  <c r="L275" i="1"/>
  <c r="J275" i="1"/>
  <c r="H275" i="1"/>
  <c r="AC274" i="1"/>
  <c r="AB274" i="1"/>
  <c r="AA274" i="1"/>
  <c r="W274" i="1"/>
  <c r="Q274" i="1"/>
  <c r="S274" i="1" s="1"/>
  <c r="M274" i="1"/>
  <c r="L274" i="1"/>
  <c r="J274" i="1"/>
  <c r="H274" i="1"/>
  <c r="AC273" i="1"/>
  <c r="AB273" i="1"/>
  <c r="AA273" i="1"/>
  <c r="W273" i="1"/>
  <c r="Q273" i="1"/>
  <c r="R273" i="1" s="1"/>
  <c r="T273" i="1" s="1"/>
  <c r="U273" i="1" s="1"/>
  <c r="M273" i="1"/>
  <c r="L273" i="1"/>
  <c r="J273" i="1"/>
  <c r="H273" i="1"/>
  <c r="AC272" i="1"/>
  <c r="AB272" i="1"/>
  <c r="AA272" i="1"/>
  <c r="W272" i="1"/>
  <c r="Q272" i="1"/>
  <c r="S272" i="1" s="1"/>
  <c r="M272" i="1"/>
  <c r="L272" i="1"/>
  <c r="J272" i="1"/>
  <c r="H272" i="1"/>
  <c r="AC239" i="1"/>
  <c r="AB239" i="1"/>
  <c r="AA239" i="1"/>
  <c r="W239" i="1"/>
  <c r="Q239" i="1"/>
  <c r="S239" i="1" s="1"/>
  <c r="M239" i="1"/>
  <c r="L239" i="1"/>
  <c r="J239" i="1"/>
  <c r="H239" i="1"/>
  <c r="AC238" i="1"/>
  <c r="AB238" i="1"/>
  <c r="AA238" i="1"/>
  <c r="W238" i="1"/>
  <c r="Q238" i="1"/>
  <c r="S238" i="1" s="1"/>
  <c r="M238" i="1"/>
  <c r="L238" i="1"/>
  <c r="J238" i="1"/>
  <c r="H238" i="1"/>
  <c r="AC237" i="1"/>
  <c r="AB237" i="1"/>
  <c r="AA237" i="1"/>
  <c r="W237" i="1"/>
  <c r="Q237" i="1"/>
  <c r="R237" i="1" s="1"/>
  <c r="T237" i="1" s="1"/>
  <c r="U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R202" i="1" s="1"/>
  <c r="T202" i="1" s="1"/>
  <c r="U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R164" i="1" s="1"/>
  <c r="T164" i="1" s="1"/>
  <c r="U164" i="1" s="1"/>
  <c r="M164" i="1"/>
  <c r="L164" i="1"/>
  <c r="J164" i="1"/>
  <c r="H164" i="1"/>
  <c r="AC131" i="1"/>
  <c r="AB131" i="1"/>
  <c r="AA131" i="1"/>
  <c r="W131" i="1"/>
  <c r="Q131" i="1"/>
  <c r="S131" i="1" s="1"/>
  <c r="M131" i="1"/>
  <c r="L131" i="1"/>
  <c r="J131" i="1"/>
  <c r="H131" i="1"/>
  <c r="AC130" i="1"/>
  <c r="AB130" i="1"/>
  <c r="AA130" i="1"/>
  <c r="W130" i="1"/>
  <c r="Q130" i="1"/>
  <c r="R130" i="1" s="1"/>
  <c r="T130" i="1" s="1"/>
  <c r="U130" i="1" s="1"/>
  <c r="M130" i="1"/>
  <c r="L130" i="1"/>
  <c r="J130" i="1"/>
  <c r="H130" i="1"/>
  <c r="AC129" i="1"/>
  <c r="AB129" i="1"/>
  <c r="AA129" i="1"/>
  <c r="W129" i="1"/>
  <c r="Q129" i="1"/>
  <c r="R129" i="1" s="1"/>
  <c r="T129" i="1" s="1"/>
  <c r="U129" i="1" s="1"/>
  <c r="M129" i="1"/>
  <c r="L129" i="1"/>
  <c r="J129" i="1"/>
  <c r="H129" i="1"/>
  <c r="AC128" i="1"/>
  <c r="AB128" i="1"/>
  <c r="AA128" i="1"/>
  <c r="W128" i="1"/>
  <c r="Q128" i="1"/>
  <c r="R128" i="1" s="1"/>
  <c r="T128" i="1" s="1"/>
  <c r="U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S92" i="1" s="1"/>
  <c r="M92" i="1"/>
  <c r="L92" i="1"/>
  <c r="J92" i="1"/>
  <c r="H92" i="1"/>
  <c r="AC59" i="1"/>
  <c r="AB59" i="1"/>
  <c r="AA59" i="1"/>
  <c r="W59" i="1"/>
  <c r="Q59" i="1"/>
  <c r="S59" i="1" s="1"/>
  <c r="M59" i="1"/>
  <c r="L59" i="1"/>
  <c r="J59" i="1"/>
  <c r="H59" i="1"/>
  <c r="AC58" i="1"/>
  <c r="AB58" i="1"/>
  <c r="AA58" i="1"/>
  <c r="W58" i="1"/>
  <c r="Q58" i="1"/>
  <c r="S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R23" i="1" s="1"/>
  <c r="T23" i="1" s="1"/>
  <c r="U23" i="1" s="1"/>
  <c r="M23" i="1"/>
  <c r="L23" i="1"/>
  <c r="J23" i="1"/>
  <c r="H23" i="1"/>
  <c r="AC22" i="1"/>
  <c r="AB22" i="1"/>
  <c r="AA22" i="1"/>
  <c r="W22" i="1"/>
  <c r="Q22" i="1"/>
  <c r="R22" i="1" s="1"/>
  <c r="T22" i="1" s="1"/>
  <c r="U22" i="1" s="1"/>
  <c r="M22" i="1"/>
  <c r="L22" i="1"/>
  <c r="J22" i="1"/>
  <c r="H22" i="1"/>
  <c r="AC21" i="1"/>
  <c r="AB21" i="1"/>
  <c r="AA21" i="1"/>
  <c r="W21" i="1"/>
  <c r="Q21" i="1"/>
  <c r="S21" i="1" s="1"/>
  <c r="M21" i="1"/>
  <c r="L21" i="1"/>
  <c r="J21" i="1"/>
  <c r="H21" i="1"/>
  <c r="AC20" i="1"/>
  <c r="AB20" i="1"/>
  <c r="AA20" i="1"/>
  <c r="W20" i="1"/>
  <c r="R20" i="1"/>
  <c r="T20" i="1" s="1"/>
  <c r="U20" i="1" s="1"/>
  <c r="Q20" i="1"/>
  <c r="S20" i="1" s="1"/>
  <c r="M20" i="1"/>
  <c r="L20" i="1"/>
  <c r="J20" i="1"/>
  <c r="H20" i="1"/>
  <c r="S23" i="1" l="1"/>
  <c r="R100" i="1"/>
  <c r="T100" i="1" s="1"/>
  <c r="U100" i="1" s="1"/>
  <c r="S172" i="1"/>
  <c r="R244" i="1"/>
  <c r="T244" i="1" s="1"/>
  <c r="U244" i="1" s="1"/>
  <c r="R343" i="1"/>
  <c r="T343" i="1" s="1"/>
  <c r="U343" i="1" s="1"/>
  <c r="S415" i="1"/>
  <c r="R487" i="1"/>
  <c r="T487" i="1" s="1"/>
  <c r="U487" i="1" s="1"/>
  <c r="S208" i="1"/>
  <c r="R280" i="1"/>
  <c r="T280" i="1" s="1"/>
  <c r="U280" i="1" s="1"/>
  <c r="S379" i="1"/>
  <c r="R451" i="1"/>
  <c r="T451" i="1" s="1"/>
  <c r="U451" i="1" s="1"/>
  <c r="R311" i="1"/>
  <c r="T311" i="1" s="1"/>
  <c r="U311" i="1" s="1"/>
  <c r="R136" i="1"/>
  <c r="T136" i="1" s="1"/>
  <c r="U136" i="1" s="1"/>
  <c r="R64" i="1"/>
  <c r="T64" i="1" s="1"/>
  <c r="U64" i="1" s="1"/>
  <c r="S57" i="1"/>
  <c r="R337" i="1"/>
  <c r="T337" i="1" s="1"/>
  <c r="U337" i="1" s="1"/>
  <c r="R94" i="1"/>
  <c r="T94" i="1" s="1"/>
  <c r="U94" i="1" s="1"/>
  <c r="S237" i="1"/>
  <c r="R372" i="1"/>
  <c r="T372" i="1" s="1"/>
  <c r="U372" i="1" s="1"/>
  <c r="S164" i="1"/>
  <c r="R165" i="1"/>
  <c r="T165" i="1" s="1"/>
  <c r="U165" i="1" s="1"/>
  <c r="S273" i="1"/>
  <c r="R409" i="1"/>
  <c r="T409" i="1" s="1"/>
  <c r="U409" i="1" s="1"/>
  <c r="S129" i="1"/>
  <c r="R445" i="1"/>
  <c r="T445" i="1" s="1"/>
  <c r="U445" i="1" s="1"/>
  <c r="S128" i="1"/>
  <c r="R28" i="1"/>
  <c r="T28" i="1" s="1"/>
  <c r="U28" i="1" s="1"/>
  <c r="R58" i="1"/>
  <c r="T58" i="1" s="1"/>
  <c r="U58" i="1" s="1"/>
  <c r="S93" i="1"/>
  <c r="S200" i="1"/>
  <c r="R274" i="1"/>
  <c r="T274" i="1" s="1"/>
  <c r="U274" i="1" s="1"/>
  <c r="S336" i="1"/>
  <c r="R407" i="1"/>
  <c r="T407" i="1" s="1"/>
  <c r="U407" i="1" s="1"/>
  <c r="R480" i="1"/>
  <c r="T480" i="1" s="1"/>
  <c r="U480" i="1" s="1"/>
  <c r="R481" i="1"/>
  <c r="T481" i="1" s="1"/>
  <c r="U481" i="1" s="1"/>
  <c r="R238" i="1"/>
  <c r="T238" i="1" s="1"/>
  <c r="U238" i="1" s="1"/>
  <c r="S371" i="1"/>
  <c r="R444" i="1"/>
  <c r="T444" i="1" s="1"/>
  <c r="U444" i="1" s="1"/>
  <c r="R482" i="1"/>
  <c r="T482" i="1" s="1"/>
  <c r="U482" i="1" s="1"/>
  <c r="R479" i="1"/>
  <c r="T479" i="1" s="1"/>
  <c r="U479" i="1" s="1"/>
  <c r="R446" i="1"/>
  <c r="T446" i="1" s="1"/>
  <c r="U446" i="1" s="1"/>
  <c r="R443" i="1"/>
  <c r="T443" i="1" s="1"/>
  <c r="U443" i="1" s="1"/>
  <c r="R410" i="1"/>
  <c r="T410" i="1" s="1"/>
  <c r="U410" i="1" s="1"/>
  <c r="R408" i="1"/>
  <c r="T408" i="1" s="1"/>
  <c r="U408" i="1" s="1"/>
  <c r="S373" i="1"/>
  <c r="R374" i="1"/>
  <c r="T374" i="1" s="1"/>
  <c r="U374" i="1" s="1"/>
  <c r="R338" i="1"/>
  <c r="T338" i="1" s="1"/>
  <c r="U338" i="1" s="1"/>
  <c r="R335" i="1"/>
  <c r="T335" i="1" s="1"/>
  <c r="U335" i="1" s="1"/>
  <c r="R275" i="1"/>
  <c r="T275" i="1" s="1"/>
  <c r="U275" i="1" s="1"/>
  <c r="R272" i="1"/>
  <c r="T272" i="1" s="1"/>
  <c r="U272" i="1" s="1"/>
  <c r="R239" i="1"/>
  <c r="T239" i="1" s="1"/>
  <c r="U239" i="1" s="1"/>
  <c r="R236" i="1"/>
  <c r="T236" i="1" s="1"/>
  <c r="U236" i="1" s="1"/>
  <c r="S202" i="1"/>
  <c r="R203" i="1"/>
  <c r="T203" i="1" s="1"/>
  <c r="U203" i="1" s="1"/>
  <c r="R201" i="1"/>
  <c r="T201" i="1" s="1"/>
  <c r="U201" i="1" s="1"/>
  <c r="S166" i="1"/>
  <c r="R167" i="1"/>
  <c r="T167" i="1" s="1"/>
  <c r="U167" i="1" s="1"/>
  <c r="S130" i="1"/>
  <c r="R131" i="1"/>
  <c r="T131" i="1" s="1"/>
  <c r="U131" i="1" s="1"/>
  <c r="R95" i="1"/>
  <c r="T95" i="1" s="1"/>
  <c r="U95" i="1" s="1"/>
  <c r="R92" i="1"/>
  <c r="T92" i="1" s="1"/>
  <c r="U92" i="1" s="1"/>
  <c r="R59" i="1"/>
  <c r="T59" i="1" s="1"/>
  <c r="U59" i="1" s="1"/>
  <c r="R56" i="1"/>
  <c r="T56" i="1" s="1"/>
  <c r="U56" i="1" s="1"/>
  <c r="S22" i="1"/>
  <c r="R21" i="1"/>
  <c r="T21" i="1" s="1"/>
  <c r="U21" i="1" s="1"/>
  <c r="AC505" i="1" l="1"/>
  <c r="AB505" i="1"/>
  <c r="AA505" i="1"/>
  <c r="W505" i="1"/>
  <c r="Q505" i="1"/>
  <c r="S505" i="1" s="1"/>
  <c r="M505" i="1"/>
  <c r="L505" i="1"/>
  <c r="J505" i="1"/>
  <c r="H505" i="1"/>
  <c r="AC504" i="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R497" i="1" s="1"/>
  <c r="T497" i="1" s="1"/>
  <c r="U497" i="1" s="1"/>
  <c r="M497" i="1"/>
  <c r="L497" i="1"/>
  <c r="J497" i="1"/>
  <c r="H497" i="1"/>
  <c r="AC496" i="1"/>
  <c r="AB496" i="1"/>
  <c r="AA496" i="1"/>
  <c r="W496" i="1"/>
  <c r="Q496" i="1"/>
  <c r="R496" i="1" s="1"/>
  <c r="T496" i="1" s="1"/>
  <c r="U496" i="1" s="1"/>
  <c r="M496" i="1"/>
  <c r="L496" i="1"/>
  <c r="J496" i="1"/>
  <c r="H496" i="1"/>
  <c r="AC495" i="1"/>
  <c r="AB495" i="1"/>
  <c r="AA495" i="1"/>
  <c r="W495" i="1"/>
  <c r="Q495" i="1"/>
  <c r="S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R489" i="1" s="1"/>
  <c r="T489" i="1" s="1"/>
  <c r="U489" i="1" s="1"/>
  <c r="M489" i="1"/>
  <c r="L489" i="1"/>
  <c r="J489" i="1"/>
  <c r="H489" i="1"/>
  <c r="AC488" i="1"/>
  <c r="AB488" i="1"/>
  <c r="AA488" i="1"/>
  <c r="W488" i="1"/>
  <c r="Q488" i="1"/>
  <c r="S488" i="1" s="1"/>
  <c r="M488" i="1"/>
  <c r="L488" i="1"/>
  <c r="J488" i="1"/>
  <c r="H488"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78" i="1"/>
  <c r="AB478" i="1"/>
  <c r="AA478" i="1"/>
  <c r="W478" i="1"/>
  <c r="Q478" i="1"/>
  <c r="S478" i="1" s="1"/>
  <c r="M478" i="1"/>
  <c r="L478" i="1"/>
  <c r="J478" i="1"/>
  <c r="H478" i="1"/>
  <c r="AC477" i="1"/>
  <c r="AB477" i="1"/>
  <c r="AA477" i="1"/>
  <c r="W477" i="1"/>
  <c r="Q477" i="1"/>
  <c r="S477" i="1" s="1"/>
  <c r="M477" i="1"/>
  <c r="L477" i="1"/>
  <c r="J477" i="1"/>
  <c r="H477" i="1"/>
  <c r="AC476" i="1"/>
  <c r="AB476" i="1"/>
  <c r="AA476" i="1"/>
  <c r="W476" i="1"/>
  <c r="Q476" i="1"/>
  <c r="R476" i="1" s="1"/>
  <c r="T476" i="1" s="1"/>
  <c r="U476" i="1" s="1"/>
  <c r="M476" i="1"/>
  <c r="L476" i="1"/>
  <c r="J476" i="1"/>
  <c r="H476" i="1"/>
  <c r="AC475" i="1"/>
  <c r="AB475" i="1"/>
  <c r="AA475" i="1"/>
  <c r="W475" i="1"/>
  <c r="Q475" i="1"/>
  <c r="S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R472" i="1" s="1"/>
  <c r="T472" i="1" s="1"/>
  <c r="U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R468" i="1" s="1"/>
  <c r="T468" i="1" s="1"/>
  <c r="U468" i="1" s="1"/>
  <c r="M468" i="1"/>
  <c r="L468" i="1"/>
  <c r="J468" i="1"/>
  <c r="H468" i="1"/>
  <c r="AC467" i="1"/>
  <c r="AB467" i="1"/>
  <c r="AA467" i="1"/>
  <c r="W467" i="1"/>
  <c r="Q467" i="1"/>
  <c r="R467" i="1" s="1"/>
  <c r="T467" i="1" s="1"/>
  <c r="U467" i="1" s="1"/>
  <c r="M467" i="1"/>
  <c r="L467" i="1"/>
  <c r="J467" i="1"/>
  <c r="H467" i="1"/>
  <c r="AC466" i="1"/>
  <c r="AB466" i="1"/>
  <c r="AA466" i="1"/>
  <c r="W466" i="1"/>
  <c r="Q466" i="1"/>
  <c r="S466" i="1" s="1"/>
  <c r="M466" i="1"/>
  <c r="L466" i="1"/>
  <c r="J466" i="1"/>
  <c r="H466" i="1"/>
  <c r="AC465" i="1"/>
  <c r="AB465" i="1"/>
  <c r="AA465" i="1"/>
  <c r="W465" i="1"/>
  <c r="Q465" i="1"/>
  <c r="S465" i="1" s="1"/>
  <c r="M465" i="1"/>
  <c r="L465" i="1"/>
  <c r="J465" i="1"/>
  <c r="H465" i="1"/>
  <c r="AC464" i="1"/>
  <c r="AB464" i="1"/>
  <c r="AA464" i="1"/>
  <c r="W464" i="1"/>
  <c r="Q464" i="1"/>
  <c r="R464" i="1" s="1"/>
  <c r="T464" i="1" s="1"/>
  <c r="U464" i="1" s="1"/>
  <c r="M464" i="1"/>
  <c r="L464" i="1"/>
  <c r="J464" i="1"/>
  <c r="H464" i="1"/>
  <c r="AC463" i="1"/>
  <c r="AB463" i="1"/>
  <c r="AA463" i="1"/>
  <c r="W463" i="1"/>
  <c r="Q463" i="1"/>
  <c r="R463" i="1" s="1"/>
  <c r="T463" i="1" s="1"/>
  <c r="U463" i="1" s="1"/>
  <c r="M463" i="1"/>
  <c r="L463" i="1"/>
  <c r="J463" i="1"/>
  <c r="H463" i="1"/>
  <c r="AC462" i="1"/>
  <c r="AB462" i="1"/>
  <c r="AA462" i="1"/>
  <c r="W462" i="1"/>
  <c r="Q462" i="1"/>
  <c r="S462" i="1" s="1"/>
  <c r="M462" i="1"/>
  <c r="L462" i="1"/>
  <c r="J462" i="1"/>
  <c r="H462" i="1"/>
  <c r="AC461" i="1"/>
  <c r="AB461" i="1"/>
  <c r="AA461" i="1"/>
  <c r="W461" i="1"/>
  <c r="Q461" i="1"/>
  <c r="S461" i="1" s="1"/>
  <c r="M461" i="1"/>
  <c r="L461" i="1"/>
  <c r="J461" i="1"/>
  <c r="H461" i="1"/>
  <c r="AC460" i="1"/>
  <c r="AB460" i="1"/>
  <c r="AA460" i="1"/>
  <c r="W460" i="1"/>
  <c r="Q460" i="1"/>
  <c r="R460" i="1" s="1"/>
  <c r="T460" i="1" s="1"/>
  <c r="U460" i="1" s="1"/>
  <c r="M460" i="1"/>
  <c r="L460" i="1"/>
  <c r="J460" i="1"/>
  <c r="H460" i="1"/>
  <c r="AC459" i="1"/>
  <c r="AB459" i="1"/>
  <c r="AA459" i="1"/>
  <c r="W459" i="1"/>
  <c r="Q459" i="1"/>
  <c r="R459" i="1" s="1"/>
  <c r="T459" i="1" s="1"/>
  <c r="U459" i="1" s="1"/>
  <c r="M459" i="1"/>
  <c r="L459" i="1"/>
  <c r="J459" i="1"/>
  <c r="H459" i="1"/>
  <c r="AC458" i="1"/>
  <c r="AB458" i="1"/>
  <c r="AA458" i="1"/>
  <c r="W458" i="1"/>
  <c r="Q458" i="1"/>
  <c r="S458" i="1" s="1"/>
  <c r="M458" i="1"/>
  <c r="L458" i="1"/>
  <c r="J458" i="1"/>
  <c r="H458" i="1"/>
  <c r="AC457" i="1"/>
  <c r="AB457" i="1"/>
  <c r="AA457" i="1"/>
  <c r="W457" i="1"/>
  <c r="Q457" i="1"/>
  <c r="S457" i="1" s="1"/>
  <c r="M457" i="1"/>
  <c r="L457" i="1"/>
  <c r="J457" i="1"/>
  <c r="H457" i="1"/>
  <c r="AC456" i="1"/>
  <c r="AB456" i="1"/>
  <c r="AA456" i="1"/>
  <c r="W456" i="1"/>
  <c r="Q456" i="1"/>
  <c r="R456" i="1" s="1"/>
  <c r="T456" i="1" s="1"/>
  <c r="U456" i="1" s="1"/>
  <c r="M456" i="1"/>
  <c r="L456" i="1"/>
  <c r="J456" i="1"/>
  <c r="H456" i="1"/>
  <c r="AC455" i="1"/>
  <c r="AB455" i="1"/>
  <c r="AA455" i="1"/>
  <c r="W455" i="1"/>
  <c r="Q455" i="1"/>
  <c r="R455" i="1" s="1"/>
  <c r="T455" i="1" s="1"/>
  <c r="U455" i="1" s="1"/>
  <c r="M455" i="1"/>
  <c r="L455" i="1"/>
  <c r="J455" i="1"/>
  <c r="H455" i="1"/>
  <c r="AC454" i="1"/>
  <c r="AB454" i="1"/>
  <c r="AA454" i="1"/>
  <c r="W454" i="1"/>
  <c r="Q454" i="1"/>
  <c r="S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2" i="1"/>
  <c r="AB442" i="1"/>
  <c r="AA442" i="1"/>
  <c r="W442" i="1"/>
  <c r="Q442" i="1"/>
  <c r="S442" i="1" s="1"/>
  <c r="M442" i="1"/>
  <c r="L442" i="1"/>
  <c r="J442" i="1"/>
  <c r="H442" i="1"/>
  <c r="AC441" i="1"/>
  <c r="AB441" i="1"/>
  <c r="AA441" i="1"/>
  <c r="W441" i="1"/>
  <c r="Q441" i="1"/>
  <c r="S441" i="1" s="1"/>
  <c r="M441" i="1"/>
  <c r="L441" i="1"/>
  <c r="J441" i="1"/>
  <c r="H441" i="1"/>
  <c r="AC440" i="1"/>
  <c r="AB440" i="1"/>
  <c r="AA440" i="1"/>
  <c r="W440" i="1"/>
  <c r="Q440" i="1"/>
  <c r="R440" i="1" s="1"/>
  <c r="T440" i="1" s="1"/>
  <c r="U440" i="1" s="1"/>
  <c r="M440" i="1"/>
  <c r="L440" i="1"/>
  <c r="J440" i="1"/>
  <c r="H440" i="1"/>
  <c r="AC439" i="1"/>
  <c r="AB439" i="1"/>
  <c r="AA439" i="1"/>
  <c r="W439" i="1"/>
  <c r="Q439" i="1"/>
  <c r="R439" i="1" s="1"/>
  <c r="T439" i="1" s="1"/>
  <c r="U439" i="1" s="1"/>
  <c r="M439" i="1"/>
  <c r="L439" i="1"/>
  <c r="J439" i="1"/>
  <c r="H439" i="1"/>
  <c r="AC438" i="1"/>
  <c r="AB438" i="1"/>
  <c r="AA438" i="1"/>
  <c r="W438" i="1"/>
  <c r="Q438" i="1"/>
  <c r="S438" i="1" s="1"/>
  <c r="M438" i="1"/>
  <c r="L438" i="1"/>
  <c r="J438" i="1"/>
  <c r="H438" i="1"/>
  <c r="AC437" i="1"/>
  <c r="AB437" i="1"/>
  <c r="AA437" i="1"/>
  <c r="W437" i="1"/>
  <c r="Q437" i="1"/>
  <c r="S437" i="1" s="1"/>
  <c r="M437" i="1"/>
  <c r="L437" i="1"/>
  <c r="J437" i="1"/>
  <c r="H437" i="1"/>
  <c r="AC436" i="1"/>
  <c r="AB436" i="1"/>
  <c r="AA436" i="1"/>
  <c r="W436" i="1"/>
  <c r="Q436" i="1"/>
  <c r="R436" i="1" s="1"/>
  <c r="T436" i="1" s="1"/>
  <c r="U436" i="1" s="1"/>
  <c r="M436" i="1"/>
  <c r="L436" i="1"/>
  <c r="J436" i="1"/>
  <c r="H436" i="1"/>
  <c r="AC435" i="1"/>
  <c r="AB435" i="1"/>
  <c r="AA435" i="1"/>
  <c r="W435" i="1"/>
  <c r="Q435" i="1"/>
  <c r="S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R431" i="1" s="1"/>
  <c r="T431" i="1" s="1"/>
  <c r="U431" i="1" s="1"/>
  <c r="M431" i="1"/>
  <c r="L431" i="1"/>
  <c r="J431" i="1"/>
  <c r="H431" i="1"/>
  <c r="AC430" i="1"/>
  <c r="AB430" i="1"/>
  <c r="AA430" i="1"/>
  <c r="W430" i="1"/>
  <c r="Q430" i="1"/>
  <c r="S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R427" i="1" s="1"/>
  <c r="T427" i="1" s="1"/>
  <c r="U427" i="1" s="1"/>
  <c r="M427" i="1"/>
  <c r="L427" i="1"/>
  <c r="J427" i="1"/>
  <c r="H427" i="1"/>
  <c r="AC426" i="1"/>
  <c r="AB426" i="1"/>
  <c r="AA426" i="1"/>
  <c r="W426" i="1"/>
  <c r="Q426" i="1"/>
  <c r="S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R423" i="1" s="1"/>
  <c r="T423" i="1" s="1"/>
  <c r="U423" i="1" s="1"/>
  <c r="M423" i="1"/>
  <c r="L423" i="1"/>
  <c r="J423" i="1"/>
  <c r="H423" i="1"/>
  <c r="AC422" i="1"/>
  <c r="AB422" i="1"/>
  <c r="AA422" i="1"/>
  <c r="W422" i="1"/>
  <c r="Q422" i="1"/>
  <c r="S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R419" i="1" s="1"/>
  <c r="T419" i="1" s="1"/>
  <c r="U419" i="1" s="1"/>
  <c r="M419" i="1"/>
  <c r="L419" i="1"/>
  <c r="J419" i="1"/>
  <c r="H419" i="1"/>
  <c r="AC418" i="1"/>
  <c r="AB418" i="1"/>
  <c r="AA418" i="1"/>
  <c r="W418" i="1"/>
  <c r="Q418" i="1"/>
  <c r="S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06" i="1"/>
  <c r="AB406" i="1"/>
  <c r="AA406" i="1"/>
  <c r="W406" i="1"/>
  <c r="Q406" i="1"/>
  <c r="S406" i="1" s="1"/>
  <c r="M406" i="1"/>
  <c r="L406" i="1"/>
  <c r="J406" i="1"/>
  <c r="H406"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R403" i="1" s="1"/>
  <c r="T403" i="1" s="1"/>
  <c r="U403" i="1" s="1"/>
  <c r="M403" i="1"/>
  <c r="L403" i="1"/>
  <c r="J403" i="1"/>
  <c r="H403" i="1"/>
  <c r="AC402" i="1"/>
  <c r="AB402" i="1"/>
  <c r="AA402" i="1"/>
  <c r="W402" i="1"/>
  <c r="Q402" i="1"/>
  <c r="S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R396" i="1" s="1"/>
  <c r="T396" i="1" s="1"/>
  <c r="U396" i="1" s="1"/>
  <c r="M396" i="1"/>
  <c r="L396" i="1"/>
  <c r="J396" i="1"/>
  <c r="H396" i="1"/>
  <c r="AC395" i="1"/>
  <c r="AB395" i="1"/>
  <c r="AA395" i="1"/>
  <c r="W395" i="1"/>
  <c r="Q395" i="1"/>
  <c r="S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R392" i="1" s="1"/>
  <c r="T392" i="1" s="1"/>
  <c r="U392" i="1" s="1"/>
  <c r="M392" i="1"/>
  <c r="L392" i="1"/>
  <c r="J392" i="1"/>
  <c r="H392" i="1"/>
  <c r="AC391" i="1"/>
  <c r="AB391" i="1"/>
  <c r="AA391" i="1"/>
  <c r="W391" i="1"/>
  <c r="Q391" i="1"/>
  <c r="S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R388" i="1" s="1"/>
  <c r="T388" i="1" s="1"/>
  <c r="U388" i="1" s="1"/>
  <c r="M388" i="1"/>
  <c r="L388" i="1"/>
  <c r="J388" i="1"/>
  <c r="H388" i="1"/>
  <c r="AC387" i="1"/>
  <c r="AB387" i="1"/>
  <c r="AA387" i="1"/>
  <c r="W387" i="1"/>
  <c r="Q387" i="1"/>
  <c r="S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R384" i="1" s="1"/>
  <c r="T384" i="1" s="1"/>
  <c r="U384" i="1" s="1"/>
  <c r="M384" i="1"/>
  <c r="L384" i="1"/>
  <c r="J384" i="1"/>
  <c r="H384" i="1"/>
  <c r="AC383" i="1"/>
  <c r="AB383" i="1"/>
  <c r="AA383" i="1"/>
  <c r="W383" i="1"/>
  <c r="Q383" i="1"/>
  <c r="S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0" i="1"/>
  <c r="AB370" i="1"/>
  <c r="AA370" i="1"/>
  <c r="W370" i="1"/>
  <c r="Q370" i="1"/>
  <c r="S370" i="1" s="1"/>
  <c r="M370" i="1"/>
  <c r="L370" i="1"/>
  <c r="J370" i="1"/>
  <c r="H370" i="1"/>
  <c r="AC369" i="1"/>
  <c r="AB369" i="1"/>
  <c r="AA369" i="1"/>
  <c r="W369" i="1"/>
  <c r="Q369" i="1"/>
  <c r="R369" i="1" s="1"/>
  <c r="T369" i="1" s="1"/>
  <c r="U369" i="1" s="1"/>
  <c r="M369" i="1"/>
  <c r="L369" i="1"/>
  <c r="J369" i="1"/>
  <c r="H369" i="1"/>
  <c r="AC368" i="1"/>
  <c r="AB368" i="1"/>
  <c r="AA368" i="1"/>
  <c r="W368" i="1"/>
  <c r="Q368" i="1"/>
  <c r="R368" i="1" s="1"/>
  <c r="T368" i="1" s="1"/>
  <c r="U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R364" i="1" s="1"/>
  <c r="T364" i="1" s="1"/>
  <c r="U364" i="1" s="1"/>
  <c r="M364" i="1"/>
  <c r="L364" i="1"/>
  <c r="J364" i="1"/>
  <c r="H364" i="1"/>
  <c r="AC363" i="1"/>
  <c r="AB363" i="1"/>
  <c r="AA363" i="1"/>
  <c r="W363" i="1"/>
  <c r="Q363" i="1"/>
  <c r="S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R356" i="1" s="1"/>
  <c r="T356" i="1" s="1"/>
  <c r="U356" i="1" s="1"/>
  <c r="M356" i="1"/>
  <c r="L356" i="1"/>
  <c r="J356" i="1"/>
  <c r="H356" i="1"/>
  <c r="AC355" i="1"/>
  <c r="AB355" i="1"/>
  <c r="AA355" i="1"/>
  <c r="W355" i="1"/>
  <c r="Q355" i="1"/>
  <c r="R355" i="1" s="1"/>
  <c r="T355" i="1" s="1"/>
  <c r="U355" i="1" s="1"/>
  <c r="M355" i="1"/>
  <c r="L355" i="1"/>
  <c r="J355" i="1"/>
  <c r="H355" i="1"/>
  <c r="AC354" i="1"/>
  <c r="AB354" i="1"/>
  <c r="AA354" i="1"/>
  <c r="W354" i="1"/>
  <c r="Q354" i="1"/>
  <c r="S354" i="1" s="1"/>
  <c r="M354" i="1"/>
  <c r="L354" i="1"/>
  <c r="J354" i="1"/>
  <c r="H354" i="1"/>
  <c r="AC353" i="1"/>
  <c r="AB353" i="1"/>
  <c r="AA353" i="1"/>
  <c r="W353" i="1"/>
  <c r="Q353" i="1"/>
  <c r="S353" i="1" s="1"/>
  <c r="M353" i="1"/>
  <c r="L353" i="1"/>
  <c r="J353" i="1"/>
  <c r="H353" i="1"/>
  <c r="AC352" i="1"/>
  <c r="AB352" i="1"/>
  <c r="AA352" i="1"/>
  <c r="W352" i="1"/>
  <c r="Q352" i="1"/>
  <c r="R352" i="1" s="1"/>
  <c r="T352" i="1" s="1"/>
  <c r="U352" i="1" s="1"/>
  <c r="M352" i="1"/>
  <c r="L352" i="1"/>
  <c r="J352" i="1"/>
  <c r="H352" i="1"/>
  <c r="AC351" i="1"/>
  <c r="AB351" i="1"/>
  <c r="AA351" i="1"/>
  <c r="W351" i="1"/>
  <c r="Q351" i="1"/>
  <c r="S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R348" i="1" s="1"/>
  <c r="T348" i="1" s="1"/>
  <c r="U348" i="1" s="1"/>
  <c r="M348" i="1"/>
  <c r="L348" i="1"/>
  <c r="J348" i="1"/>
  <c r="H348" i="1"/>
  <c r="AC347" i="1"/>
  <c r="AB347" i="1"/>
  <c r="AA347" i="1"/>
  <c r="W347" i="1"/>
  <c r="Q347" i="1"/>
  <c r="S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4" i="1"/>
  <c r="AB334" i="1"/>
  <c r="AA334" i="1"/>
  <c r="W334" i="1"/>
  <c r="Q334" i="1"/>
  <c r="S334" i="1" s="1"/>
  <c r="M334" i="1"/>
  <c r="L334" i="1"/>
  <c r="J334" i="1"/>
  <c r="H334"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R328" i="1" s="1"/>
  <c r="T328" i="1" s="1"/>
  <c r="U328" i="1" s="1"/>
  <c r="M328" i="1"/>
  <c r="L328" i="1"/>
  <c r="J328" i="1"/>
  <c r="H328" i="1"/>
  <c r="AC327" i="1"/>
  <c r="AB327" i="1"/>
  <c r="AA327" i="1"/>
  <c r="W327" i="1"/>
  <c r="Q327" i="1"/>
  <c r="S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R321" i="1" s="1"/>
  <c r="T321" i="1" s="1"/>
  <c r="U321" i="1" s="1"/>
  <c r="M321" i="1"/>
  <c r="L321" i="1"/>
  <c r="J321" i="1"/>
  <c r="H321" i="1"/>
  <c r="AC320" i="1"/>
  <c r="AB320" i="1"/>
  <c r="AA320" i="1"/>
  <c r="W320" i="1"/>
  <c r="Q320" i="1"/>
  <c r="R320" i="1" s="1"/>
  <c r="T320" i="1" s="1"/>
  <c r="U320" i="1" s="1"/>
  <c r="M320" i="1"/>
  <c r="L320" i="1"/>
  <c r="J320" i="1"/>
  <c r="H320" i="1"/>
  <c r="AC319" i="1"/>
  <c r="AB319" i="1"/>
  <c r="AA319" i="1"/>
  <c r="W319" i="1"/>
  <c r="Q319" i="1"/>
  <c r="S319" i="1" s="1"/>
  <c r="M319" i="1"/>
  <c r="L319" i="1"/>
  <c r="J319" i="1"/>
  <c r="H319" i="1"/>
  <c r="AC318" i="1"/>
  <c r="AB318" i="1"/>
  <c r="AA318" i="1"/>
  <c r="W318" i="1"/>
  <c r="Q318" i="1"/>
  <c r="S318" i="1" s="1"/>
  <c r="M318" i="1"/>
  <c r="L318" i="1"/>
  <c r="J318" i="1"/>
  <c r="H318" i="1"/>
  <c r="AC317" i="1"/>
  <c r="AB317" i="1"/>
  <c r="AA317" i="1"/>
  <c r="W317" i="1"/>
  <c r="Q317" i="1"/>
  <c r="R317" i="1" s="1"/>
  <c r="T317" i="1" s="1"/>
  <c r="U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S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79" i="1"/>
  <c r="AB279" i="1"/>
  <c r="AA279" i="1"/>
  <c r="W279" i="1"/>
  <c r="Q279" i="1"/>
  <c r="R279" i="1" s="1"/>
  <c r="T279" i="1" s="1"/>
  <c r="U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S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3" i="1"/>
  <c r="AB243" i="1"/>
  <c r="AA243" i="1"/>
  <c r="W243" i="1"/>
  <c r="Q243" i="1"/>
  <c r="R243" i="1" s="1"/>
  <c r="T243" i="1" s="1"/>
  <c r="U243" i="1" s="1"/>
  <c r="M243" i="1"/>
  <c r="L243" i="1"/>
  <c r="J243" i="1"/>
  <c r="H243" i="1"/>
  <c r="AC242" i="1"/>
  <c r="AB242" i="1"/>
  <c r="AA242" i="1"/>
  <c r="W242" i="1"/>
  <c r="Q242" i="1"/>
  <c r="S242" i="1" s="1"/>
  <c r="M242" i="1"/>
  <c r="L242" i="1"/>
  <c r="J242" i="1"/>
  <c r="H242" i="1"/>
  <c r="AC241" i="1"/>
  <c r="AB241" i="1"/>
  <c r="AA241" i="1"/>
  <c r="W241" i="1"/>
  <c r="Q241" i="1"/>
  <c r="S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R209" i="1" s="1"/>
  <c r="T209" i="1" s="1"/>
  <c r="U209" i="1" s="1"/>
  <c r="M209" i="1"/>
  <c r="L209" i="1"/>
  <c r="J209" i="1"/>
  <c r="H209"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1" i="1"/>
  <c r="AB171" i="1"/>
  <c r="AA171" i="1"/>
  <c r="W171" i="1"/>
  <c r="Q171" i="1"/>
  <c r="S171" i="1" s="1"/>
  <c r="M171" i="1"/>
  <c r="L171" i="1"/>
  <c r="J171" i="1"/>
  <c r="H171" i="1"/>
  <c r="AC170" i="1"/>
  <c r="AB170" i="1"/>
  <c r="AA170" i="1"/>
  <c r="W170" i="1"/>
  <c r="Q170" i="1"/>
  <c r="S170" i="1" s="1"/>
  <c r="M170" i="1"/>
  <c r="L170" i="1"/>
  <c r="J170" i="1"/>
  <c r="H170" i="1"/>
  <c r="AC169" i="1"/>
  <c r="AB169" i="1"/>
  <c r="AA169" i="1"/>
  <c r="W169" i="1"/>
  <c r="Q169" i="1"/>
  <c r="R169" i="1" s="1"/>
  <c r="T169" i="1" s="1"/>
  <c r="U169" i="1" s="1"/>
  <c r="M169" i="1"/>
  <c r="L169" i="1"/>
  <c r="J169" i="1"/>
  <c r="H169" i="1"/>
  <c r="AC168" i="1"/>
  <c r="AB168" i="1"/>
  <c r="AA168" i="1"/>
  <c r="W168" i="1"/>
  <c r="Q168" i="1"/>
  <c r="R168" i="1" s="1"/>
  <c r="T168" i="1" s="1"/>
  <c r="U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5" i="1"/>
  <c r="AB135" i="1"/>
  <c r="AA135" i="1"/>
  <c r="W135" i="1"/>
  <c r="Q135" i="1"/>
  <c r="S135" i="1" s="1"/>
  <c r="M135" i="1"/>
  <c r="L135" i="1"/>
  <c r="J135" i="1"/>
  <c r="H135" i="1"/>
  <c r="AC134" i="1"/>
  <c r="AB134" i="1"/>
  <c r="AA134" i="1"/>
  <c r="W134" i="1"/>
  <c r="Q134" i="1"/>
  <c r="R134" i="1" s="1"/>
  <c r="T134" i="1" s="1"/>
  <c r="U134" i="1" s="1"/>
  <c r="M134" i="1"/>
  <c r="L134" i="1"/>
  <c r="J134" i="1"/>
  <c r="H134" i="1"/>
  <c r="AC133" i="1"/>
  <c r="AB133" i="1"/>
  <c r="AA133" i="1"/>
  <c r="W133" i="1"/>
  <c r="Q133" i="1"/>
  <c r="S133" i="1" s="1"/>
  <c r="M133" i="1"/>
  <c r="L133" i="1"/>
  <c r="J133" i="1"/>
  <c r="H133" i="1"/>
  <c r="AC132" i="1"/>
  <c r="AB132" i="1"/>
  <c r="AA132" i="1"/>
  <c r="W132" i="1"/>
  <c r="Q132" i="1"/>
  <c r="R132" i="1" s="1"/>
  <c r="T132" i="1" s="1"/>
  <c r="U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99" i="1"/>
  <c r="AB99" i="1"/>
  <c r="AA99" i="1"/>
  <c r="W99" i="1"/>
  <c r="Q99" i="1"/>
  <c r="R99" i="1" s="1"/>
  <c r="T99" i="1" s="1"/>
  <c r="U99" i="1" s="1"/>
  <c r="M99" i="1"/>
  <c r="L99" i="1"/>
  <c r="J99" i="1"/>
  <c r="H99" i="1"/>
  <c r="AC98" i="1"/>
  <c r="AB98" i="1"/>
  <c r="AA98" i="1"/>
  <c r="W98" i="1"/>
  <c r="Q98" i="1"/>
  <c r="S98" i="1" s="1"/>
  <c r="M98" i="1"/>
  <c r="L98" i="1"/>
  <c r="J98" i="1"/>
  <c r="H98" i="1"/>
  <c r="AC97" i="1"/>
  <c r="AB97" i="1"/>
  <c r="AA97" i="1"/>
  <c r="W97" i="1"/>
  <c r="Q97" i="1"/>
  <c r="S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3" i="1"/>
  <c r="AB63" i="1"/>
  <c r="AA63" i="1"/>
  <c r="W63" i="1"/>
  <c r="Q63" i="1"/>
  <c r="S63" i="1" s="1"/>
  <c r="M63" i="1"/>
  <c r="L63" i="1"/>
  <c r="J63" i="1"/>
  <c r="H63" i="1"/>
  <c r="AC62" i="1"/>
  <c r="AB62" i="1"/>
  <c r="AA62" i="1"/>
  <c r="W62" i="1"/>
  <c r="Q62" i="1"/>
  <c r="S62" i="1" s="1"/>
  <c r="M62" i="1"/>
  <c r="L62" i="1"/>
  <c r="J62" i="1"/>
  <c r="H62" i="1"/>
  <c r="AC61" i="1"/>
  <c r="AB61" i="1"/>
  <c r="AA61" i="1"/>
  <c r="W61" i="1"/>
  <c r="Q61" i="1"/>
  <c r="S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S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8" i="1" l="1"/>
  <c r="R72" i="1"/>
  <c r="T72" i="1" s="1"/>
  <c r="U72" i="1" s="1"/>
  <c r="S75" i="1"/>
  <c r="S178" i="1"/>
  <c r="S209" i="1"/>
  <c r="S99" i="1"/>
  <c r="S464" i="1"/>
  <c r="R117" i="1"/>
  <c r="T117" i="1" s="1"/>
  <c r="U117" i="1" s="1"/>
  <c r="S144" i="1"/>
  <c r="S240" i="1"/>
  <c r="S243" i="1"/>
  <c r="R483" i="1"/>
  <c r="T483" i="1" s="1"/>
  <c r="U483" i="1" s="1"/>
  <c r="R501" i="1"/>
  <c r="T501" i="1" s="1"/>
  <c r="U501" i="1" s="1"/>
  <c r="R51" i="1"/>
  <c r="T51" i="1" s="1"/>
  <c r="U51" i="1" s="1"/>
  <c r="S348" i="1"/>
  <c r="R473" i="1"/>
  <c r="T473" i="1" s="1"/>
  <c r="U473" i="1" s="1"/>
  <c r="R219" i="1"/>
  <c r="T219" i="1" s="1"/>
  <c r="U219" i="1" s="1"/>
  <c r="S470" i="1"/>
  <c r="S471" i="1"/>
  <c r="R398" i="1"/>
  <c r="T398" i="1" s="1"/>
  <c r="U398" i="1" s="1"/>
  <c r="S120" i="1"/>
  <c r="S315" i="1"/>
  <c r="S292" i="1"/>
  <c r="S308" i="1"/>
  <c r="R303" i="1"/>
  <c r="T303" i="1" s="1"/>
  <c r="U303" i="1" s="1"/>
  <c r="R306" i="1"/>
  <c r="T306" i="1" s="1"/>
  <c r="U306" i="1" s="1"/>
  <c r="S339" i="1"/>
  <c r="R347" i="1"/>
  <c r="T347" i="1" s="1"/>
  <c r="U347" i="1" s="1"/>
  <c r="S356" i="1"/>
  <c r="R417" i="1"/>
  <c r="T417" i="1" s="1"/>
  <c r="U417" i="1" s="1"/>
  <c r="R52" i="1"/>
  <c r="T52" i="1" s="1"/>
  <c r="U52" i="1" s="1"/>
  <c r="S105" i="1"/>
  <c r="S108" i="1"/>
  <c r="S124" i="1"/>
  <c r="S127" i="1"/>
  <c r="S152" i="1"/>
  <c r="S158" i="1"/>
  <c r="R187" i="1"/>
  <c r="T187" i="1" s="1"/>
  <c r="U187" i="1" s="1"/>
  <c r="S284" i="1"/>
  <c r="S307" i="1"/>
  <c r="S317" i="1"/>
  <c r="S320" i="1"/>
  <c r="S328" i="1"/>
  <c r="S369" i="1"/>
  <c r="R433" i="1"/>
  <c r="T433" i="1" s="1"/>
  <c r="U433" i="1" s="1"/>
  <c r="S139" i="1"/>
  <c r="S169" i="1"/>
  <c r="S197" i="1"/>
  <c r="S210" i="1"/>
  <c r="S253" i="1"/>
  <c r="S447" i="1"/>
  <c r="S455" i="1"/>
  <c r="S76" i="1"/>
  <c r="R79" i="1"/>
  <c r="T79" i="1" s="1"/>
  <c r="U79" i="1" s="1"/>
  <c r="S80" i="1"/>
  <c r="S85" i="1"/>
  <c r="R88" i="1"/>
  <c r="T88" i="1" s="1"/>
  <c r="U88" i="1" s="1"/>
  <c r="S89" i="1"/>
  <c r="R101" i="1"/>
  <c r="T101" i="1" s="1"/>
  <c r="U101" i="1" s="1"/>
  <c r="R109" i="1"/>
  <c r="T109" i="1" s="1"/>
  <c r="U109" i="1" s="1"/>
  <c r="S116" i="1"/>
  <c r="R133" i="1"/>
  <c r="T133" i="1" s="1"/>
  <c r="U133" i="1" s="1"/>
  <c r="R140" i="1"/>
  <c r="T140" i="1" s="1"/>
  <c r="U140" i="1" s="1"/>
  <c r="S162" i="1"/>
  <c r="S174" i="1"/>
  <c r="R183" i="1"/>
  <c r="T183" i="1" s="1"/>
  <c r="U183" i="1" s="1"/>
  <c r="S193" i="1"/>
  <c r="R198" i="1"/>
  <c r="T198" i="1" s="1"/>
  <c r="U198" i="1" s="1"/>
  <c r="R211" i="1"/>
  <c r="T211" i="1" s="1"/>
  <c r="U211" i="1" s="1"/>
  <c r="R214" i="1"/>
  <c r="T214" i="1" s="1"/>
  <c r="U214" i="1" s="1"/>
  <c r="S218" i="1"/>
  <c r="S233" i="1"/>
  <c r="S268" i="1"/>
  <c r="S279" i="1"/>
  <c r="S288" i="1"/>
  <c r="S296" i="1"/>
  <c r="R301" i="1"/>
  <c r="T301" i="1" s="1"/>
  <c r="U301" i="1" s="1"/>
  <c r="S302" i="1"/>
  <c r="R314" i="1"/>
  <c r="T314" i="1" s="1"/>
  <c r="U314" i="1" s="1"/>
  <c r="S316" i="1"/>
  <c r="S321" i="1"/>
  <c r="R324" i="1"/>
  <c r="T324" i="1" s="1"/>
  <c r="U324" i="1" s="1"/>
  <c r="R349" i="1"/>
  <c r="T349" i="1" s="1"/>
  <c r="U349" i="1" s="1"/>
  <c r="S355" i="1"/>
  <c r="R361" i="1"/>
  <c r="T361" i="1" s="1"/>
  <c r="U361" i="1" s="1"/>
  <c r="S376" i="1"/>
  <c r="S384" i="1"/>
  <c r="R394" i="1"/>
  <c r="T394" i="1" s="1"/>
  <c r="U394" i="1" s="1"/>
  <c r="R405" i="1"/>
  <c r="T405" i="1" s="1"/>
  <c r="U405" i="1" s="1"/>
  <c r="R425" i="1"/>
  <c r="T425" i="1" s="1"/>
  <c r="U425" i="1" s="1"/>
  <c r="S440" i="1"/>
  <c r="S456" i="1"/>
  <c r="R477" i="1"/>
  <c r="T477" i="1" s="1"/>
  <c r="U477" i="1" s="1"/>
  <c r="R484" i="1"/>
  <c r="T484" i="1" s="1"/>
  <c r="U484" i="1" s="1"/>
  <c r="R488" i="1"/>
  <c r="T488" i="1" s="1"/>
  <c r="U488" i="1" s="1"/>
  <c r="S489" i="1"/>
  <c r="R492" i="1"/>
  <c r="T492" i="1" s="1"/>
  <c r="U492" i="1" s="1"/>
  <c r="S496" i="1"/>
  <c r="S497" i="1"/>
  <c r="R500" i="1"/>
  <c r="T500" i="1" s="1"/>
  <c r="U500" i="1" s="1"/>
  <c r="R502" i="1"/>
  <c r="T502" i="1" s="1"/>
  <c r="U502" i="1" s="1"/>
  <c r="R62" i="1"/>
  <c r="T62" i="1" s="1"/>
  <c r="U62" i="1" s="1"/>
  <c r="S96" i="1"/>
  <c r="S149" i="1"/>
  <c r="R154" i="1"/>
  <c r="T154" i="1" s="1"/>
  <c r="U154" i="1" s="1"/>
  <c r="R156" i="1"/>
  <c r="T156" i="1" s="1"/>
  <c r="U156" i="1" s="1"/>
  <c r="R160" i="1"/>
  <c r="T160" i="1" s="1"/>
  <c r="U160" i="1" s="1"/>
  <c r="R171" i="1"/>
  <c r="T171" i="1" s="1"/>
  <c r="U171" i="1" s="1"/>
  <c r="R225" i="1"/>
  <c r="T225" i="1" s="1"/>
  <c r="U225" i="1" s="1"/>
  <c r="R266" i="1"/>
  <c r="T266" i="1" s="1"/>
  <c r="U266" i="1" s="1"/>
  <c r="R277" i="1"/>
  <c r="T277" i="1" s="1"/>
  <c r="U277" i="1" s="1"/>
  <c r="R286" i="1"/>
  <c r="T286" i="1" s="1"/>
  <c r="U286" i="1" s="1"/>
  <c r="R294" i="1"/>
  <c r="T294" i="1" s="1"/>
  <c r="U294" i="1" s="1"/>
  <c r="R353" i="1"/>
  <c r="T353" i="1" s="1"/>
  <c r="U353" i="1" s="1"/>
  <c r="S364" i="1"/>
  <c r="R412" i="1"/>
  <c r="T412" i="1" s="1"/>
  <c r="U412" i="1" s="1"/>
  <c r="R429" i="1"/>
  <c r="T429" i="1" s="1"/>
  <c r="U429" i="1" s="1"/>
  <c r="S460" i="1"/>
  <c r="S55" i="1"/>
  <c r="R63" i="1"/>
  <c r="T63" i="1" s="1"/>
  <c r="U63" i="1" s="1"/>
  <c r="R71" i="1"/>
  <c r="T71" i="1" s="1"/>
  <c r="U71" i="1" s="1"/>
  <c r="R122" i="1"/>
  <c r="T122" i="1" s="1"/>
  <c r="U122" i="1" s="1"/>
  <c r="R142" i="1"/>
  <c r="T142" i="1" s="1"/>
  <c r="U142" i="1" s="1"/>
  <c r="S148" i="1"/>
  <c r="R150" i="1"/>
  <c r="T150" i="1" s="1"/>
  <c r="U150" i="1" s="1"/>
  <c r="S155" i="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90" i="1"/>
  <c r="T390" i="1" s="1"/>
  <c r="U390" i="1" s="1"/>
  <c r="S396" i="1"/>
  <c r="R401" i="1"/>
  <c r="T401" i="1" s="1"/>
  <c r="U401" i="1" s="1"/>
  <c r="R421" i="1"/>
  <c r="T421" i="1" s="1"/>
  <c r="U421" i="1" s="1"/>
  <c r="S436" i="1"/>
  <c r="R453" i="1"/>
  <c r="T453" i="1" s="1"/>
  <c r="U453" i="1" s="1"/>
  <c r="S468" i="1"/>
  <c r="R493" i="1"/>
  <c r="T493" i="1" s="1"/>
  <c r="U493" i="1" s="1"/>
  <c r="S112" i="1"/>
  <c r="R126" i="1"/>
  <c r="T126" i="1" s="1"/>
  <c r="U126" i="1" s="1"/>
  <c r="S134" i="1"/>
  <c r="R146" i="1"/>
  <c r="T146" i="1" s="1"/>
  <c r="U146" i="1" s="1"/>
  <c r="R48" i="1"/>
  <c r="T48" i="1" s="1"/>
  <c r="U48" i="1" s="1"/>
  <c r="R67" i="1"/>
  <c r="T67" i="1" s="1"/>
  <c r="U67" i="1" s="1"/>
  <c r="R68" i="1"/>
  <c r="T68" i="1" s="1"/>
  <c r="U68" i="1" s="1"/>
  <c r="S104" i="1"/>
  <c r="R113" i="1"/>
  <c r="T113" i="1" s="1"/>
  <c r="U113" i="1" s="1"/>
  <c r="R115" i="1"/>
  <c r="T115" i="1" s="1"/>
  <c r="U115" i="1" s="1"/>
  <c r="R119" i="1"/>
  <c r="T119" i="1" s="1"/>
  <c r="U119" i="1" s="1"/>
  <c r="S123" i="1"/>
  <c r="R135" i="1"/>
  <c r="T135" i="1" s="1"/>
  <c r="U135" i="1" s="1"/>
  <c r="R138" i="1"/>
  <c r="T138" i="1" s="1"/>
  <c r="U138" i="1" s="1"/>
  <c r="S143" i="1"/>
  <c r="S153" i="1"/>
  <c r="R153" i="1"/>
  <c r="T153" i="1" s="1"/>
  <c r="U153" i="1" s="1"/>
  <c r="S159" i="1"/>
  <c r="R159" i="1"/>
  <c r="T159" i="1" s="1"/>
  <c r="U159" i="1" s="1"/>
  <c r="R504" i="1"/>
  <c r="T504" i="1" s="1"/>
  <c r="U504" i="1" s="1"/>
  <c r="R163" i="1"/>
  <c r="T163" i="1" s="1"/>
  <c r="U163" i="1" s="1"/>
  <c r="R170" i="1"/>
  <c r="T170" i="1" s="1"/>
  <c r="U170" i="1" s="1"/>
  <c r="R175" i="1"/>
  <c r="T175" i="1" s="1"/>
  <c r="U175" i="1" s="1"/>
  <c r="R179" i="1"/>
  <c r="T179" i="1" s="1"/>
  <c r="U179" i="1" s="1"/>
  <c r="S186" i="1"/>
  <c r="R192" i="1"/>
  <c r="T192" i="1" s="1"/>
  <c r="U192" i="1" s="1"/>
  <c r="R195" i="1"/>
  <c r="T195" i="1" s="1"/>
  <c r="U195" i="1" s="1"/>
  <c r="R206" i="1"/>
  <c r="T206" i="1" s="1"/>
  <c r="U206" i="1" s="1"/>
  <c r="R223" i="1"/>
  <c r="T223" i="1" s="1"/>
  <c r="U223" i="1" s="1"/>
  <c r="R229" i="1"/>
  <c r="T229" i="1" s="1"/>
  <c r="U229" i="1" s="1"/>
  <c r="R249" i="1"/>
  <c r="T249" i="1" s="1"/>
  <c r="U249" i="1" s="1"/>
  <c r="S256" i="1"/>
  <c r="R261" i="1"/>
  <c r="T261" i="1" s="1"/>
  <c r="U261" i="1" s="1"/>
  <c r="R265" i="1"/>
  <c r="T265" i="1" s="1"/>
  <c r="U265" i="1" s="1"/>
  <c r="R269" i="1"/>
  <c r="T269" i="1" s="1"/>
  <c r="U269" i="1" s="1"/>
  <c r="R276" i="1"/>
  <c r="T276" i="1" s="1"/>
  <c r="U276"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2" i="1"/>
  <c r="T312" i="1" s="1"/>
  <c r="U312" i="1" s="1"/>
  <c r="R313" i="1"/>
  <c r="T313" i="1" s="1"/>
  <c r="U313" i="1" s="1"/>
  <c r="R326" i="1"/>
  <c r="T326" i="1" s="1"/>
  <c r="U326" i="1" s="1"/>
  <c r="R333" i="1"/>
  <c r="T333" i="1" s="1"/>
  <c r="U333" i="1" s="1"/>
  <c r="R345" i="1"/>
  <c r="T345" i="1" s="1"/>
  <c r="U345" i="1" s="1"/>
  <c r="R359" i="1"/>
  <c r="T359" i="1" s="1"/>
  <c r="U359" i="1" s="1"/>
  <c r="R360" i="1"/>
  <c r="T360" i="1" s="1"/>
  <c r="U360" i="1" s="1"/>
  <c r="R363" i="1"/>
  <c r="T363" i="1" s="1"/>
  <c r="U363" i="1" s="1"/>
  <c r="R366" i="1"/>
  <c r="T366" i="1" s="1"/>
  <c r="U366" i="1" s="1"/>
  <c r="R382" i="1"/>
  <c r="T382" i="1" s="1"/>
  <c r="U382" i="1" s="1"/>
  <c r="R389" i="1"/>
  <c r="T389" i="1" s="1"/>
  <c r="U389" i="1" s="1"/>
  <c r="R393" i="1"/>
  <c r="T393" i="1" s="1"/>
  <c r="U393" i="1" s="1"/>
  <c r="R400" i="1"/>
  <c r="T400" i="1" s="1"/>
  <c r="U400" i="1" s="1"/>
  <c r="R404" i="1"/>
  <c r="T404" i="1" s="1"/>
  <c r="U404" i="1" s="1"/>
  <c r="R411" i="1"/>
  <c r="T411" i="1" s="1"/>
  <c r="U411" i="1" s="1"/>
  <c r="R416" i="1"/>
  <c r="T416" i="1" s="1"/>
  <c r="U416" i="1" s="1"/>
  <c r="R420" i="1"/>
  <c r="T420" i="1" s="1"/>
  <c r="U420" i="1" s="1"/>
  <c r="R424" i="1"/>
  <c r="T424" i="1" s="1"/>
  <c r="U424" i="1" s="1"/>
  <c r="R428" i="1"/>
  <c r="T428" i="1" s="1"/>
  <c r="U428" i="1" s="1"/>
  <c r="R432" i="1"/>
  <c r="T432" i="1" s="1"/>
  <c r="U432" i="1" s="1"/>
  <c r="S439" i="1"/>
  <c r="R450" i="1"/>
  <c r="T450" i="1" s="1"/>
  <c r="U450" i="1" s="1"/>
  <c r="R452" i="1"/>
  <c r="T452" i="1" s="1"/>
  <c r="U452" i="1" s="1"/>
  <c r="S459" i="1"/>
  <c r="S463" i="1"/>
  <c r="S467" i="1"/>
  <c r="R475" i="1"/>
  <c r="T475" i="1" s="1"/>
  <c r="U475" i="1" s="1"/>
  <c r="R485" i="1"/>
  <c r="T485" i="1" s="1"/>
  <c r="U485" i="1" s="1"/>
  <c r="R494" i="1"/>
  <c r="T494" i="1" s="1"/>
  <c r="U494" i="1" s="1"/>
  <c r="S182" i="1"/>
  <c r="R191" i="1"/>
  <c r="T191" i="1" s="1"/>
  <c r="U191" i="1" s="1"/>
  <c r="R194" i="1"/>
  <c r="T194" i="1" s="1"/>
  <c r="U194" i="1" s="1"/>
  <c r="R204" i="1"/>
  <c r="T204" i="1" s="1"/>
  <c r="U204" i="1" s="1"/>
  <c r="R205" i="1"/>
  <c r="T205" i="1" s="1"/>
  <c r="U205" i="1" s="1"/>
  <c r="S213" i="1"/>
  <c r="S217" i="1"/>
  <c r="R221" i="1"/>
  <c r="T221" i="1" s="1"/>
  <c r="U221" i="1" s="1"/>
  <c r="R222" i="1"/>
  <c r="T222" i="1" s="1"/>
  <c r="U222" i="1" s="1"/>
  <c r="S232" i="1"/>
  <c r="R245" i="1"/>
  <c r="T245" i="1" s="1"/>
  <c r="U245" i="1" s="1"/>
  <c r="S252" i="1"/>
  <c r="R299" i="1"/>
  <c r="T299" i="1" s="1"/>
  <c r="U299" i="1" s="1"/>
  <c r="R309" i="1"/>
  <c r="T309" i="1" s="1"/>
  <c r="U309" i="1" s="1"/>
  <c r="R318" i="1"/>
  <c r="T318" i="1" s="1"/>
  <c r="U318" i="1" s="1"/>
  <c r="R331" i="1"/>
  <c r="T331" i="1" s="1"/>
  <c r="U331" i="1" s="1"/>
  <c r="R332" i="1"/>
  <c r="T332" i="1" s="1"/>
  <c r="U332" i="1" s="1"/>
  <c r="R342" i="1"/>
  <c r="T342" i="1" s="1"/>
  <c r="U342" i="1" s="1"/>
  <c r="R344" i="1"/>
  <c r="T344" i="1" s="1"/>
  <c r="U344" i="1" s="1"/>
  <c r="R351" i="1"/>
  <c r="T351" i="1" s="1"/>
  <c r="U351" i="1" s="1"/>
  <c r="S352" i="1"/>
  <c r="R357" i="1"/>
  <c r="T357" i="1" s="1"/>
  <c r="U357" i="1" s="1"/>
  <c r="R362" i="1"/>
  <c r="T362" i="1" s="1"/>
  <c r="U362" i="1" s="1"/>
  <c r="R365" i="1"/>
  <c r="T365" i="1" s="1"/>
  <c r="U365" i="1" s="1"/>
  <c r="S375" i="1"/>
  <c r="R380" i="1"/>
  <c r="T380" i="1" s="1"/>
  <c r="U380" i="1" s="1"/>
  <c r="R381" i="1"/>
  <c r="T381" i="1" s="1"/>
  <c r="U381" i="1" s="1"/>
  <c r="R385" i="1"/>
  <c r="T385" i="1" s="1"/>
  <c r="U385" i="1" s="1"/>
  <c r="R434" i="1"/>
  <c r="T434" i="1" s="1"/>
  <c r="U434" i="1" s="1"/>
  <c r="R437" i="1"/>
  <c r="T437" i="1" s="1"/>
  <c r="U437" i="1" s="1"/>
  <c r="R441" i="1"/>
  <c r="T441" i="1" s="1"/>
  <c r="U441" i="1" s="1"/>
  <c r="R448" i="1"/>
  <c r="T448" i="1" s="1"/>
  <c r="U448" i="1" s="1"/>
  <c r="R457" i="1"/>
  <c r="T457" i="1" s="1"/>
  <c r="U457" i="1" s="1"/>
  <c r="R461" i="1"/>
  <c r="T461" i="1" s="1"/>
  <c r="U461" i="1" s="1"/>
  <c r="R465" i="1"/>
  <c r="T465" i="1" s="1"/>
  <c r="U465" i="1" s="1"/>
  <c r="R469" i="1"/>
  <c r="T469" i="1" s="1"/>
  <c r="U469" i="1" s="1"/>
  <c r="R474" i="1"/>
  <c r="T474" i="1" s="1"/>
  <c r="U474" i="1" s="1"/>
  <c r="R329" i="1"/>
  <c r="T329" i="1" s="1"/>
  <c r="U329" i="1" s="1"/>
  <c r="R340" i="1"/>
  <c r="T340" i="1" s="1"/>
  <c r="U340" i="1" s="1"/>
  <c r="R370" i="1"/>
  <c r="T370" i="1" s="1"/>
  <c r="U370" i="1" s="1"/>
  <c r="R377" i="1"/>
  <c r="T377" i="1" s="1"/>
  <c r="U377" i="1" s="1"/>
  <c r="S388" i="1"/>
  <c r="S392" i="1"/>
  <c r="S403" i="1"/>
  <c r="S414" i="1"/>
  <c r="S419" i="1"/>
  <c r="S423" i="1"/>
  <c r="S427" i="1"/>
  <c r="S431" i="1"/>
  <c r="R478" i="1"/>
  <c r="T478" i="1" s="1"/>
  <c r="U478" i="1" s="1"/>
  <c r="R490" i="1"/>
  <c r="T490" i="1" s="1"/>
  <c r="U490" i="1" s="1"/>
  <c r="R498" i="1"/>
  <c r="T498" i="1" s="1"/>
  <c r="U498" i="1" s="1"/>
  <c r="S472" i="1"/>
  <c r="S476" i="1"/>
  <c r="R505" i="1"/>
  <c r="T505" i="1" s="1"/>
  <c r="U505" i="1" s="1"/>
  <c r="R486" i="1"/>
  <c r="T486" i="1" s="1"/>
  <c r="U486" i="1" s="1"/>
  <c r="R491" i="1"/>
  <c r="T491" i="1" s="1"/>
  <c r="U491" i="1" s="1"/>
  <c r="R495" i="1"/>
  <c r="T495" i="1" s="1"/>
  <c r="U495" i="1" s="1"/>
  <c r="R499" i="1"/>
  <c r="T499" i="1" s="1"/>
  <c r="U499" i="1" s="1"/>
  <c r="R503" i="1"/>
  <c r="T503" i="1" s="1"/>
  <c r="U503" i="1" s="1"/>
  <c r="R435" i="1"/>
  <c r="T435" i="1" s="1"/>
  <c r="U435" i="1" s="1"/>
  <c r="R438" i="1"/>
  <c r="T438" i="1" s="1"/>
  <c r="U438" i="1" s="1"/>
  <c r="R442" i="1"/>
  <c r="T442" i="1" s="1"/>
  <c r="U442" i="1" s="1"/>
  <c r="R449" i="1"/>
  <c r="T449" i="1" s="1"/>
  <c r="U449" i="1" s="1"/>
  <c r="R454" i="1"/>
  <c r="T454" i="1" s="1"/>
  <c r="U454" i="1" s="1"/>
  <c r="R458" i="1"/>
  <c r="T458" i="1" s="1"/>
  <c r="U458" i="1" s="1"/>
  <c r="R462" i="1"/>
  <c r="T462" i="1" s="1"/>
  <c r="U462" i="1" s="1"/>
  <c r="R466" i="1"/>
  <c r="T466" i="1" s="1"/>
  <c r="U466" i="1" s="1"/>
  <c r="R399" i="1"/>
  <c r="T399" i="1" s="1"/>
  <c r="U399" i="1" s="1"/>
  <c r="R402" i="1"/>
  <c r="T402" i="1" s="1"/>
  <c r="U402" i="1" s="1"/>
  <c r="R406" i="1"/>
  <c r="T406" i="1" s="1"/>
  <c r="U406" i="1" s="1"/>
  <c r="R413" i="1"/>
  <c r="T413" i="1" s="1"/>
  <c r="U413" i="1" s="1"/>
  <c r="R418" i="1"/>
  <c r="T418" i="1" s="1"/>
  <c r="U418" i="1" s="1"/>
  <c r="R422" i="1"/>
  <c r="T422" i="1" s="1"/>
  <c r="U422" i="1" s="1"/>
  <c r="R426" i="1"/>
  <c r="T426" i="1" s="1"/>
  <c r="U426" i="1" s="1"/>
  <c r="R430" i="1"/>
  <c r="T430" i="1" s="1"/>
  <c r="U430" i="1" s="1"/>
  <c r="R397" i="1"/>
  <c r="T397" i="1" s="1"/>
  <c r="U397" i="1" s="1"/>
  <c r="R386" i="1"/>
  <c r="T386" i="1" s="1"/>
  <c r="U386" i="1" s="1"/>
  <c r="R367" i="1"/>
  <c r="T367" i="1" s="1"/>
  <c r="U367" i="1" s="1"/>
  <c r="R378" i="1"/>
  <c r="T378" i="1" s="1"/>
  <c r="U378" i="1" s="1"/>
  <c r="R383" i="1"/>
  <c r="T383" i="1" s="1"/>
  <c r="U383" i="1" s="1"/>
  <c r="R387" i="1"/>
  <c r="T387" i="1" s="1"/>
  <c r="U387" i="1" s="1"/>
  <c r="R391" i="1"/>
  <c r="T391" i="1" s="1"/>
  <c r="U391" i="1" s="1"/>
  <c r="R395" i="1"/>
  <c r="T395" i="1" s="1"/>
  <c r="U395" i="1" s="1"/>
  <c r="R327" i="1"/>
  <c r="T327" i="1" s="1"/>
  <c r="U327" i="1" s="1"/>
  <c r="R330" i="1"/>
  <c r="T330" i="1" s="1"/>
  <c r="U330" i="1" s="1"/>
  <c r="R334" i="1"/>
  <c r="T334" i="1" s="1"/>
  <c r="U334" i="1" s="1"/>
  <c r="R341" i="1"/>
  <c r="T341" i="1" s="1"/>
  <c r="U341" i="1" s="1"/>
  <c r="R346" i="1"/>
  <c r="T346" i="1" s="1"/>
  <c r="U346" i="1" s="1"/>
  <c r="R350" i="1"/>
  <c r="T350" i="1" s="1"/>
  <c r="U350" i="1" s="1"/>
  <c r="R354" i="1"/>
  <c r="T354" i="1" s="1"/>
  <c r="U354" i="1" s="1"/>
  <c r="R358" i="1"/>
  <c r="T358" i="1" s="1"/>
  <c r="U358" i="1" s="1"/>
  <c r="R325" i="1"/>
  <c r="T325" i="1" s="1"/>
  <c r="U325" i="1" s="1"/>
  <c r="R322" i="1"/>
  <c r="T322" i="1" s="1"/>
  <c r="U322" i="1" s="1"/>
  <c r="R310" i="1"/>
  <c r="T310" i="1" s="1"/>
  <c r="U310" i="1" s="1"/>
  <c r="R319" i="1"/>
  <c r="T319" i="1" s="1"/>
  <c r="U319" i="1" s="1"/>
  <c r="R323" i="1"/>
  <c r="T323" i="1" s="1"/>
  <c r="U323" i="1" s="1"/>
  <c r="R264" i="1"/>
  <c r="T264" i="1" s="1"/>
  <c r="U264" i="1" s="1"/>
  <c r="R267" i="1"/>
  <c r="T267" i="1" s="1"/>
  <c r="U267" i="1" s="1"/>
  <c r="R271" i="1"/>
  <c r="T271" i="1" s="1"/>
  <c r="U271" i="1" s="1"/>
  <c r="R278" i="1"/>
  <c r="T278" i="1" s="1"/>
  <c r="U278"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1" i="1"/>
  <c r="T241" i="1" s="1"/>
  <c r="U241"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2" i="1"/>
  <c r="T242" i="1" s="1"/>
  <c r="U242" i="1" s="1"/>
  <c r="R247" i="1"/>
  <c r="T247" i="1" s="1"/>
  <c r="U247" i="1" s="1"/>
  <c r="R251" i="1"/>
  <c r="T251" i="1" s="1"/>
  <c r="U251" i="1" s="1"/>
  <c r="R255" i="1"/>
  <c r="T255" i="1" s="1"/>
  <c r="U255" i="1" s="1"/>
  <c r="R259" i="1"/>
  <c r="T259" i="1" s="1"/>
  <c r="U259" i="1" s="1"/>
  <c r="R226" i="1"/>
  <c r="T226" i="1" s="1"/>
  <c r="U226" i="1" s="1"/>
  <c r="R196" i="1"/>
  <c r="T196" i="1" s="1"/>
  <c r="U196" i="1" s="1"/>
  <c r="R207" i="1"/>
  <c r="T207" i="1" s="1"/>
  <c r="U207" i="1" s="1"/>
  <c r="R212" i="1"/>
  <c r="T212" i="1" s="1"/>
  <c r="U212" i="1" s="1"/>
  <c r="R216" i="1"/>
  <c r="T216" i="1" s="1"/>
  <c r="U216" i="1" s="1"/>
  <c r="R220" i="1"/>
  <c r="T220" i="1" s="1"/>
  <c r="U220" i="1" s="1"/>
  <c r="R224" i="1"/>
  <c r="T224" i="1" s="1"/>
  <c r="U224" i="1" s="1"/>
  <c r="S157" i="1"/>
  <c r="S161" i="1"/>
  <c r="S168" i="1"/>
  <c r="S173" i="1"/>
  <c r="S177" i="1"/>
  <c r="S181" i="1"/>
  <c r="S185" i="1"/>
  <c r="S189" i="1"/>
  <c r="R180" i="1"/>
  <c r="T180" i="1" s="1"/>
  <c r="U180" i="1" s="1"/>
  <c r="R184" i="1"/>
  <c r="T184" i="1" s="1"/>
  <c r="U184" i="1" s="1"/>
  <c r="R188" i="1"/>
  <c r="T188" i="1" s="1"/>
  <c r="U188" i="1" s="1"/>
  <c r="S132" i="1"/>
  <c r="S137" i="1"/>
  <c r="S141" i="1"/>
  <c r="S145" i="1"/>
  <c r="S121" i="1"/>
  <c r="S125" i="1"/>
  <c r="R147" i="1"/>
  <c r="T147" i="1" s="1"/>
  <c r="U147" i="1" s="1"/>
  <c r="R151" i="1"/>
  <c r="T151" i="1" s="1"/>
  <c r="U151" i="1" s="1"/>
  <c r="R83" i="1"/>
  <c r="T83" i="1" s="1"/>
  <c r="U83" i="1" s="1"/>
  <c r="R86" i="1"/>
  <c r="T86" i="1" s="1"/>
  <c r="U86" i="1" s="1"/>
  <c r="R90" i="1"/>
  <c r="T90" i="1" s="1"/>
  <c r="U90" i="1" s="1"/>
  <c r="R97" i="1"/>
  <c r="T97" i="1" s="1"/>
  <c r="U97"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8" i="1"/>
  <c r="T98" i="1" s="1"/>
  <c r="U98"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0" i="1"/>
  <c r="R61" i="1"/>
  <c r="T61" i="1" s="1"/>
  <c r="U61" i="1" s="1"/>
  <c r="S65" i="1"/>
  <c r="R66" i="1"/>
  <c r="T66" i="1" s="1"/>
  <c r="U66" i="1" s="1"/>
  <c r="S69" i="1"/>
  <c r="R70" i="1"/>
  <c r="T70" i="1" s="1"/>
  <c r="U70" i="1" s="1"/>
  <c r="S73" i="1"/>
  <c r="R74" i="1"/>
  <c r="T74" i="1" s="1"/>
  <c r="U74" i="1" s="1"/>
  <c r="S77" i="1"/>
  <c r="R78" i="1"/>
  <c r="T78" i="1" s="1"/>
  <c r="U78" i="1" s="1"/>
  <c r="S81" i="1"/>
  <c r="R82" i="1"/>
  <c r="T82" i="1" s="1"/>
  <c r="U82" i="1" s="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4" i="1"/>
  <c r="AC25" i="1"/>
  <c r="AC26" i="1"/>
  <c r="AC27" i="1"/>
  <c r="AC29" i="1"/>
  <c r="AC30" i="1"/>
  <c r="AC31" i="1"/>
  <c r="AC32" i="1"/>
  <c r="AC33" i="1"/>
  <c r="AC34" i="1"/>
  <c r="AC35" i="1"/>
  <c r="AC36" i="1"/>
  <c r="AC37" i="1"/>
  <c r="AC38" i="1"/>
  <c r="AC39" i="1"/>
  <c r="AC40" i="1"/>
  <c r="AC41" i="1"/>
  <c r="AC42" i="1"/>
  <c r="AC43" i="1"/>
  <c r="AC44" i="1"/>
  <c r="AC45" i="1"/>
  <c r="AC46" i="1"/>
  <c r="AC11" i="1"/>
  <c r="AB12" i="1"/>
  <c r="AB13" i="1"/>
  <c r="AB17" i="1"/>
  <c r="AB18" i="1"/>
  <c r="AB24" i="1"/>
  <c r="AB25" i="1"/>
  <c r="AB26" i="1"/>
  <c r="AB27" i="1"/>
  <c r="AB29" i="1"/>
  <c r="AB30" i="1"/>
  <c r="AB31" i="1"/>
  <c r="AB32" i="1"/>
  <c r="AB33" i="1"/>
  <c r="AB34" i="1"/>
  <c r="AB35" i="1"/>
  <c r="AB36" i="1"/>
  <c r="AB37" i="1"/>
  <c r="AB38" i="1"/>
  <c r="AB39" i="1"/>
  <c r="AB40" i="1"/>
  <c r="AB41" i="1"/>
  <c r="AB42" i="1"/>
  <c r="AB43" i="1"/>
  <c r="AB44" i="1"/>
  <c r="AB45" i="1"/>
  <c r="AB46" i="1"/>
  <c r="AB11" i="1"/>
  <c r="AA12" i="1"/>
  <c r="AA13" i="1"/>
  <c r="AA17" i="1"/>
  <c r="AA18" i="1"/>
  <c r="AA24" i="1"/>
  <c r="AA25" i="1"/>
  <c r="AA26" i="1"/>
  <c r="AA27" i="1"/>
  <c r="AA29" i="1"/>
  <c r="AA30" i="1"/>
  <c r="AA31" i="1"/>
  <c r="AA32" i="1"/>
  <c r="AA33" i="1"/>
  <c r="AA34" i="1"/>
  <c r="AA35" i="1"/>
  <c r="AA36" i="1"/>
  <c r="AA37" i="1"/>
  <c r="AA38" i="1"/>
  <c r="AA39" i="1"/>
  <c r="AA40" i="1"/>
  <c r="AA41" i="1"/>
  <c r="AA42" i="1"/>
  <c r="AA43" i="1"/>
  <c r="AA44" i="1"/>
  <c r="AA45" i="1"/>
  <c r="AA46" i="1"/>
  <c r="AA11" i="1"/>
  <c r="W12" i="1" l="1"/>
  <c r="W13" i="1"/>
  <c r="W17" i="1"/>
  <c r="W18" i="1"/>
  <c r="W24" i="1"/>
  <c r="W25" i="1"/>
  <c r="W26" i="1"/>
  <c r="W27" i="1"/>
  <c r="W29" i="1"/>
  <c r="W30" i="1"/>
  <c r="W31" i="1"/>
  <c r="W32" i="1"/>
  <c r="W33" i="1"/>
  <c r="W34" i="1"/>
  <c r="W35" i="1"/>
  <c r="W36" i="1"/>
  <c r="W37" i="1"/>
  <c r="W38" i="1"/>
  <c r="W39" i="1"/>
  <c r="W40" i="1"/>
  <c r="W41" i="1"/>
  <c r="W42" i="1"/>
  <c r="W43" i="1"/>
  <c r="W44" i="1"/>
  <c r="W45" i="1"/>
  <c r="W46" i="1"/>
  <c r="W11" i="1"/>
  <c r="M12" i="1"/>
  <c r="M13" i="1"/>
  <c r="M17" i="1"/>
  <c r="M18" i="1"/>
  <c r="M24" i="1"/>
  <c r="M25" i="1"/>
  <c r="M26" i="1"/>
  <c r="M27" i="1"/>
  <c r="M29" i="1"/>
  <c r="M30" i="1"/>
  <c r="M31" i="1"/>
  <c r="M32" i="1"/>
  <c r="M33" i="1"/>
  <c r="M34" i="1"/>
  <c r="M35" i="1"/>
  <c r="M36" i="1"/>
  <c r="M37" i="1"/>
  <c r="M38" i="1"/>
  <c r="M39" i="1"/>
  <c r="M40" i="1"/>
  <c r="M41" i="1"/>
  <c r="M42" i="1"/>
  <c r="M43" i="1"/>
  <c r="M44" i="1"/>
  <c r="M45" i="1"/>
  <c r="M46" i="1"/>
  <c r="M11" i="1"/>
  <c r="L12" i="1"/>
  <c r="L13" i="1"/>
  <c r="L17" i="1"/>
  <c r="L18" i="1"/>
  <c r="L24" i="1"/>
  <c r="L25" i="1"/>
  <c r="L26" i="1"/>
  <c r="L27" i="1"/>
  <c r="L29" i="1"/>
  <c r="L30" i="1"/>
  <c r="L31" i="1"/>
  <c r="L32" i="1"/>
  <c r="L33" i="1"/>
  <c r="L34" i="1"/>
  <c r="L35" i="1"/>
  <c r="L36" i="1"/>
  <c r="L37" i="1"/>
  <c r="L38" i="1"/>
  <c r="L39" i="1"/>
  <c r="L40" i="1"/>
  <c r="L41" i="1"/>
  <c r="L42" i="1"/>
  <c r="L43" i="1"/>
  <c r="L44" i="1"/>
  <c r="L45" i="1"/>
  <c r="L46" i="1"/>
  <c r="L11" i="1"/>
  <c r="J12" i="1"/>
  <c r="J13" i="1"/>
  <c r="J17" i="1"/>
  <c r="J18" i="1"/>
  <c r="J24" i="1"/>
  <c r="J25" i="1"/>
  <c r="J26" i="1"/>
  <c r="J27" i="1"/>
  <c r="J29" i="1"/>
  <c r="J30" i="1"/>
  <c r="J31" i="1"/>
  <c r="J32" i="1"/>
  <c r="J33" i="1"/>
  <c r="J34" i="1"/>
  <c r="J35" i="1"/>
  <c r="J36" i="1"/>
  <c r="J37" i="1"/>
  <c r="J38" i="1"/>
  <c r="J39" i="1"/>
  <c r="J40" i="1"/>
  <c r="J41" i="1"/>
  <c r="J42" i="1"/>
  <c r="J43" i="1"/>
  <c r="J44" i="1"/>
  <c r="J45" i="1"/>
  <c r="J46" i="1"/>
  <c r="J11" i="1"/>
  <c r="H17" i="1"/>
  <c r="H18" i="1"/>
  <c r="H24" i="1"/>
  <c r="H25" i="1"/>
  <c r="H26" i="1"/>
  <c r="H27"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7" i="1"/>
  <c r="R27" i="1" s="1"/>
  <c r="T27" i="1" s="1"/>
  <c r="U27" i="1" s="1"/>
  <c r="Q26" i="1"/>
  <c r="S26" i="1" s="1"/>
  <c r="Q25" i="1"/>
  <c r="R25" i="1" s="1"/>
  <c r="T25" i="1" s="1"/>
  <c r="U25" i="1" s="1"/>
  <c r="Q24" i="1"/>
  <c r="S24"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7" i="1"/>
  <c r="S44" i="1"/>
  <c r="S25" i="1"/>
  <c r="S34" i="1"/>
  <c r="S42" i="1"/>
  <c r="R26" i="1"/>
  <c r="T26" i="1" s="1"/>
  <c r="U26"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4" i="1"/>
  <c r="T24" i="1" s="1"/>
  <c r="U24" i="1" s="1"/>
  <c r="S17" i="1"/>
</calcChain>
</file>

<file path=xl/sharedStrings.xml><?xml version="1.0" encoding="utf-8"?>
<sst xmlns="http://schemas.openxmlformats.org/spreadsheetml/2006/main" count="1175" uniqueCount="345">
  <si>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</si>
  <si>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</si>
  <si>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</si>
  <si>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</si>
  <si>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</si>
  <si>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</si>
  <si>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</si>
  <si>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</si>
  <si>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</si>
  <si>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</si>
  <si>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</si>
  <si>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</si>
  <si>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</si>
  <si>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</si>
  <si>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</si>
  <si>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</si>
  <si>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</si>
  <si>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</si>
  <si>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</si>
  <si>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</si>
  <si>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</si>
  <si>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</si>
  <si>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</si>
  <si>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</si>
  <si>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</si>
  <si>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</si>
  <si>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</si>
  <si>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</si>
  <si>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</si>
  <si>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</si>
  <si>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</si>
  <si>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</si>
  <si>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</si>
  <si>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</si>
  <si>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</si>
  <si>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</si>
  <si>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</si>
  <si>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</si>
  <si>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</si>
  <si>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</si>
  <si>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</si>
  <si>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</si>
  <si>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</si>
  <si>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</si>
  <si>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</si>
  <si>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</si>
  <si>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</si>
  <si>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</si>
  <si>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</si>
  <si>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</si>
  <si>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</si>
  <si>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</si>
  <si>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</si>
  <si>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</si>
  <si>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</si>
  <si>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</si>
  <si>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</si>
  <si>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</si>
  <si>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</si>
  <si>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</si>
  <si>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</si>
  <si>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</si>
  <si>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</si>
  <si>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</si>
  <si>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</si>
  <si>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</si>
  <si>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</si>
  <si>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</si>
  <si>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</si>
  <si>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</si>
  <si>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</si>
  <si>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</si>
  <si>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</si>
  <si>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</si>
  <si>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</si>
  <si>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</si>
  <si>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</si>
  <si>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</si>
  <si>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</si>
  <si>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</si>
  <si>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</si>
  <si>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</si>
  <si>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</si>
  <si>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</si>
  <si>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</si>
  <si>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</si>
  <si>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</si>
  <si>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</si>
  <si>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</si>
  <si>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</si>
  <si>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</si>
  <si>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</si>
  <si>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</si>
  <si>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</si>
  <si>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</si>
  <si>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</si>
  <si>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</si>
  <si>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</si>
  <si>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</si>
  <si>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</si>
  <si>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</si>
  <si>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</si>
  <si>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</si>
  <si>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</si>
  <si>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</si>
  <si>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</si>
  <si>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</si>
  <si>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</si>
  <si>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</si>
  <si>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</si>
  <si>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</si>
  <si>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</si>
  <si>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</si>
  <si>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</si>
  <si>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</si>
  <si>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</si>
  <si>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</si>
  <si>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</si>
  <si>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</si>
  <si>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</si>
  <si>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</si>
  <si>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</si>
  <si>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</si>
  <si>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</si>
  <si>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</si>
  <si>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</si>
  <si>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</si>
  <si>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</si>
  <si>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</si>
  <si>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</si>
  <si>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</si>
  <si>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</si>
  <si>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</si>
  <si>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</si>
  <si>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</si>
  <si>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</si>
  <si>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</si>
  <si>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</si>
  <si>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</si>
  <si>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</si>
  <si>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</si>
  <si>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</si>
  <si>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</si>
  <si>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</si>
  <si>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</si>
  <si>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</si>
  <si>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</si>
  <si>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</si>
  <si>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</si>
  <si>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</si>
  <si>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</si>
  <si>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</si>
  <si>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</si>
  <si>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</si>
  <si>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</si>
  <si>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</si>
  <si>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</si>
  <si>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</si>
  <si>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</si>
  <si>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</si>
  <si>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</si>
  <si>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</si>
  <si>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</si>
  <si>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</si>
  <si>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</si>
  <si>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</si>
  <si>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</si>
  <si>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</si>
  <si>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</si>
  <si>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</si>
  <si>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</si>
  <si>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</si>
  <si>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</si>
  <si>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</si>
  <si>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</si>
  <si>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</si>
  <si>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</si>
  <si>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</si>
  <si>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</si>
  <si>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</si>
  <si>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</si>
  <si>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</si>
  <si>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</si>
  <si>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</si>
  <si>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</si>
  <si>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</si>
  <si>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</si>
  <si>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</si>
  <si>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</si>
  <si>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</si>
  <si>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</si>
  <si>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</si>
  <si>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</si>
  <si>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</si>
  <si>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</si>
  <si>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</si>
  <si>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</si>
  <si>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</si>
  <si>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</si>
  <si>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</si>
  <si>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</si>
  <si>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</si>
  <si>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</si>
  <si>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</si>
  <si>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</si>
  <si>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</si>
  <si>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</si>
  <si>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</si>
  <si>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</si>
  <si>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</si>
  <si>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</si>
  <si>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</si>
  <si>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</si>
  <si>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</si>
  <si>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</si>
  <si>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</si>
  <si>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</si>
  <si>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</si>
  <si>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</si>
  <si>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</si>
  <si>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</si>
  <si>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</si>
  <si>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</si>
  <si>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</si>
  <si>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</si>
  <si>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</si>
  <si>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</si>
  <si>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</si>
  <si>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</si>
  <si>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</si>
  <si>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</si>
  <si>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</si>
  <si>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</si>
  <si>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</si>
  <si>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</si>
  <si>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</si>
  <si>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</si>
  <si>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</si>
  <si>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</si>
  <si>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</si>
  <si>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</si>
  <si>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</si>
  <si>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</si>
  <si>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</si>
  <si>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</si>
  <si>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</si>
  <si>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</si>
  <si>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</si>
  <si>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</si>
  <si>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</si>
  <si>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</si>
  <si>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</si>
  <si>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</si>
  <si>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</si>
  <si>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</si>
  <si>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</si>
  <si>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</si>
  <si>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</si>
  <si>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</si>
  <si>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</si>
  <si>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</si>
  <si>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</si>
  <si>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</si>
  <si>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</si>
  <si>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</si>
  <si>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</si>
  <si>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</si>
  <si>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</si>
  <si>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</si>
  <si>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</si>
  <si>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</si>
  <si>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</si>
  <si>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</si>
  <si>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</si>
  <si>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</si>
  <si>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</si>
  <si>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</si>
  <si>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</si>
  <si>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</si>
  <si>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</si>
  <si>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</si>
  <si>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</si>
  <si>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</si>
  <si>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</si>
  <si>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</si>
  <si>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</si>
  <si>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</si>
  <si>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</si>
  <si>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</si>
  <si>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</si>
  <si>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</si>
  <si>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</si>
  <si>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</si>
  <si>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</si>
  <si>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</si>
  <si>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</si>
  <si>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</si>
  <si>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</si>
  <si>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</si>
  <si>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</si>
  <si>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</si>
  <si>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</si>
  <si>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</si>
  <si>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</si>
  <si>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</si>
  <si>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</si>
  <si>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</si>
  <si>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</si>
  <si>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</si>
  <si>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</si>
  <si>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</si>
  <si>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</si>
  <si>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</si>
  <si>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</si>
  <si>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</si>
  <si>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</si>
  <si>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</si>
  <si>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</si>
  <si>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</si>
  <si>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</si>
  <si>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</si>
  <si>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</si>
  <si>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</si>
  <si>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</si>
  <si>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</si>
  <si>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</si>
  <si>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</si>
  <si>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</si>
  <si>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</si>
  <si>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</si>
  <si>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</si>
  <si>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</si>
  <si>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</si>
  <si>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</si>
  <si>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</si>
  <si>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</si>
  <si>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</si>
  <si>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</si>
  <si>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</si>
  <si>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</si>
  <si>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NOMBRE CENTRO DE TRABAJO Y/O PROCESO: DIVISIÓN  OPERACIÓN Y MANTENIMIENTO</t>
  </si>
  <si>
    <t>DIVISIÓN  OPERACIÓN Y MANTENIMIENTO</t>
  </si>
  <si>
    <t xml:space="preserve">CENTRO DE TRABAJO Y/O PROCESO: TANQUE DE ALMACENAMIENTO DE AGUA YOMASA </t>
  </si>
  <si>
    <t xml:space="preserve">TANQUE DE ALMACENAMIENTO DE AGUA YOMASA </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</si>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</sst>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92">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2"/>
  <sheetViews>
    <sheetView showGridLines="0" zoomScaleNormal="10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21"/>
      <c r="D2" s="121"/>
      <c r="E2" s="131" t="s">
        <v>344</v>
      </c>
      <c r="F2" s="132"/>
      <c r="G2" s="132"/>
      <c r="H2" s="132"/>
      <c r="I2" s="132"/>
      <c r="J2" s="133"/>
      <c r="K2" s="9"/>
      <c r="L2" s="9"/>
      <c r="M2" s="9"/>
      <c r="N2" s="8"/>
      <c r="O2" s="8"/>
      <c r="P2" s="8"/>
      <c r="Q2" s="8"/>
      <c r="R2" s="8"/>
      <c r="S2" s="8"/>
      <c r="T2" s="8"/>
      <c r="U2" s="8"/>
      <c r="V2" s="9"/>
      <c r="W2" s="8"/>
      <c r="X2" s="8"/>
      <c r="Y2" s="8"/>
      <c r="Z2" s="8"/>
      <c r="AA2" s="8"/>
      <c r="AB2" s="10"/>
    </row>
    <row r="3" spans="1:277" s="6" customFormat="1" ht="15" customHeight="1">
      <c r="A3" s="5"/>
      <c r="C3" s="11"/>
      <c r="D3" s="8"/>
      <c r="E3" s="134" t="s">
        <v>342</v>
      </c>
      <c r="F3" s="135"/>
      <c r="G3" s="135"/>
      <c r="H3" s="135"/>
      <c r="I3" s="135"/>
      <c r="J3" s="136"/>
      <c r="K3" s="9"/>
      <c r="L3" s="9"/>
      <c r="M3" s="9"/>
      <c r="N3" s="8"/>
      <c r="O3" s="8"/>
      <c r="P3" s="8"/>
      <c r="Q3" s="8"/>
      <c r="R3" s="8"/>
      <c r="S3" s="8"/>
      <c r="T3" s="8"/>
      <c r="U3" s="8"/>
      <c r="V3" s="9"/>
      <c r="W3" s="8"/>
      <c r="X3" s="8"/>
      <c r="Y3" s="8"/>
      <c r="Z3" s="8"/>
      <c r="AA3" s="8"/>
      <c r="AB3" s="10"/>
    </row>
    <row r="4" spans="1:277" s="6" customFormat="1" ht="15" customHeight="1" thickBot="1">
      <c r="A4" s="5"/>
      <c r="C4" s="121"/>
      <c r="D4" s="121"/>
      <c r="E4" s="137" t="s">
        <v>340</v>
      </c>
      <c r="F4" s="138"/>
      <c r="G4" s="138"/>
      <c r="H4" s="138"/>
      <c r="I4" s="138"/>
      <c r="J4" s="139"/>
      <c r="K4" s="9"/>
      <c r="L4" s="9"/>
      <c r="M4" s="9"/>
      <c r="N4" s="8"/>
      <c r="O4" s="8"/>
      <c r="P4" s="8"/>
      <c r="Q4" s="8"/>
      <c r="R4" s="8"/>
      <c r="S4" s="8"/>
      <c r="T4" s="8"/>
      <c r="U4" s="8"/>
      <c r="V4" s="9"/>
      <c r="W4" s="8"/>
      <c r="X4" s="8"/>
      <c r="Y4" s="8"/>
      <c r="Z4" s="8"/>
      <c r="AA4" s="8"/>
      <c r="AB4" s="10"/>
    </row>
    <row r="5" spans="1:277" s="6" customFormat="1" ht="11.25" customHeight="1">
      <c r="A5" s="5"/>
      <c r="C5" s="11"/>
      <c r="D5" s="8"/>
      <c r="E5" s="122"/>
      <c r="F5" s="122"/>
      <c r="G5" s="122"/>
      <c r="H5" s="122"/>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29" t="s">
        <v>11</v>
      </c>
      <c r="B8" s="127" t="s">
        <v>12</v>
      </c>
      <c r="C8" s="123" t="s">
        <v>0</v>
      </c>
      <c r="D8" s="123"/>
      <c r="E8" s="123"/>
      <c r="F8" s="123"/>
      <c r="G8" s="123"/>
      <c r="H8" s="120" t="s">
        <v>1</v>
      </c>
      <c r="I8" s="124"/>
      <c r="J8" s="125" t="s">
        <v>2</v>
      </c>
      <c r="K8" s="120" t="s">
        <v>3</v>
      </c>
      <c r="L8" s="120"/>
      <c r="M8" s="120"/>
      <c r="N8" s="120" t="s">
        <v>4</v>
      </c>
      <c r="O8" s="120"/>
      <c r="P8" s="120"/>
      <c r="Q8" s="120"/>
      <c r="R8" s="120"/>
      <c r="S8" s="120"/>
      <c r="T8" s="120"/>
      <c r="U8" s="120" t="s">
        <v>5</v>
      </c>
      <c r="V8" s="120" t="s">
        <v>6</v>
      </c>
      <c r="W8" s="124"/>
      <c r="X8" s="119" t="s">
        <v>7</v>
      </c>
      <c r="Y8" s="119"/>
      <c r="Z8" s="119"/>
      <c r="AA8" s="119"/>
      <c r="AB8" s="119"/>
      <c r="AC8" s="119"/>
      <c r="AD8" s="119"/>
    </row>
    <row r="9" spans="1:277" ht="15.75" customHeight="1" thickBot="1">
      <c r="A9" s="130"/>
      <c r="B9" s="128"/>
      <c r="C9" s="123"/>
      <c r="D9" s="123"/>
      <c r="E9" s="123"/>
      <c r="F9" s="123"/>
      <c r="G9" s="123"/>
      <c r="H9" s="124"/>
      <c r="I9" s="124"/>
      <c r="J9" s="125"/>
      <c r="K9" s="120"/>
      <c r="L9" s="120"/>
      <c r="M9" s="120"/>
      <c r="N9" s="120"/>
      <c r="O9" s="120"/>
      <c r="P9" s="120"/>
      <c r="Q9" s="120"/>
      <c r="R9" s="120"/>
      <c r="S9" s="120"/>
      <c r="T9" s="120"/>
      <c r="U9" s="124"/>
      <c r="V9" s="124"/>
      <c r="W9" s="124"/>
      <c r="X9" s="119"/>
      <c r="Y9" s="119"/>
      <c r="Z9" s="119"/>
      <c r="AA9" s="119"/>
      <c r="AB9" s="119"/>
      <c r="AC9" s="119"/>
      <c r="AD9" s="119"/>
    </row>
    <row r="10" spans="1:277" s="13" customFormat="1" ht="39" thickBot="1">
      <c r="A10" s="130"/>
      <c r="B10" s="128"/>
      <c r="C10" s="57" t="s">
        <v>13</v>
      </c>
      <c r="D10" s="57" t="s">
        <v>14</v>
      </c>
      <c r="E10" s="57" t="s">
        <v>15</v>
      </c>
      <c r="F10" s="57" t="s">
        <v>16</v>
      </c>
      <c r="G10" s="57" t="s">
        <v>17</v>
      </c>
      <c r="H10" s="57" t="s">
        <v>18</v>
      </c>
      <c r="I10" s="57" t="s">
        <v>19</v>
      </c>
      <c r="J10" s="126"/>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0.5">
      <c r="A11" s="116" t="s">
        <v>341</v>
      </c>
      <c r="B11" s="113" t="s">
        <v>343</v>
      </c>
      <c r="C11" s="146" t="s">
        <v>265</v>
      </c>
      <c r="D11" s="143" t="s">
        <v>314</v>
      </c>
      <c r="E11" s="140" t="s">
        <v>263</v>
      </c>
      <c r="F11" s="140">
        <v>22</v>
      </c>
      <c r="G11" s="140"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6</v>
      </c>
      <c r="O11" s="77">
        <v>3</v>
      </c>
      <c r="P11" s="77">
        <v>25</v>
      </c>
      <c r="Q11" s="77">
        <f t="shared" ref="Q11:Q46" si="0">N11*O11</f>
        <v>18</v>
      </c>
      <c r="R11" s="77">
        <f t="shared" ref="R11:R46" si="1">Q11*P11</f>
        <v>450</v>
      </c>
      <c r="S11" s="77" t="str">
        <f t="shared" ref="S11:S46" si="2">IF(Q11=40,"MA-40",IF(Q11=30,"MA-30",IF(Q11=20,"A-20",IF(Q11=10,"A-10",IF(Q11=24,"MA-24",IF(Q11=18,"A-18",IF(Q11=12,"A-12",IF(Q11=6,"M-6",IF(Q11=8,"M-8",IF(Q11=6,"M-6",IF(Q11=4,"B-4",IF(Q11=2,"B-2",))))))))))))</f>
        <v>A-18</v>
      </c>
      <c r="T11" s="78" t="str">
        <f t="shared" ref="T11:T46" si="3">IF(R11&lt;=20,"IV",IF(R11&lt;=120,"III",IF(R11&lt;=500,"II",IF(R11&lt;=4000,"I"))))</f>
        <v>II</v>
      </c>
      <c r="U11" s="78" t="str">
        <f>IF(T11=0,"",IF(T11="IV","Aceptable",IF(T11="III","Mejorable",IF(T11="II","No Aceptable o Aceptable con Control Especifico",IF(T11="I","No Aceptable","")))))</f>
        <v>No Aceptable o Aceptable con Control Especifico</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0.5">
      <c r="A12" s="117"/>
      <c r="B12" s="114"/>
      <c r="C12" s="147"/>
      <c r="D12" s="144"/>
      <c r="E12" s="141"/>
      <c r="F12" s="141"/>
      <c r="G12" s="14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6</v>
      </c>
      <c r="O12" s="61">
        <v>2</v>
      </c>
      <c r="P12" s="61">
        <v>25</v>
      </c>
      <c r="Q12" s="61">
        <f t="shared" si="0"/>
        <v>12</v>
      </c>
      <c r="R12" s="61">
        <f t="shared" si="1"/>
        <v>300</v>
      </c>
      <c r="S12" s="61" t="str">
        <f t="shared" si="2"/>
        <v>A-12</v>
      </c>
      <c r="T12" s="62" t="str">
        <f t="shared" si="3"/>
        <v>II</v>
      </c>
      <c r="U12" s="62" t="str">
        <f t="shared" ref="U12:U46" si="4">IF(T12=0,"",IF(T12="IV","Aceptable",IF(T12="III","Mejorable",IF(T12="II","No Aceptable o Aceptable con Control Especifico",IF(T12="I","No Aceptable","")))))</f>
        <v>No Aceptable o Aceptable con Control Especifico</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17"/>
      <c r="B13" s="114"/>
      <c r="C13" s="147"/>
      <c r="D13" s="144"/>
      <c r="E13" s="141"/>
      <c r="F13" s="141"/>
      <c r="G13" s="14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17"/>
      <c r="B14" s="114"/>
      <c r="C14" s="147"/>
      <c r="D14" s="144"/>
      <c r="E14" s="141"/>
      <c r="F14" s="141"/>
      <c r="G14" s="141"/>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17"/>
      <c r="B15" s="114"/>
      <c r="C15" s="147"/>
      <c r="D15" s="144"/>
      <c r="E15" s="141"/>
      <c r="F15" s="141"/>
      <c r="G15" s="141"/>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17"/>
      <c r="B16" s="114"/>
      <c r="C16" s="147"/>
      <c r="D16" s="144"/>
      <c r="E16" s="141"/>
      <c r="F16" s="141"/>
      <c r="G16" s="141"/>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17"/>
      <c r="B17" s="114"/>
      <c r="C17" s="147"/>
      <c r="D17" s="144"/>
      <c r="E17" s="141"/>
      <c r="F17" s="141"/>
      <c r="G17" s="141"/>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17"/>
      <c r="B18" s="114"/>
      <c r="C18" s="147"/>
      <c r="D18" s="144"/>
      <c r="E18" s="141"/>
      <c r="F18" s="141"/>
      <c r="G18" s="141"/>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17"/>
      <c r="B19" s="114"/>
      <c r="C19" s="147"/>
      <c r="D19" s="144"/>
      <c r="E19" s="141"/>
      <c r="F19" s="141"/>
      <c r="G19" s="141"/>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17"/>
      <c r="B20" s="114"/>
      <c r="C20" s="147"/>
      <c r="D20" s="144"/>
      <c r="E20" s="141"/>
      <c r="F20" s="141"/>
      <c r="G20" s="141"/>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17"/>
      <c r="B21" s="114"/>
      <c r="C21" s="147"/>
      <c r="D21" s="144"/>
      <c r="E21" s="141"/>
      <c r="F21" s="141"/>
      <c r="G21" s="141"/>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17"/>
      <c r="B22" s="114"/>
      <c r="C22" s="147"/>
      <c r="D22" s="144"/>
      <c r="E22" s="141"/>
      <c r="F22" s="141"/>
      <c r="G22" s="141"/>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17"/>
      <c r="B23" s="114"/>
      <c r="C23" s="147"/>
      <c r="D23" s="144"/>
      <c r="E23" s="141"/>
      <c r="F23" s="141"/>
      <c r="G23" s="141"/>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15">
      <c r="A24" s="117"/>
      <c r="B24" s="114"/>
      <c r="C24" s="147"/>
      <c r="D24" s="144"/>
      <c r="E24" s="141"/>
      <c r="F24" s="141"/>
      <c r="G24" s="141"/>
      <c r="H24" s="58" t="str">
        <f>VLOOKUP(I24,Hoja2!A$3:I$54,2,0)</f>
        <v>AUSENCIA O EXCESO DE LUZ EN UN AMBIENTE</v>
      </c>
      <c r="I24" s="59" t="s">
        <v>47</v>
      </c>
      <c r="J24" s="58" t="str">
        <f>VLOOKUP(I24,Hoja2!A$3:I$54,3,0)</f>
        <v>ESTRÉS, DIFICULTAD PARA VER, CANSANCIO VISUAL</v>
      </c>
      <c r="K24" s="60"/>
      <c r="L24" s="58" t="str">
        <f>VLOOKUP(I24,Hoja2!A$3:I$54,4,0)</f>
        <v>PG INSPECCIONES, PG EMERGENCIA</v>
      </c>
      <c r="M24" s="58" t="str">
        <f>VLOOKUP(I24,Hoja2!A$3:I$54,5,0)</f>
        <v>NO OBSERVADO</v>
      </c>
      <c r="N24" s="61">
        <v>10</v>
      </c>
      <c r="O24" s="61">
        <v>3</v>
      </c>
      <c r="P24" s="61">
        <v>25</v>
      </c>
      <c r="Q24" s="61">
        <f t="shared" si="0"/>
        <v>30</v>
      </c>
      <c r="R24" s="61">
        <f t="shared" si="1"/>
        <v>750</v>
      </c>
      <c r="S24" s="61" t="str">
        <f t="shared" si="2"/>
        <v>MA-30</v>
      </c>
      <c r="T24" s="62" t="str">
        <f t="shared" si="3"/>
        <v>I</v>
      </c>
      <c r="U24" s="62" t="str">
        <f t="shared" si="4"/>
        <v>No Aceptable</v>
      </c>
      <c r="V24" s="60">
        <v>1</v>
      </c>
      <c r="W24" s="58" t="str">
        <f>VLOOKUP(I24,Hoja2!A$3:I$54,6,0)</f>
        <v>SECUELA, CALIFICACIÓN DE ENFERMEDAD LABORAL</v>
      </c>
      <c r="X24" s="65"/>
      <c r="Y24" s="65"/>
      <c r="Z24" s="65"/>
      <c r="AA24" s="64" t="str">
        <f>VLOOKUP(I24,Hoja2!A$3:I$54,7,0)</f>
        <v>N/A</v>
      </c>
      <c r="AB24" s="64" t="str">
        <f>VLOOKUP(I24,Hoja2!A$3:I$54,8,0)</f>
        <v>AUTOCUIDADO E HIGIENE</v>
      </c>
      <c r="AC24" s="65" t="str">
        <f>VLOOKUP(I24,Hoja2!A$3:I$54,9,0)</f>
        <v>PG HIGIENE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17"/>
      <c r="B25" s="114"/>
      <c r="C25" s="147"/>
      <c r="D25" s="144"/>
      <c r="E25" s="141"/>
      <c r="F25" s="141"/>
      <c r="G25" s="141"/>
      <c r="H25" s="58" t="str">
        <f>VLOOKUP(I25,Hoja2!A$3:I$54,2,0)</f>
        <v>MÁQUINARIA O EQUIPO</v>
      </c>
      <c r="I25" s="59" t="s">
        <v>54</v>
      </c>
      <c r="J25" s="58" t="str">
        <f>VLOOKUP(I25,Hoja2!A$3:I$54,3,0)</f>
        <v>SORDERA, ESTRÉS, HIPOACUSIA, CEFALÉA, IRRATIBILIDAD</v>
      </c>
      <c r="K25" s="60"/>
      <c r="L25" s="58" t="str">
        <f>VLOOKUP(I25,Hoja2!A$3:I$54,4,0)</f>
        <v>PG INSPECCIONES, PG EMERGENCIA</v>
      </c>
      <c r="M25" s="58" t="str">
        <f>VLOOKUP(I25,Hoja2!A$3:I$54,5,0)</f>
        <v>PVE RUIDO</v>
      </c>
      <c r="N25" s="61">
        <v>2</v>
      </c>
      <c r="O25" s="61">
        <v>3</v>
      </c>
      <c r="P25" s="61">
        <v>10</v>
      </c>
      <c r="Q25" s="61">
        <f t="shared" si="0"/>
        <v>6</v>
      </c>
      <c r="R25" s="61">
        <f t="shared" si="1"/>
        <v>60</v>
      </c>
      <c r="S25" s="61" t="str">
        <f t="shared" si="2"/>
        <v>M-6</v>
      </c>
      <c r="T25" s="62" t="str">
        <f t="shared" si="3"/>
        <v>III</v>
      </c>
      <c r="U25" s="62" t="str">
        <f t="shared" si="4"/>
        <v>Mejorable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FORTALECIMIENTO PV RUIDO</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17"/>
      <c r="B26" s="114"/>
      <c r="C26" s="147"/>
      <c r="D26" s="144"/>
      <c r="E26" s="141"/>
      <c r="F26" s="141"/>
      <c r="G26" s="141"/>
      <c r="H26" s="58" t="str">
        <f>VLOOKUP(I26,Hoja2!A$3:I$54,2,0)</f>
        <v>MÁQUINARIA O EQUIPO</v>
      </c>
      <c r="I26" s="59" t="s">
        <v>59</v>
      </c>
      <c r="J26" s="58" t="str">
        <f>VLOOKUP(I26,Hoja2!A$3:I$54,3,0)</f>
        <v>MAREOS, VÓMITOS, Y SÍNTOMAS NEURÓLOGICOS</v>
      </c>
      <c r="K26" s="60"/>
      <c r="L26" s="58" t="str">
        <f>VLOOKUP(I26,Hoja2!A$3:I$54,4,0)</f>
        <v>PG INSPECCIONES, PG EMERGENCIA</v>
      </c>
      <c r="M26" s="58" t="str">
        <f>VLOOKUP(I26,Hoja2!A$3:I$54,5,0)</f>
        <v>PVE RUIDO</v>
      </c>
      <c r="N26" s="61">
        <v>2</v>
      </c>
      <c r="O26" s="61">
        <v>3</v>
      </c>
      <c r="P26" s="61">
        <v>10</v>
      </c>
      <c r="Q26" s="61">
        <f t="shared" si="0"/>
        <v>6</v>
      </c>
      <c r="R26" s="61">
        <f t="shared" si="1"/>
        <v>60</v>
      </c>
      <c r="S26" s="61" t="str">
        <f t="shared" si="2"/>
        <v>M-6</v>
      </c>
      <c r="T26" s="62" t="str">
        <f t="shared" si="3"/>
        <v>III</v>
      </c>
      <c r="U26" s="62" t="str">
        <f t="shared" si="4"/>
        <v>Mejorable</v>
      </c>
      <c r="V26" s="60">
        <v>1</v>
      </c>
      <c r="W26" s="58" t="str">
        <f>VLOOKUP(I26,Hoja2!A$3:I$54,6,0)</f>
        <v>SECUELA, CALIFICACIÓN DE ENFERMEDAD LABORAL</v>
      </c>
      <c r="X26" s="65"/>
      <c r="Y26" s="65"/>
      <c r="Z26" s="65"/>
      <c r="AA26" s="64" t="str">
        <f>VLOOKUP(I26,Hoja2!A$3:I$54,7,0)</f>
        <v>N/A</v>
      </c>
      <c r="AB26" s="64" t="str">
        <f>VLOOKUP(I26,Hoja2!A$3:I$54,8,0)</f>
        <v>AUTOCUIDADO</v>
      </c>
      <c r="AC26" s="65" t="str">
        <f>VLOOKUP(I26,Hoja2!A$3:I$54,9,0)</f>
        <v>PG HIGIENE</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17"/>
      <c r="B27" s="114"/>
      <c r="C27" s="147"/>
      <c r="D27" s="144"/>
      <c r="E27" s="141"/>
      <c r="F27" s="141"/>
      <c r="G27" s="141"/>
      <c r="H27" s="58" t="str">
        <f>VLOOKUP(I27,Hoja2!A$3:I$54,2,0)</f>
        <v>X, GAMMA, ALFA, BETA, NEUTRONES</v>
      </c>
      <c r="I27" s="59" t="s">
        <v>69</v>
      </c>
      <c r="J27" s="58" t="str">
        <f>VLOOKUP(I27,Hoja2!A$3:I$54,3,0)</f>
        <v>QUEMADURAS</v>
      </c>
      <c r="K27" s="60"/>
      <c r="L27" s="58" t="str">
        <f>VLOOKUP(I27,Hoja2!A$3:I$54,4,0)</f>
        <v>PG INSPECCIONES, PG EMERGENCIA</v>
      </c>
      <c r="M27" s="58" t="str">
        <f>VLOOKUP(I27,Hoja2!A$3:I$54,5,0)</f>
        <v>PVE RADIACIÓN</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 MUERTE</v>
      </c>
      <c r="X27" s="65"/>
      <c r="Y27" s="65"/>
      <c r="Z27" s="65"/>
      <c r="AA27" s="64" t="str">
        <f>VLOOKUP(I27,Hoja2!A$3:I$54,7,0)</f>
        <v>N/A</v>
      </c>
      <c r="AB27" s="64" t="str">
        <f>VLOOKUP(I27,Hoja2!A$3:I$54,8,0)</f>
        <v>N/A</v>
      </c>
      <c r="AC27" s="65" t="str">
        <f>VLOOKUP(I27,Hoja2!A$3:I$54,9,0)</f>
        <v>FORTALECIMIENTO PVE RADIACIÓN</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25.5">
      <c r="A28" s="117"/>
      <c r="B28" s="114"/>
      <c r="C28" s="147"/>
      <c r="D28" s="144"/>
      <c r="E28" s="141"/>
      <c r="F28" s="141"/>
      <c r="G28" s="141"/>
      <c r="H28" s="109" t="str">
        <f>VLOOKUP(I28,Hoja2!A$3:I$54,2,0)</f>
        <v>ENERGÍA TÉRMICA, CAMBIO DE TEMPERATURA DURANTE LOS RECORRIDOS</v>
      </c>
      <c r="I28" s="59" t="s">
        <v>66</v>
      </c>
      <c r="J28" s="109" t="str">
        <f>VLOOKUP(I28,Hoja2!A$3:I$54,3,0)</f>
        <v>ENFRIAMIENTO GENERAL, HIPOTERMIA ACCIDENTAL</v>
      </c>
      <c r="K28" s="60"/>
      <c r="L28" s="109" t="str">
        <f>VLOOKUP(I28,Hoja2!A$3:I$54,4,0)</f>
        <v>PG INSPECCIONES, PG EMERGENCIA</v>
      </c>
      <c r="M28" s="109" t="str">
        <f>VLOOKUP(I28,Hoja2!A$3:I$54,5,0)</f>
        <v>ELEMENTOS DE PROTECCIÓN PERSONAL</v>
      </c>
      <c r="N28" s="61">
        <v>10</v>
      </c>
      <c r="O28" s="61">
        <v>4</v>
      </c>
      <c r="P28" s="61">
        <v>60</v>
      </c>
      <c r="Q28" s="61">
        <f t="shared" ref="Q28" si="15">N28*O28</f>
        <v>40</v>
      </c>
      <c r="R28" s="61">
        <f t="shared" ref="R28" si="16">Q28*P28</f>
        <v>2400</v>
      </c>
      <c r="S28" s="61" t="str">
        <f t="shared" ref="S28" si="17">IF(Q28=40,"MA-40",IF(Q28=30,"MA-30",IF(Q28=20,"A-20",IF(Q28=10,"A-10",IF(Q28=24,"MA-24",IF(Q28=18,"A-18",IF(Q28=12,"A-12",IF(Q28=6,"M-6",IF(Q28=8,"M-8",IF(Q28=6,"M-6",IF(Q28=4,"B-4",IF(Q28=2,"B-2",))))))))))))</f>
        <v>MA-40</v>
      </c>
      <c r="T28" s="62" t="str">
        <f t="shared" ref="T28" si="18">IF(R28&lt;=20,"IV",IF(R28&lt;=120,"III",IF(R28&lt;=500,"II",IF(R28&lt;=4000,"I"))))</f>
        <v>I</v>
      </c>
      <c r="U28" s="62" t="str">
        <f t="shared" ref="U28" si="19">IF(T28=0,"",IF(T28="IV","Aceptable",IF(T28="III","Mejorable",IF(T28="II","No Aceptable o Aceptable con Control Especifico",IF(T28="I","No Aceptable","")))))</f>
        <v>No Aceptable</v>
      </c>
      <c r="V28" s="60">
        <v>1</v>
      </c>
      <c r="W28" s="109" t="str">
        <f>VLOOKUP(I28,Hoja2!A$3:I$54,6,0)</f>
        <v>SECUELA</v>
      </c>
      <c r="X28" s="65"/>
      <c r="Y28" s="65"/>
      <c r="Z28" s="65"/>
      <c r="AA28" s="64" t="str">
        <f>VLOOKUP(I28,Hoja2!A$3:I$54,7,0)</f>
        <v>N/A</v>
      </c>
      <c r="AB28" s="64" t="str">
        <f>VLOOKUP(I28,Hoja2!A$3:I$54,8,0)</f>
        <v>AUTOCUIDADO</v>
      </c>
      <c r="AC28" s="65" t="str">
        <f>VLOOKUP(I28,Hoja2!A$3:I$54,9,0)</f>
        <v>PG HIGIENE</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17"/>
      <c r="B29" s="114"/>
      <c r="C29" s="147"/>
      <c r="D29" s="144"/>
      <c r="E29" s="141"/>
      <c r="F29" s="141"/>
      <c r="G29" s="141"/>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17"/>
      <c r="B30" s="114"/>
      <c r="C30" s="147"/>
      <c r="D30" s="144"/>
      <c r="E30" s="141"/>
      <c r="F30" s="141"/>
      <c r="G30" s="141"/>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17"/>
      <c r="B31" s="114"/>
      <c r="C31" s="147"/>
      <c r="D31" s="144"/>
      <c r="E31" s="141"/>
      <c r="F31" s="141"/>
      <c r="G31" s="141"/>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17"/>
      <c r="B32" s="114"/>
      <c r="C32" s="147"/>
      <c r="D32" s="144"/>
      <c r="E32" s="141"/>
      <c r="F32" s="141"/>
      <c r="G32" s="141"/>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17"/>
      <c r="B33" s="114"/>
      <c r="C33" s="147"/>
      <c r="D33" s="144"/>
      <c r="E33" s="141"/>
      <c r="F33" s="141"/>
      <c r="G33" s="141"/>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17"/>
      <c r="B34" s="114"/>
      <c r="C34" s="147"/>
      <c r="D34" s="144"/>
      <c r="E34" s="141"/>
      <c r="F34" s="141"/>
      <c r="G34" s="141"/>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17"/>
      <c r="B35" s="114"/>
      <c r="C35" s="147"/>
      <c r="D35" s="144"/>
      <c r="E35" s="141"/>
      <c r="F35" s="141"/>
      <c r="G35" s="141"/>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17"/>
      <c r="B36" s="114"/>
      <c r="C36" s="147"/>
      <c r="D36" s="144"/>
      <c r="E36" s="141"/>
      <c r="F36" s="141"/>
      <c r="G36" s="141"/>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17"/>
      <c r="B37" s="114"/>
      <c r="C37" s="147"/>
      <c r="D37" s="144"/>
      <c r="E37" s="141"/>
      <c r="F37" s="141"/>
      <c r="G37" s="141"/>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17"/>
      <c r="B38" s="114"/>
      <c r="C38" s="147"/>
      <c r="D38" s="144"/>
      <c r="E38" s="141"/>
      <c r="F38" s="141"/>
      <c r="G38" s="141"/>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17"/>
      <c r="B39" s="114"/>
      <c r="C39" s="147"/>
      <c r="D39" s="144"/>
      <c r="E39" s="141"/>
      <c r="F39" s="141"/>
      <c r="G39" s="141"/>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17"/>
      <c r="B40" s="114"/>
      <c r="C40" s="147"/>
      <c r="D40" s="144"/>
      <c r="E40" s="141"/>
      <c r="F40" s="141"/>
      <c r="G40" s="141"/>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17"/>
      <c r="B41" s="114"/>
      <c r="C41" s="147"/>
      <c r="D41" s="144"/>
      <c r="E41" s="141"/>
      <c r="F41" s="141"/>
      <c r="G41" s="141"/>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17"/>
      <c r="B42" s="114"/>
      <c r="C42" s="147"/>
      <c r="D42" s="144"/>
      <c r="E42" s="141"/>
      <c r="F42" s="141"/>
      <c r="G42" s="141"/>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17"/>
      <c r="B43" s="114"/>
      <c r="C43" s="147"/>
      <c r="D43" s="144"/>
      <c r="E43" s="141"/>
      <c r="F43" s="141"/>
      <c r="G43" s="141"/>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17"/>
      <c r="B44" s="114"/>
      <c r="C44" s="147"/>
      <c r="D44" s="144"/>
      <c r="E44" s="141"/>
      <c r="F44" s="141"/>
      <c r="G44" s="141"/>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17"/>
      <c r="B45" s="114"/>
      <c r="C45" s="147"/>
      <c r="D45" s="144"/>
      <c r="E45" s="141"/>
      <c r="F45" s="141"/>
      <c r="G45" s="141"/>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17"/>
      <c r="B46" s="114"/>
      <c r="C46" s="148"/>
      <c r="D46" s="145"/>
      <c r="E46" s="142"/>
      <c r="F46" s="142"/>
      <c r="G46" s="142"/>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0.5">
      <c r="A47" s="117"/>
      <c r="B47" s="114"/>
      <c r="C47" s="155" t="s">
        <v>269</v>
      </c>
      <c r="D47" s="152" t="s">
        <v>315</v>
      </c>
      <c r="E47" s="149" t="s">
        <v>267</v>
      </c>
      <c r="F47" s="149">
        <v>31</v>
      </c>
      <c r="G47" s="149"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6</v>
      </c>
      <c r="O47" s="103">
        <v>3</v>
      </c>
      <c r="P47" s="103">
        <v>25</v>
      </c>
      <c r="Q47" s="103">
        <f t="shared" ref="Q47:Q116" si="20">N47*O47</f>
        <v>18</v>
      </c>
      <c r="R47" s="103">
        <f t="shared" ref="R47:R116" si="21">Q47*P47</f>
        <v>450</v>
      </c>
      <c r="S47" s="103" t="str">
        <f t="shared" ref="S47:S116" si="22">IF(Q47=40,"MA-40",IF(Q47=30,"MA-30",IF(Q47=20,"A-20",IF(Q47=10,"A-10",IF(Q47=24,"MA-24",IF(Q47=18,"A-18",IF(Q47=12,"A-12",IF(Q47=6,"M-6",IF(Q47=8,"M-8",IF(Q47=6,"M-6",IF(Q47=4,"B-4",IF(Q47=2,"B-2",))))))))))))</f>
        <v>A-18</v>
      </c>
      <c r="T47" s="78" t="str">
        <f t="shared" ref="T47:T116" si="23">IF(R47&lt;=20,"IV",IF(R47&lt;=120,"III",IF(R47&lt;=500,"II",IF(R47&lt;=4000,"I"))))</f>
        <v>II</v>
      </c>
      <c r="U47" s="78" t="str">
        <f>IF(T47=0,"",IF(T47="IV","Aceptable",IF(T47="III","Mejorable",IF(T47="II","No Aceptable o Aceptable con Control Especifico",IF(T47="I","No Aceptable","")))))</f>
        <v>No Aceptable o Aceptable con Control Especifico</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0.5">
      <c r="A48" s="117"/>
      <c r="B48" s="114"/>
      <c r="C48" s="156"/>
      <c r="D48" s="153"/>
      <c r="E48" s="150"/>
      <c r="F48" s="150"/>
      <c r="G48" s="150"/>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6</v>
      </c>
      <c r="O48" s="70">
        <v>2</v>
      </c>
      <c r="P48" s="70">
        <v>25</v>
      </c>
      <c r="Q48" s="70">
        <f t="shared" si="20"/>
        <v>12</v>
      </c>
      <c r="R48" s="70">
        <f t="shared" si="21"/>
        <v>300</v>
      </c>
      <c r="S48" s="70" t="str">
        <f t="shared" si="22"/>
        <v>A-12</v>
      </c>
      <c r="T48" s="62" t="str">
        <f t="shared" si="23"/>
        <v>II</v>
      </c>
      <c r="U48" s="62" t="str">
        <f t="shared" ref="U48:U82" si="24">IF(T48=0,"",IF(T48="IV","Aceptable",IF(T48="III","Mejorable",IF(T48="II","No Aceptable o Aceptable con Control Especifico",IF(T48="I","No Aceptable","")))))</f>
        <v>No Aceptable o Aceptable con Control Especifico</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17"/>
      <c r="B49" s="114"/>
      <c r="C49" s="156"/>
      <c r="D49" s="153"/>
      <c r="E49" s="150"/>
      <c r="F49" s="150"/>
      <c r="G49" s="150"/>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17"/>
      <c r="B50" s="114"/>
      <c r="C50" s="156"/>
      <c r="D50" s="153"/>
      <c r="E50" s="150"/>
      <c r="F50" s="150"/>
      <c r="G50" s="150"/>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17"/>
      <c r="B51" s="114"/>
      <c r="C51" s="156"/>
      <c r="D51" s="153"/>
      <c r="E51" s="150"/>
      <c r="F51" s="150"/>
      <c r="G51" s="150"/>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17"/>
      <c r="B52" s="114"/>
      <c r="C52" s="156"/>
      <c r="D52" s="153"/>
      <c r="E52" s="150"/>
      <c r="F52" s="150"/>
      <c r="G52" s="150"/>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17"/>
      <c r="B53" s="114"/>
      <c r="C53" s="156"/>
      <c r="D53" s="153"/>
      <c r="E53" s="150"/>
      <c r="F53" s="150"/>
      <c r="G53" s="150"/>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17"/>
      <c r="B54" s="114"/>
      <c r="C54" s="156"/>
      <c r="D54" s="153"/>
      <c r="E54" s="150"/>
      <c r="F54" s="150"/>
      <c r="G54" s="150"/>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17"/>
      <c r="B55" s="114"/>
      <c r="C55" s="156"/>
      <c r="D55" s="153"/>
      <c r="E55" s="150"/>
      <c r="F55" s="150"/>
      <c r="G55" s="150"/>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17"/>
      <c r="B56" s="114"/>
      <c r="C56" s="156"/>
      <c r="D56" s="153"/>
      <c r="E56" s="150"/>
      <c r="F56" s="150"/>
      <c r="G56" s="150"/>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17"/>
      <c r="B57" s="114"/>
      <c r="C57" s="156"/>
      <c r="D57" s="153"/>
      <c r="E57" s="150"/>
      <c r="F57" s="150"/>
      <c r="G57" s="150"/>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17"/>
      <c r="B58" s="114"/>
      <c r="C58" s="156"/>
      <c r="D58" s="153"/>
      <c r="E58" s="150"/>
      <c r="F58" s="150"/>
      <c r="G58" s="150"/>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4.25" customHeight="1">
      <c r="A59" s="117"/>
      <c r="B59" s="114"/>
      <c r="C59" s="156"/>
      <c r="D59" s="153"/>
      <c r="E59" s="150"/>
      <c r="F59" s="150"/>
      <c r="G59" s="150"/>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7.25" customHeight="1">
      <c r="A60" s="117"/>
      <c r="B60" s="114"/>
      <c r="C60" s="156"/>
      <c r="D60" s="153"/>
      <c r="E60" s="150"/>
      <c r="F60" s="150"/>
      <c r="G60" s="150"/>
      <c r="H60" s="67" t="str">
        <f>VLOOKUP(I60,Hoja2!A$3:I$54,2,0)</f>
        <v>AUSENCIA O EXCESO DE LUZ EN UN AMBIENTE</v>
      </c>
      <c r="I60" s="68" t="s">
        <v>47</v>
      </c>
      <c r="J60" s="67" t="str">
        <f>VLOOKUP(I60,Hoja2!A$3:I$54,3,0)</f>
        <v>ESTRÉS, DIFICULTAD PARA VER, CANSANCIO VISUAL</v>
      </c>
      <c r="K60" s="69"/>
      <c r="L60" s="67" t="str">
        <f>VLOOKUP(I60,Hoja2!A$3:I$54,4,0)</f>
        <v>PG INSPECCIONES, PG EMERGENCIA</v>
      </c>
      <c r="M60" s="67" t="str">
        <f>VLOOKUP(I60,Hoja2!A$3:I$54,5,0)</f>
        <v>NO OBSERVADO</v>
      </c>
      <c r="N60" s="70">
        <v>10</v>
      </c>
      <c r="O60" s="70">
        <v>3</v>
      </c>
      <c r="P60" s="70">
        <v>25</v>
      </c>
      <c r="Q60" s="70">
        <f t="shared" si="20"/>
        <v>30</v>
      </c>
      <c r="R60" s="70">
        <f t="shared" si="21"/>
        <v>750</v>
      </c>
      <c r="S60" s="70" t="str">
        <f t="shared" si="22"/>
        <v>MA-30</v>
      </c>
      <c r="T60" s="62" t="str">
        <f t="shared" si="23"/>
        <v>I</v>
      </c>
      <c r="U60" s="62" t="str">
        <f t="shared" si="24"/>
        <v>No Aceptable</v>
      </c>
      <c r="V60" s="69">
        <v>3</v>
      </c>
      <c r="W60" s="67" t="str">
        <f>VLOOKUP(I60,Hoja2!A$3:I$54,6,0)</f>
        <v>SECUELA, CALIFICACIÓN DE ENFERMEDAD LABORAL</v>
      </c>
      <c r="X60" s="73"/>
      <c r="Y60" s="73"/>
      <c r="Z60" s="73"/>
      <c r="AA60" s="72" t="str">
        <f>VLOOKUP(I60,Hoja2!A$3:I$54,7,0)</f>
        <v>N/A</v>
      </c>
      <c r="AB60" s="72" t="str">
        <f>VLOOKUP(I60,Hoja2!A$3:I$54,8,0)</f>
        <v>AUTOCUIDADO E HIGIENE</v>
      </c>
      <c r="AC60" s="73" t="str">
        <f>VLOOKUP(I60,Hoja2!A$3:I$54,9,0)</f>
        <v>PG HIGIENE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2.75" customHeight="1">
      <c r="A61" s="117"/>
      <c r="B61" s="114"/>
      <c r="C61" s="156"/>
      <c r="D61" s="153"/>
      <c r="E61" s="150"/>
      <c r="F61" s="150"/>
      <c r="G61" s="150"/>
      <c r="H61" s="67" t="str">
        <f>VLOOKUP(I61,Hoja2!A$3:I$54,2,0)</f>
        <v>MÁQUINARIA O EQUIPO</v>
      </c>
      <c r="I61" s="68" t="s">
        <v>54</v>
      </c>
      <c r="J61" s="67" t="str">
        <f>VLOOKUP(I61,Hoja2!A$3:I$54,3,0)</f>
        <v>SORDERA, ESTRÉS, HIPOACUSIA, CEFALÉA, IRRATIBILIDAD</v>
      </c>
      <c r="K61" s="69"/>
      <c r="L61" s="67" t="str">
        <f>VLOOKUP(I61,Hoja2!A$3:I$54,4,0)</f>
        <v>PG INSPECCIONES, PG EMERGENCIA</v>
      </c>
      <c r="M61" s="67" t="str">
        <f>VLOOKUP(I61,Hoja2!A$3:I$54,5,0)</f>
        <v>PVE RUIDO</v>
      </c>
      <c r="N61" s="70">
        <v>2</v>
      </c>
      <c r="O61" s="70">
        <v>3</v>
      </c>
      <c r="P61" s="70">
        <v>10</v>
      </c>
      <c r="Q61" s="70">
        <f t="shared" si="20"/>
        <v>6</v>
      </c>
      <c r="R61" s="70">
        <f t="shared" si="21"/>
        <v>60</v>
      </c>
      <c r="S61" s="70" t="str">
        <f t="shared" si="22"/>
        <v>M-6</v>
      </c>
      <c r="T61" s="62" t="str">
        <f t="shared" si="23"/>
        <v>III</v>
      </c>
      <c r="U61" s="62" t="str">
        <f t="shared" si="24"/>
        <v>Mejorable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FORTALECIMIENTO PV RUIDO</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17"/>
      <c r="B62" s="114"/>
      <c r="C62" s="156"/>
      <c r="D62" s="153"/>
      <c r="E62" s="150"/>
      <c r="F62" s="150"/>
      <c r="G62" s="150"/>
      <c r="H62" s="67" t="str">
        <f>VLOOKUP(I62,Hoja2!A$3:I$54,2,0)</f>
        <v>MÁQUINARIA O EQUIPO</v>
      </c>
      <c r="I62" s="68" t="s">
        <v>59</v>
      </c>
      <c r="J62" s="67" t="str">
        <f>VLOOKUP(I62,Hoja2!A$3:I$54,3,0)</f>
        <v>MAREOS, VÓMITOS, Y SÍNTOMAS NEURÓLOGICOS</v>
      </c>
      <c r="K62" s="69"/>
      <c r="L62" s="67" t="str">
        <f>VLOOKUP(I62,Hoja2!A$3:I$54,4,0)</f>
        <v>PG INSPECCIONES, PG EMERGENCIA</v>
      </c>
      <c r="M62" s="67" t="str">
        <f>VLOOKUP(I62,Hoja2!A$3:I$54,5,0)</f>
        <v>PVE RUIDO</v>
      </c>
      <c r="N62" s="70">
        <v>2</v>
      </c>
      <c r="O62" s="70">
        <v>3</v>
      </c>
      <c r="P62" s="70">
        <v>10</v>
      </c>
      <c r="Q62" s="70">
        <f t="shared" si="20"/>
        <v>6</v>
      </c>
      <c r="R62" s="70">
        <f t="shared" si="21"/>
        <v>60</v>
      </c>
      <c r="S62" s="70" t="str">
        <f t="shared" si="22"/>
        <v>M-6</v>
      </c>
      <c r="T62" s="62" t="str">
        <f t="shared" si="23"/>
        <v>III</v>
      </c>
      <c r="U62" s="62" t="str">
        <f t="shared" si="24"/>
        <v>Mejorable</v>
      </c>
      <c r="V62" s="69">
        <v>3</v>
      </c>
      <c r="W62" s="67" t="str">
        <f>VLOOKUP(I62,Hoja2!A$3:I$54,6,0)</f>
        <v>SECUELA, CALIFICACIÓN DE ENFERMEDAD LABORAL</v>
      </c>
      <c r="X62" s="73"/>
      <c r="Y62" s="73"/>
      <c r="Z62" s="73"/>
      <c r="AA62" s="72" t="str">
        <f>VLOOKUP(I62,Hoja2!A$3:I$54,7,0)</f>
        <v>N/A</v>
      </c>
      <c r="AB62" s="72" t="str">
        <f>VLOOKUP(I62,Hoja2!A$3:I$54,8,0)</f>
        <v>AUTOCUIDADO</v>
      </c>
      <c r="AC62" s="73" t="str">
        <f>VLOOKUP(I62,Hoja2!A$3:I$54,9,0)</f>
        <v>PG HIGIENE</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60" customHeight="1">
      <c r="A63" s="117"/>
      <c r="B63" s="114"/>
      <c r="C63" s="156"/>
      <c r="D63" s="153"/>
      <c r="E63" s="150"/>
      <c r="F63" s="150"/>
      <c r="G63" s="150"/>
      <c r="H63" s="67" t="str">
        <f>VLOOKUP(I63,Hoja2!A$3:I$54,2,0)</f>
        <v>X, GAMMA, ALFA, BETA, NEUTRONES</v>
      </c>
      <c r="I63" s="68" t="s">
        <v>69</v>
      </c>
      <c r="J63" s="67" t="str">
        <f>VLOOKUP(I63,Hoja2!A$3:I$54,3,0)</f>
        <v>QUEMADURAS</v>
      </c>
      <c r="K63" s="69"/>
      <c r="L63" s="67" t="str">
        <f>VLOOKUP(I63,Hoja2!A$3:I$54,4,0)</f>
        <v>PG INSPECCIONES, PG EMERGENCIA</v>
      </c>
      <c r="M63" s="67" t="str">
        <f>VLOOKUP(I63,Hoja2!A$3:I$54,5,0)</f>
        <v>PVE RADIACIÓN</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 MUERTE</v>
      </c>
      <c r="X63" s="73"/>
      <c r="Y63" s="73"/>
      <c r="Z63" s="73"/>
      <c r="AA63" s="72" t="str">
        <f>VLOOKUP(I63,Hoja2!A$3:I$54,7,0)</f>
        <v>N/A</v>
      </c>
      <c r="AB63" s="72" t="str">
        <f>VLOOKUP(I63,Hoja2!A$3:I$54,8,0)</f>
        <v>N/A</v>
      </c>
      <c r="AC63" s="73" t="str">
        <f>VLOOKUP(I63,Hoja2!A$3:I$54,9,0)</f>
        <v>FORTALECIMIENTO PVE RADIACIÓN</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17"/>
      <c r="B64" s="114"/>
      <c r="C64" s="156"/>
      <c r="D64" s="153"/>
      <c r="E64" s="150"/>
      <c r="F64" s="150"/>
      <c r="G64" s="150"/>
      <c r="H64" s="108" t="str">
        <f>VLOOKUP(I64,Hoja2!A$3:I$54,2,0)</f>
        <v>ENERGÍA TÉRMICA, CAMBIO DE TEMPERATURA DURANTE LOS RECORRIDOS</v>
      </c>
      <c r="I64" s="68" t="s">
        <v>66</v>
      </c>
      <c r="J64" s="108" t="str">
        <f>VLOOKUP(I64,Hoja2!A$3:I$54,3,0)</f>
        <v>ENFRIAMIENTO GENERAL, HIPOTERMIA ACCIDENTAL</v>
      </c>
      <c r="K64" s="69"/>
      <c r="L64" s="108" t="str">
        <f>VLOOKUP(I64,Hoja2!A$3:I$54,4,0)</f>
        <v>PG INSPECCIONES, PG EMERGENCIA</v>
      </c>
      <c r="M64" s="108" t="str">
        <f>VLOOKUP(I64,Hoja2!A$3:I$54,5,0)</f>
        <v>ELEMENTOS DE PROTECCIÓN PERSONAL</v>
      </c>
      <c r="N64" s="70">
        <v>10</v>
      </c>
      <c r="O64" s="70">
        <v>4</v>
      </c>
      <c r="P64" s="70">
        <v>60</v>
      </c>
      <c r="Q64" s="70">
        <f t="shared" si="20"/>
        <v>40</v>
      </c>
      <c r="R64" s="70">
        <f t="shared" si="21"/>
        <v>2400</v>
      </c>
      <c r="S64" s="70" t="str">
        <f t="shared" si="22"/>
        <v>MA-40</v>
      </c>
      <c r="T64" s="62" t="str">
        <f t="shared" si="23"/>
        <v>I</v>
      </c>
      <c r="U64" s="62" t="str">
        <f t="shared" si="24"/>
        <v>No Aceptable</v>
      </c>
      <c r="V64" s="69">
        <v>3</v>
      </c>
      <c r="W64" s="108" t="str">
        <f>VLOOKUP(I64,Hoja2!A$3:I$54,6,0)</f>
        <v>SECUELA</v>
      </c>
      <c r="X64" s="73"/>
      <c r="Y64" s="73"/>
      <c r="Z64" s="73"/>
      <c r="AA64" s="72" t="str">
        <f>VLOOKUP(I64,Hoja2!A$3:I$54,7,0)</f>
        <v>N/A</v>
      </c>
      <c r="AB64" s="72" t="str">
        <f>VLOOKUP(I64,Hoja2!A$3:I$54,8,0)</f>
        <v>AUTOCUIDADO</v>
      </c>
      <c r="AC64" s="73" t="str">
        <f>VLOOKUP(I64,Hoja2!A$3:I$54,9,0)</f>
        <v>PG HIGIENE</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17"/>
      <c r="B65" s="114"/>
      <c r="C65" s="156"/>
      <c r="D65" s="153"/>
      <c r="E65" s="150"/>
      <c r="F65" s="150"/>
      <c r="G65" s="150"/>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17"/>
      <c r="B66" s="114"/>
      <c r="C66" s="156"/>
      <c r="D66" s="153"/>
      <c r="E66" s="150"/>
      <c r="F66" s="150"/>
      <c r="G66" s="150"/>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17"/>
      <c r="B67" s="114"/>
      <c r="C67" s="156"/>
      <c r="D67" s="153"/>
      <c r="E67" s="150"/>
      <c r="F67" s="150"/>
      <c r="G67" s="150"/>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17"/>
      <c r="B68" s="114"/>
      <c r="C68" s="156"/>
      <c r="D68" s="153"/>
      <c r="E68" s="150"/>
      <c r="F68" s="150"/>
      <c r="G68" s="150"/>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17"/>
      <c r="B69" s="114"/>
      <c r="C69" s="156"/>
      <c r="D69" s="153"/>
      <c r="E69" s="150"/>
      <c r="F69" s="150"/>
      <c r="G69" s="150"/>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17"/>
      <c r="B70" s="114"/>
      <c r="C70" s="156"/>
      <c r="D70" s="153"/>
      <c r="E70" s="150"/>
      <c r="F70" s="150"/>
      <c r="G70" s="150"/>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17"/>
      <c r="B71" s="114"/>
      <c r="C71" s="156"/>
      <c r="D71" s="153"/>
      <c r="E71" s="150"/>
      <c r="F71" s="150"/>
      <c r="G71" s="150"/>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17"/>
      <c r="B72" s="114"/>
      <c r="C72" s="156"/>
      <c r="D72" s="153"/>
      <c r="E72" s="150"/>
      <c r="F72" s="150"/>
      <c r="G72" s="150"/>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17"/>
      <c r="B73" s="114"/>
      <c r="C73" s="156"/>
      <c r="D73" s="153"/>
      <c r="E73" s="150"/>
      <c r="F73" s="150"/>
      <c r="G73" s="150"/>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17"/>
      <c r="B74" s="114"/>
      <c r="C74" s="156"/>
      <c r="D74" s="153"/>
      <c r="E74" s="150"/>
      <c r="F74" s="150"/>
      <c r="G74" s="150"/>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17"/>
      <c r="B75" s="114"/>
      <c r="C75" s="156"/>
      <c r="D75" s="153"/>
      <c r="E75" s="150"/>
      <c r="F75" s="150"/>
      <c r="G75" s="150"/>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17"/>
      <c r="B76" s="114"/>
      <c r="C76" s="156"/>
      <c r="D76" s="153"/>
      <c r="E76" s="150"/>
      <c r="F76" s="150"/>
      <c r="G76" s="150"/>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17"/>
      <c r="B77" s="114"/>
      <c r="C77" s="156"/>
      <c r="D77" s="153"/>
      <c r="E77" s="150"/>
      <c r="F77" s="150"/>
      <c r="G77" s="150"/>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17"/>
      <c r="B78" s="114"/>
      <c r="C78" s="156"/>
      <c r="D78" s="153"/>
      <c r="E78" s="150"/>
      <c r="F78" s="150"/>
      <c r="G78" s="150"/>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17"/>
      <c r="B79" s="114"/>
      <c r="C79" s="156"/>
      <c r="D79" s="153"/>
      <c r="E79" s="150"/>
      <c r="F79" s="150"/>
      <c r="G79" s="150"/>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17"/>
      <c r="B80" s="114"/>
      <c r="C80" s="156"/>
      <c r="D80" s="153"/>
      <c r="E80" s="150"/>
      <c r="F80" s="150"/>
      <c r="G80" s="150"/>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17"/>
      <c r="B81" s="114"/>
      <c r="C81" s="156"/>
      <c r="D81" s="153"/>
      <c r="E81" s="150"/>
      <c r="F81" s="150"/>
      <c r="G81" s="150"/>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17"/>
      <c r="B82" s="114"/>
      <c r="C82" s="157"/>
      <c r="D82" s="154"/>
      <c r="E82" s="151"/>
      <c r="F82" s="151"/>
      <c r="G82" s="151"/>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40.5">
      <c r="A83" s="117"/>
      <c r="B83" s="114"/>
      <c r="C83" s="146" t="s">
        <v>273</v>
      </c>
      <c r="D83" s="143" t="s">
        <v>316</v>
      </c>
      <c r="E83" s="140" t="s">
        <v>271</v>
      </c>
      <c r="F83" s="140">
        <v>32</v>
      </c>
      <c r="G83" s="140"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6</v>
      </c>
      <c r="O83" s="77">
        <v>3</v>
      </c>
      <c r="P83" s="77">
        <v>25</v>
      </c>
      <c r="Q83" s="77">
        <f t="shared" si="20"/>
        <v>18</v>
      </c>
      <c r="R83" s="77">
        <f t="shared" si="21"/>
        <v>450</v>
      </c>
      <c r="S83" s="77" t="str">
        <f t="shared" si="22"/>
        <v>A-18</v>
      </c>
      <c r="T83" s="78" t="str">
        <f t="shared" si="23"/>
        <v>II</v>
      </c>
      <c r="U83" s="78" t="str">
        <f>IF(T83=0,"",IF(T83="IV","Aceptable",IF(T83="III","Mejorable",IF(T83="II","No Aceptable o Aceptable con Control Especifico",IF(T83="I","No Aceptable","")))))</f>
        <v>No Aceptable o Aceptable con Control Especifico</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40.5">
      <c r="A84" s="117"/>
      <c r="B84" s="114"/>
      <c r="C84" s="147"/>
      <c r="D84" s="144"/>
      <c r="E84" s="141"/>
      <c r="F84" s="141"/>
      <c r="G84" s="141"/>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6</v>
      </c>
      <c r="O84" s="61">
        <v>2</v>
      </c>
      <c r="P84" s="61">
        <v>25</v>
      </c>
      <c r="Q84" s="61">
        <f t="shared" si="20"/>
        <v>12</v>
      </c>
      <c r="R84" s="61">
        <f t="shared" si="21"/>
        <v>300</v>
      </c>
      <c r="S84" s="61" t="str">
        <f t="shared" si="22"/>
        <v>A-12</v>
      </c>
      <c r="T84" s="62" t="str">
        <f t="shared" si="23"/>
        <v>II</v>
      </c>
      <c r="U84" s="62" t="str">
        <f t="shared" ref="U84:U118" si="25">IF(T84=0,"",IF(T84="IV","Aceptable",IF(T84="III","Mejorable",IF(T84="II","No Aceptable o Aceptable con Control Especifico",IF(T84="I","No Aceptable","")))))</f>
        <v>No Aceptable o Aceptable con Control Especifico</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17"/>
      <c r="B85" s="114"/>
      <c r="C85" s="147"/>
      <c r="D85" s="144"/>
      <c r="E85" s="141"/>
      <c r="F85" s="141"/>
      <c r="G85" s="141"/>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17"/>
      <c r="B86" s="114"/>
      <c r="C86" s="147"/>
      <c r="D86" s="144"/>
      <c r="E86" s="141"/>
      <c r="F86" s="141"/>
      <c r="G86" s="141"/>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17"/>
      <c r="B87" s="114"/>
      <c r="C87" s="147"/>
      <c r="D87" s="144"/>
      <c r="E87" s="141"/>
      <c r="F87" s="141"/>
      <c r="G87" s="141"/>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17"/>
      <c r="B88" s="114"/>
      <c r="C88" s="147"/>
      <c r="D88" s="144"/>
      <c r="E88" s="141"/>
      <c r="F88" s="141"/>
      <c r="G88" s="141"/>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17"/>
      <c r="B89" s="114"/>
      <c r="C89" s="147"/>
      <c r="D89" s="144"/>
      <c r="E89" s="141"/>
      <c r="F89" s="141"/>
      <c r="G89" s="141"/>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17"/>
      <c r="B90" s="114"/>
      <c r="C90" s="147"/>
      <c r="D90" s="144"/>
      <c r="E90" s="141"/>
      <c r="F90" s="141"/>
      <c r="G90" s="141"/>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17"/>
      <c r="B91" s="114"/>
      <c r="C91" s="147"/>
      <c r="D91" s="144"/>
      <c r="E91" s="141"/>
      <c r="F91" s="141"/>
      <c r="G91" s="141"/>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17"/>
      <c r="B92" s="114"/>
      <c r="C92" s="147"/>
      <c r="D92" s="144"/>
      <c r="E92" s="141"/>
      <c r="F92" s="141"/>
      <c r="G92" s="141"/>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17"/>
      <c r="B93" s="114"/>
      <c r="C93" s="147"/>
      <c r="D93" s="144"/>
      <c r="E93" s="141"/>
      <c r="F93" s="141"/>
      <c r="G93" s="141"/>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17"/>
      <c r="B94" s="114"/>
      <c r="C94" s="147"/>
      <c r="D94" s="144"/>
      <c r="E94" s="141"/>
      <c r="F94" s="141"/>
      <c r="G94" s="141"/>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17"/>
      <c r="B95" s="114"/>
      <c r="C95" s="147"/>
      <c r="D95" s="144"/>
      <c r="E95" s="141"/>
      <c r="F95" s="141"/>
      <c r="G95" s="141"/>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15">
      <c r="A96" s="117"/>
      <c r="B96" s="114"/>
      <c r="C96" s="147"/>
      <c r="D96" s="144"/>
      <c r="E96" s="141"/>
      <c r="F96" s="141"/>
      <c r="G96" s="141"/>
      <c r="H96" s="58" t="str">
        <f>VLOOKUP(I96,Hoja2!A$3:I$54,2,0)</f>
        <v>AUSENCIA O EXCESO DE LUZ EN UN AMBIENTE</v>
      </c>
      <c r="I96" s="59" t="s">
        <v>47</v>
      </c>
      <c r="J96" s="58" t="str">
        <f>VLOOKUP(I96,Hoja2!A$3:I$54,3,0)</f>
        <v>ESTRÉS, DIFICULTAD PARA VER, CANSANCIO VISUAL</v>
      </c>
      <c r="K96" s="60"/>
      <c r="L96" s="58" t="str">
        <f>VLOOKUP(I96,Hoja2!A$3:I$54,4,0)</f>
        <v>PG INSPECCIONES, PG EMERGENCIA</v>
      </c>
      <c r="M96" s="58" t="str">
        <f>VLOOKUP(I96,Hoja2!A$3:I$54,5,0)</f>
        <v>NO OBSERVADO</v>
      </c>
      <c r="N96" s="61">
        <v>10</v>
      </c>
      <c r="O96" s="61">
        <v>3</v>
      </c>
      <c r="P96" s="61">
        <v>25</v>
      </c>
      <c r="Q96" s="61">
        <f t="shared" si="20"/>
        <v>30</v>
      </c>
      <c r="R96" s="61">
        <f t="shared" si="21"/>
        <v>750</v>
      </c>
      <c r="S96" s="61" t="str">
        <f t="shared" si="22"/>
        <v>MA-30</v>
      </c>
      <c r="T96" s="62" t="str">
        <f t="shared" si="23"/>
        <v>I</v>
      </c>
      <c r="U96" s="62" t="str">
        <f t="shared" si="25"/>
        <v>No Aceptable</v>
      </c>
      <c r="V96" s="60">
        <v>8</v>
      </c>
      <c r="W96" s="58" t="str">
        <f>VLOOKUP(I96,Hoja2!A$3:I$54,6,0)</f>
        <v>SECUELA, CALIFICACIÓN DE ENFERMEDAD LABORAL</v>
      </c>
      <c r="X96" s="65"/>
      <c r="Y96" s="65"/>
      <c r="Z96" s="65"/>
      <c r="AA96" s="64" t="str">
        <f>VLOOKUP(I96,Hoja2!A$3:I$54,7,0)</f>
        <v>N/A</v>
      </c>
      <c r="AB96" s="64" t="str">
        <f>VLOOKUP(I96,Hoja2!A$3:I$54,8,0)</f>
        <v>AUTOCUIDADO E HIGIENE</v>
      </c>
      <c r="AC96" s="65" t="str">
        <f>VLOOKUP(I96,Hoja2!A$3:I$54,9,0)</f>
        <v>PG HIGIENE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17"/>
      <c r="B97" s="114"/>
      <c r="C97" s="147"/>
      <c r="D97" s="144"/>
      <c r="E97" s="141"/>
      <c r="F97" s="141"/>
      <c r="G97" s="141"/>
      <c r="H97" s="58" t="str">
        <f>VLOOKUP(I97,Hoja2!A$3:I$54,2,0)</f>
        <v>MÁQUINARIA O EQUIPO</v>
      </c>
      <c r="I97" s="59" t="s">
        <v>54</v>
      </c>
      <c r="J97" s="58" t="str">
        <f>VLOOKUP(I97,Hoja2!A$3:I$54,3,0)</f>
        <v>SORDERA, ESTRÉS, HIPOACUSIA, CEFALÉA, IRRATIBILIDAD</v>
      </c>
      <c r="K97" s="60"/>
      <c r="L97" s="58" t="str">
        <f>VLOOKUP(I97,Hoja2!A$3:I$54,4,0)</f>
        <v>PG INSPECCIONES, PG EMERGENCIA</v>
      </c>
      <c r="M97" s="58" t="str">
        <f>VLOOKUP(I97,Hoja2!A$3:I$54,5,0)</f>
        <v>PVE RUIDO</v>
      </c>
      <c r="N97" s="61">
        <v>2</v>
      </c>
      <c r="O97" s="61">
        <v>3</v>
      </c>
      <c r="P97" s="61">
        <v>10</v>
      </c>
      <c r="Q97" s="61">
        <f t="shared" si="20"/>
        <v>6</v>
      </c>
      <c r="R97" s="61">
        <f t="shared" si="21"/>
        <v>60</v>
      </c>
      <c r="S97" s="61" t="str">
        <f t="shared" si="22"/>
        <v>M-6</v>
      </c>
      <c r="T97" s="62" t="str">
        <f t="shared" si="23"/>
        <v>III</v>
      </c>
      <c r="U97" s="62" t="str">
        <f t="shared" si="25"/>
        <v>Mejorable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FORTALECIMIENTO PV RUIDO</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17"/>
      <c r="B98" s="114"/>
      <c r="C98" s="147"/>
      <c r="D98" s="144"/>
      <c r="E98" s="141"/>
      <c r="F98" s="141"/>
      <c r="G98" s="141"/>
      <c r="H98" s="58" t="str">
        <f>VLOOKUP(I98,Hoja2!A$3:I$54,2,0)</f>
        <v>MÁQUINARIA O EQUIPO</v>
      </c>
      <c r="I98" s="59" t="s">
        <v>59</v>
      </c>
      <c r="J98" s="58" t="str">
        <f>VLOOKUP(I98,Hoja2!A$3:I$54,3,0)</f>
        <v>MAREOS, VÓMITOS, Y SÍNTOMAS NEURÓLOGICOS</v>
      </c>
      <c r="K98" s="60"/>
      <c r="L98" s="58" t="str">
        <f>VLOOKUP(I98,Hoja2!A$3:I$54,4,0)</f>
        <v>PG INSPECCIONES, PG EMERGENCIA</v>
      </c>
      <c r="M98" s="58" t="str">
        <f>VLOOKUP(I98,Hoja2!A$3:I$54,5,0)</f>
        <v>PVE RUIDO</v>
      </c>
      <c r="N98" s="61">
        <v>2</v>
      </c>
      <c r="O98" s="61">
        <v>3</v>
      </c>
      <c r="P98" s="61">
        <v>10</v>
      </c>
      <c r="Q98" s="61">
        <f t="shared" si="20"/>
        <v>6</v>
      </c>
      <c r="R98" s="61">
        <f t="shared" si="21"/>
        <v>60</v>
      </c>
      <c r="S98" s="61" t="str">
        <f t="shared" si="22"/>
        <v>M-6</v>
      </c>
      <c r="T98" s="62" t="str">
        <f t="shared" si="23"/>
        <v>III</v>
      </c>
      <c r="U98" s="62" t="str">
        <f t="shared" si="25"/>
        <v>Mejorable</v>
      </c>
      <c r="V98" s="60">
        <v>8</v>
      </c>
      <c r="W98" s="58" t="str">
        <f>VLOOKUP(I98,Hoja2!A$3:I$54,6,0)</f>
        <v>SECUELA, CALIFICACIÓN DE ENFERMEDAD LABORAL</v>
      </c>
      <c r="X98" s="65"/>
      <c r="Y98" s="65"/>
      <c r="Z98" s="65"/>
      <c r="AA98" s="64" t="str">
        <f>VLOOKUP(I98,Hoja2!A$3:I$54,7,0)</f>
        <v>N/A</v>
      </c>
      <c r="AB98" s="64" t="str">
        <f>VLOOKUP(I98,Hoja2!A$3:I$54,8,0)</f>
        <v>AUTOCUIDADO</v>
      </c>
      <c r="AC98" s="65" t="str">
        <f>VLOOKUP(I98,Hoja2!A$3:I$54,9,0)</f>
        <v>PG HIGIENE</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17"/>
      <c r="B99" s="114"/>
      <c r="C99" s="147"/>
      <c r="D99" s="144"/>
      <c r="E99" s="141"/>
      <c r="F99" s="141"/>
      <c r="G99" s="141"/>
      <c r="H99" s="58" t="str">
        <f>VLOOKUP(I99,Hoja2!A$3:I$54,2,0)</f>
        <v>X, GAMMA, ALFA, BETA, NEUTRONES</v>
      </c>
      <c r="I99" s="59" t="s">
        <v>69</v>
      </c>
      <c r="J99" s="58" t="str">
        <f>VLOOKUP(I99,Hoja2!A$3:I$54,3,0)</f>
        <v>QUEMADURAS</v>
      </c>
      <c r="K99" s="60"/>
      <c r="L99" s="58" t="str">
        <f>VLOOKUP(I99,Hoja2!A$3:I$54,4,0)</f>
        <v>PG INSPECCIONES, PG EMERGENCIA</v>
      </c>
      <c r="M99" s="58" t="str">
        <f>VLOOKUP(I99,Hoja2!A$3:I$54,5,0)</f>
        <v>PVE RADIACIÓN</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 MUERTE</v>
      </c>
      <c r="X99" s="65"/>
      <c r="Y99" s="65"/>
      <c r="Z99" s="65"/>
      <c r="AA99" s="64" t="str">
        <f>VLOOKUP(I99,Hoja2!A$3:I$54,7,0)</f>
        <v>N/A</v>
      </c>
      <c r="AB99" s="64" t="str">
        <f>VLOOKUP(I99,Hoja2!A$3:I$54,8,0)</f>
        <v>N/A</v>
      </c>
      <c r="AC99" s="65" t="str">
        <f>VLOOKUP(I99,Hoja2!A$3:I$54,9,0)</f>
        <v>FORTALECIMIENTO PVE RADIACIÓN</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25.5">
      <c r="A100" s="117"/>
      <c r="B100" s="114"/>
      <c r="C100" s="147"/>
      <c r="D100" s="144"/>
      <c r="E100" s="141"/>
      <c r="F100" s="141"/>
      <c r="G100" s="141"/>
      <c r="H100" s="109" t="str">
        <f>VLOOKUP(I100,Hoja2!A$3:I$54,2,0)</f>
        <v>ENERGÍA TÉRMICA, CAMBIO DE TEMPERATURA DURANTE LOS RECORRIDOS</v>
      </c>
      <c r="I100" s="59" t="s">
        <v>66</v>
      </c>
      <c r="J100" s="109" t="str">
        <f>VLOOKUP(I100,Hoja2!A$3:I$54,3,0)</f>
        <v>ENFRIAMIENTO GENERAL, HIPOTERMIA ACCIDENTAL</v>
      </c>
      <c r="K100" s="60"/>
      <c r="L100" s="109" t="str">
        <f>VLOOKUP(I100,Hoja2!A$3:I$54,4,0)</f>
        <v>PG INSPECCIONES, PG EMERGENCIA</v>
      </c>
      <c r="M100" s="109" t="str">
        <f>VLOOKUP(I100,Hoja2!A$3:I$54,5,0)</f>
        <v>ELEMENTOS DE PROTECCIÓN PERSONAL</v>
      </c>
      <c r="N100" s="61">
        <v>10</v>
      </c>
      <c r="O100" s="61">
        <v>4</v>
      </c>
      <c r="P100" s="61">
        <v>60</v>
      </c>
      <c r="Q100" s="61">
        <f t="shared" si="20"/>
        <v>40</v>
      </c>
      <c r="R100" s="61">
        <f t="shared" si="21"/>
        <v>2400</v>
      </c>
      <c r="S100" s="61" t="str">
        <f t="shared" si="22"/>
        <v>MA-40</v>
      </c>
      <c r="T100" s="62" t="str">
        <f t="shared" si="23"/>
        <v>I</v>
      </c>
      <c r="U100" s="62" t="str">
        <f t="shared" si="25"/>
        <v>No Aceptable</v>
      </c>
      <c r="V100" s="60">
        <v>1</v>
      </c>
      <c r="W100" s="109" t="str">
        <f>VLOOKUP(I100,Hoja2!A$3:I$54,6,0)</f>
        <v>SECUELA</v>
      </c>
      <c r="X100" s="65"/>
      <c r="Y100" s="65"/>
      <c r="Z100" s="65"/>
      <c r="AA100" s="64" t="str">
        <f>VLOOKUP(I100,Hoja2!A$3:I$54,7,0)</f>
        <v>N/A</v>
      </c>
      <c r="AB100" s="64" t="str">
        <f>VLOOKUP(I100,Hoja2!A$3:I$54,8,0)</f>
        <v>AUTOCUIDADO</v>
      </c>
      <c r="AC100" s="65" t="str">
        <f>VLOOKUP(I100,Hoja2!A$3:I$54,9,0)</f>
        <v>PG HIGIENE</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17"/>
      <c r="B101" s="114"/>
      <c r="C101" s="147"/>
      <c r="D101" s="144"/>
      <c r="E101" s="141"/>
      <c r="F101" s="141"/>
      <c r="G101" s="141"/>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17"/>
      <c r="B102" s="114"/>
      <c r="C102" s="147"/>
      <c r="D102" s="144"/>
      <c r="E102" s="141"/>
      <c r="F102" s="141"/>
      <c r="G102" s="141"/>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17"/>
      <c r="B103" s="114"/>
      <c r="C103" s="147"/>
      <c r="D103" s="144"/>
      <c r="E103" s="141"/>
      <c r="F103" s="141"/>
      <c r="G103" s="141"/>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17"/>
      <c r="B104" s="114"/>
      <c r="C104" s="147"/>
      <c r="D104" s="144"/>
      <c r="E104" s="141"/>
      <c r="F104" s="141"/>
      <c r="G104" s="141"/>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17"/>
      <c r="B105" s="114"/>
      <c r="C105" s="147"/>
      <c r="D105" s="144"/>
      <c r="E105" s="141"/>
      <c r="F105" s="141"/>
      <c r="G105" s="141"/>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17"/>
      <c r="B106" s="114"/>
      <c r="C106" s="147"/>
      <c r="D106" s="144"/>
      <c r="E106" s="141"/>
      <c r="F106" s="141"/>
      <c r="G106" s="141"/>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17"/>
      <c r="B107" s="114"/>
      <c r="C107" s="147"/>
      <c r="D107" s="144"/>
      <c r="E107" s="141"/>
      <c r="F107" s="141"/>
      <c r="G107" s="141"/>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17"/>
      <c r="B108" s="114"/>
      <c r="C108" s="147"/>
      <c r="D108" s="144"/>
      <c r="E108" s="141"/>
      <c r="F108" s="141"/>
      <c r="G108" s="141"/>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17"/>
      <c r="B109" s="114"/>
      <c r="C109" s="147"/>
      <c r="D109" s="144"/>
      <c r="E109" s="141"/>
      <c r="F109" s="141"/>
      <c r="G109" s="141"/>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17"/>
      <c r="B110" s="114"/>
      <c r="C110" s="147"/>
      <c r="D110" s="144"/>
      <c r="E110" s="141"/>
      <c r="F110" s="141"/>
      <c r="G110" s="141"/>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17"/>
      <c r="B111" s="114"/>
      <c r="C111" s="147"/>
      <c r="D111" s="144"/>
      <c r="E111" s="141"/>
      <c r="F111" s="141"/>
      <c r="G111" s="141"/>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17"/>
      <c r="B112" s="114"/>
      <c r="C112" s="147"/>
      <c r="D112" s="144"/>
      <c r="E112" s="141"/>
      <c r="F112" s="141"/>
      <c r="G112" s="141"/>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17"/>
      <c r="B113" s="114"/>
      <c r="C113" s="147"/>
      <c r="D113" s="144"/>
      <c r="E113" s="141"/>
      <c r="F113" s="141"/>
      <c r="G113" s="141"/>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17"/>
      <c r="B114" s="114"/>
      <c r="C114" s="147"/>
      <c r="D114" s="144"/>
      <c r="E114" s="141"/>
      <c r="F114" s="141"/>
      <c r="G114" s="141"/>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17"/>
      <c r="B115" s="114"/>
      <c r="C115" s="147"/>
      <c r="D115" s="144"/>
      <c r="E115" s="141"/>
      <c r="F115" s="141"/>
      <c r="G115" s="141"/>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17"/>
      <c r="B116" s="114"/>
      <c r="C116" s="147"/>
      <c r="D116" s="144"/>
      <c r="E116" s="141"/>
      <c r="F116" s="141"/>
      <c r="G116" s="141"/>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17"/>
      <c r="B117" s="114"/>
      <c r="C117" s="147"/>
      <c r="D117" s="144"/>
      <c r="E117" s="141"/>
      <c r="F117" s="141"/>
      <c r="G117" s="141"/>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17"/>
      <c r="B118" s="114"/>
      <c r="C118" s="148"/>
      <c r="D118" s="145"/>
      <c r="E118" s="142"/>
      <c r="F118" s="142"/>
      <c r="G118" s="142"/>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40.5">
      <c r="A119" s="117"/>
      <c r="B119" s="114"/>
      <c r="C119" s="155" t="s">
        <v>277</v>
      </c>
      <c r="D119" s="152" t="s">
        <v>317</v>
      </c>
      <c r="E119" s="149" t="s">
        <v>275</v>
      </c>
      <c r="F119" s="149">
        <v>32</v>
      </c>
      <c r="G119" s="149"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6</v>
      </c>
      <c r="O119" s="103">
        <v>3</v>
      </c>
      <c r="P119" s="103">
        <v>25</v>
      </c>
      <c r="Q119" s="103">
        <f t="shared" si="26"/>
        <v>18</v>
      </c>
      <c r="R119" s="103">
        <f t="shared" si="27"/>
        <v>450</v>
      </c>
      <c r="S119" s="103" t="str">
        <f t="shared" si="28"/>
        <v>A-18</v>
      </c>
      <c r="T119" s="78" t="str">
        <f t="shared" si="29"/>
        <v>II</v>
      </c>
      <c r="U119" s="78" t="str">
        <f>IF(T119=0,"",IF(T119="IV","Aceptable",IF(T119="III","Mejorable",IF(T119="II","No Aceptable o Aceptable con Control Especifico",IF(T119="I","No Aceptable","")))))</f>
        <v>No Aceptable o Aceptable con Control Especifico</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17"/>
      <c r="B120" s="114"/>
      <c r="C120" s="156"/>
      <c r="D120" s="153"/>
      <c r="E120" s="150"/>
      <c r="F120" s="150"/>
      <c r="G120" s="150"/>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6</v>
      </c>
      <c r="O120" s="70">
        <v>2</v>
      </c>
      <c r="P120" s="70">
        <v>25</v>
      </c>
      <c r="Q120" s="70">
        <f t="shared" si="26"/>
        <v>12</v>
      </c>
      <c r="R120" s="70">
        <f t="shared" si="27"/>
        <v>300</v>
      </c>
      <c r="S120" s="70" t="str">
        <f t="shared" si="28"/>
        <v>A-12</v>
      </c>
      <c r="T120" s="62" t="str">
        <f t="shared" si="29"/>
        <v>II</v>
      </c>
      <c r="U120" s="62" t="str">
        <f t="shared" ref="U120:U154" si="30">IF(T120=0,"",IF(T120="IV","Aceptable",IF(T120="III","Mejorable",IF(T120="II","No Aceptable o Aceptable con Control Especifico",IF(T120="I","No Aceptable","")))))</f>
        <v>No Aceptable o Aceptable con Control Especifico</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17"/>
      <c r="B121" s="114"/>
      <c r="C121" s="156"/>
      <c r="D121" s="153"/>
      <c r="E121" s="150"/>
      <c r="F121" s="150"/>
      <c r="G121" s="150"/>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17"/>
      <c r="B122" s="114"/>
      <c r="C122" s="156"/>
      <c r="D122" s="153"/>
      <c r="E122" s="150"/>
      <c r="F122" s="150"/>
      <c r="G122" s="150"/>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17"/>
      <c r="B123" s="114"/>
      <c r="C123" s="156"/>
      <c r="D123" s="153"/>
      <c r="E123" s="150"/>
      <c r="F123" s="150"/>
      <c r="G123" s="150"/>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17"/>
      <c r="B124" s="114"/>
      <c r="C124" s="156"/>
      <c r="D124" s="153"/>
      <c r="E124" s="150"/>
      <c r="F124" s="150"/>
      <c r="G124" s="150"/>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17"/>
      <c r="B125" s="114"/>
      <c r="C125" s="156"/>
      <c r="D125" s="153"/>
      <c r="E125" s="150"/>
      <c r="F125" s="150"/>
      <c r="G125" s="150"/>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17"/>
      <c r="B126" s="114"/>
      <c r="C126" s="156"/>
      <c r="D126" s="153"/>
      <c r="E126" s="150"/>
      <c r="F126" s="150"/>
      <c r="G126" s="150"/>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17"/>
      <c r="B127" s="114"/>
      <c r="C127" s="156"/>
      <c r="D127" s="153"/>
      <c r="E127" s="150"/>
      <c r="F127" s="150"/>
      <c r="G127" s="150"/>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17"/>
      <c r="B128" s="114"/>
      <c r="C128" s="156"/>
      <c r="D128" s="153"/>
      <c r="E128" s="150"/>
      <c r="F128" s="150"/>
      <c r="G128" s="150"/>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17"/>
      <c r="B129" s="114"/>
      <c r="C129" s="156"/>
      <c r="D129" s="153"/>
      <c r="E129" s="150"/>
      <c r="F129" s="150"/>
      <c r="G129" s="150"/>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17"/>
      <c r="B130" s="114"/>
      <c r="C130" s="156"/>
      <c r="D130" s="153"/>
      <c r="E130" s="150"/>
      <c r="F130" s="150"/>
      <c r="G130" s="150"/>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17"/>
      <c r="B131" s="114"/>
      <c r="C131" s="156"/>
      <c r="D131" s="153"/>
      <c r="E131" s="150"/>
      <c r="F131" s="150"/>
      <c r="G131" s="150"/>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17"/>
      <c r="B132" s="114"/>
      <c r="C132" s="156"/>
      <c r="D132" s="153"/>
      <c r="E132" s="150"/>
      <c r="F132" s="150"/>
      <c r="G132" s="150"/>
      <c r="H132" s="67" t="str">
        <f>VLOOKUP(I132,Hoja2!A$3:I$54,2,0)</f>
        <v>AUSENCIA O EXCESO DE LUZ EN UN AMBIENTE</v>
      </c>
      <c r="I132" s="68" t="s">
        <v>47</v>
      </c>
      <c r="J132" s="67" t="str">
        <f>VLOOKUP(I132,Hoja2!A$3:I$54,3,0)</f>
        <v>ESTRÉS, DIFICULTAD PARA VER, CANSANCIO VISUAL</v>
      </c>
      <c r="K132" s="69"/>
      <c r="L132" s="67" t="str">
        <f>VLOOKUP(I132,Hoja2!A$3:I$54,4,0)</f>
        <v>PG INSPECCIONES, PG EMERGENCIA</v>
      </c>
      <c r="M132" s="67" t="str">
        <f>VLOOKUP(I132,Hoja2!A$3:I$54,5,0)</f>
        <v>NO OBSERVADO</v>
      </c>
      <c r="N132" s="70">
        <v>10</v>
      </c>
      <c r="O132" s="70">
        <v>3</v>
      </c>
      <c r="P132" s="70">
        <v>25</v>
      </c>
      <c r="Q132" s="70">
        <f t="shared" si="26"/>
        <v>30</v>
      </c>
      <c r="R132" s="70">
        <f t="shared" si="27"/>
        <v>750</v>
      </c>
      <c r="S132" s="70" t="str">
        <f t="shared" si="28"/>
        <v>MA-30</v>
      </c>
      <c r="T132" s="62" t="str">
        <f t="shared" si="29"/>
        <v>I</v>
      </c>
      <c r="U132" s="62" t="str">
        <f t="shared" si="30"/>
        <v>No Aceptable</v>
      </c>
      <c r="V132" s="69">
        <v>6</v>
      </c>
      <c r="W132" s="67" t="str">
        <f>VLOOKUP(I132,Hoja2!A$3:I$54,6,0)</f>
        <v>SECUELA, CALIFICACIÓN DE ENFERMEDAD LABORAL</v>
      </c>
      <c r="X132" s="73"/>
      <c r="Y132" s="73"/>
      <c r="Z132" s="73"/>
      <c r="AA132" s="72" t="str">
        <f>VLOOKUP(I132,Hoja2!A$3:I$54,7,0)</f>
        <v>N/A</v>
      </c>
      <c r="AB132" s="72" t="str">
        <f>VLOOKUP(I132,Hoja2!A$3:I$54,8,0)</f>
        <v>AUTOCUIDADO E HIGIENE</v>
      </c>
      <c r="AC132" s="73" t="str">
        <f>VLOOKUP(I132,Hoja2!A$3:I$54,9,0)</f>
        <v>PG HIGIENE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17"/>
      <c r="B133" s="114"/>
      <c r="C133" s="156"/>
      <c r="D133" s="153"/>
      <c r="E133" s="150"/>
      <c r="F133" s="150"/>
      <c r="G133" s="150"/>
      <c r="H133" s="67" t="str">
        <f>VLOOKUP(I133,Hoja2!A$3:I$54,2,0)</f>
        <v>MÁQUINARIA O EQUIPO</v>
      </c>
      <c r="I133" s="68" t="s">
        <v>54</v>
      </c>
      <c r="J133" s="67" t="str">
        <f>VLOOKUP(I133,Hoja2!A$3:I$54,3,0)</f>
        <v>SORDERA, ESTRÉS, HIPOACUSIA, CEFALÉA, IRRATIBILIDAD</v>
      </c>
      <c r="K133" s="69"/>
      <c r="L133" s="67" t="str">
        <f>VLOOKUP(I133,Hoja2!A$3:I$54,4,0)</f>
        <v>PG INSPECCIONES, PG EMERGENCIA</v>
      </c>
      <c r="M133" s="67" t="str">
        <f>VLOOKUP(I133,Hoja2!A$3:I$54,5,0)</f>
        <v>PVE RUIDO</v>
      </c>
      <c r="N133" s="70">
        <v>2</v>
      </c>
      <c r="O133" s="70">
        <v>3</v>
      </c>
      <c r="P133" s="70">
        <v>10</v>
      </c>
      <c r="Q133" s="70">
        <f t="shared" si="26"/>
        <v>6</v>
      </c>
      <c r="R133" s="70">
        <f t="shared" si="27"/>
        <v>60</v>
      </c>
      <c r="S133" s="70" t="str">
        <f t="shared" si="28"/>
        <v>M-6</v>
      </c>
      <c r="T133" s="62" t="str">
        <f t="shared" si="29"/>
        <v>III</v>
      </c>
      <c r="U133" s="62" t="str">
        <f t="shared" si="30"/>
        <v>Mejorable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FORTALECIMIENTO PV RUIDO</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17"/>
      <c r="B134" s="114"/>
      <c r="C134" s="156"/>
      <c r="D134" s="153"/>
      <c r="E134" s="150"/>
      <c r="F134" s="150"/>
      <c r="G134" s="150"/>
      <c r="H134" s="67" t="str">
        <f>VLOOKUP(I134,Hoja2!A$3:I$54,2,0)</f>
        <v>MÁQUINARIA O EQUIPO</v>
      </c>
      <c r="I134" s="68" t="s">
        <v>59</v>
      </c>
      <c r="J134" s="67" t="str">
        <f>VLOOKUP(I134,Hoja2!A$3:I$54,3,0)</f>
        <v>MAREOS, VÓMITOS, Y SÍNTOMAS NEURÓLOGICOS</v>
      </c>
      <c r="K134" s="69"/>
      <c r="L134" s="67" t="str">
        <f>VLOOKUP(I134,Hoja2!A$3:I$54,4,0)</f>
        <v>PG INSPECCIONES, PG EMERGENCIA</v>
      </c>
      <c r="M134" s="67" t="str">
        <f>VLOOKUP(I134,Hoja2!A$3:I$54,5,0)</f>
        <v>PVE RUIDO</v>
      </c>
      <c r="N134" s="70">
        <v>2</v>
      </c>
      <c r="O134" s="70">
        <v>3</v>
      </c>
      <c r="P134" s="70">
        <v>10</v>
      </c>
      <c r="Q134" s="70">
        <f t="shared" si="26"/>
        <v>6</v>
      </c>
      <c r="R134" s="70">
        <f t="shared" si="27"/>
        <v>60</v>
      </c>
      <c r="S134" s="70" t="str">
        <f t="shared" si="28"/>
        <v>M-6</v>
      </c>
      <c r="T134" s="62" t="str">
        <f t="shared" si="29"/>
        <v>III</v>
      </c>
      <c r="U134" s="62" t="str">
        <f t="shared" si="30"/>
        <v>Mejorable</v>
      </c>
      <c r="V134" s="69">
        <v>6</v>
      </c>
      <c r="W134" s="67" t="str">
        <f>VLOOKUP(I134,Hoja2!A$3:I$54,6,0)</f>
        <v>SECUELA, CALIFICACIÓN DE ENFERMEDAD LABORAL</v>
      </c>
      <c r="X134" s="73"/>
      <c r="Y134" s="73"/>
      <c r="Z134" s="73"/>
      <c r="AA134" s="72" t="str">
        <f>VLOOKUP(I134,Hoja2!A$3:I$54,7,0)</f>
        <v>N/A</v>
      </c>
      <c r="AB134" s="72" t="str">
        <f>VLOOKUP(I134,Hoja2!A$3:I$54,8,0)</f>
        <v>AUTOCUIDADO</v>
      </c>
      <c r="AC134" s="73" t="str">
        <f>VLOOKUP(I134,Hoja2!A$3:I$54,9,0)</f>
        <v>PG HIGIENE</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17"/>
      <c r="B135" s="114"/>
      <c r="C135" s="156"/>
      <c r="D135" s="153"/>
      <c r="E135" s="150"/>
      <c r="F135" s="150"/>
      <c r="G135" s="150"/>
      <c r="H135" s="67" t="str">
        <f>VLOOKUP(I135,Hoja2!A$3:I$54,2,0)</f>
        <v>X, GAMMA, ALFA, BETA, NEUTRONES</v>
      </c>
      <c r="I135" s="68" t="s">
        <v>69</v>
      </c>
      <c r="J135" s="67" t="str">
        <f>VLOOKUP(I135,Hoja2!A$3:I$54,3,0)</f>
        <v>QUEMADURAS</v>
      </c>
      <c r="K135" s="69"/>
      <c r="L135" s="67" t="str">
        <f>VLOOKUP(I135,Hoja2!A$3:I$54,4,0)</f>
        <v>PG INSPECCIONES, PG EMERGENCIA</v>
      </c>
      <c r="M135" s="67" t="str">
        <f>VLOOKUP(I135,Hoja2!A$3:I$54,5,0)</f>
        <v>PVE RADIACIÓN</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 MUERTE</v>
      </c>
      <c r="X135" s="73"/>
      <c r="Y135" s="73"/>
      <c r="Z135" s="73"/>
      <c r="AA135" s="72" t="str">
        <f>VLOOKUP(I135,Hoja2!A$3:I$54,7,0)</f>
        <v>N/A</v>
      </c>
      <c r="AB135" s="72" t="str">
        <f>VLOOKUP(I135,Hoja2!A$3:I$54,8,0)</f>
        <v>N/A</v>
      </c>
      <c r="AC135" s="73" t="str">
        <f>VLOOKUP(I135,Hoja2!A$3:I$54,9,0)</f>
        <v>FORTALECIMIENTO PVE RADIACIÓN</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17"/>
      <c r="B136" s="114"/>
      <c r="C136" s="156"/>
      <c r="D136" s="153"/>
      <c r="E136" s="150"/>
      <c r="F136" s="150"/>
      <c r="G136" s="150"/>
      <c r="H136" s="108" t="str">
        <f>VLOOKUP(I136,Hoja2!A$3:I$54,2,0)</f>
        <v>ENERGÍA TÉRMICA, CAMBIO DE TEMPERATURA DURANTE LOS RECORRIDOS</v>
      </c>
      <c r="I136" s="68" t="s">
        <v>66</v>
      </c>
      <c r="J136" s="108" t="str">
        <f>VLOOKUP(I136,Hoja2!A$3:I$54,3,0)</f>
        <v>ENFRIAMIENTO GENERAL, HIPOTERMIA ACCIDENTAL</v>
      </c>
      <c r="K136" s="69"/>
      <c r="L136" s="108" t="str">
        <f>VLOOKUP(I136,Hoja2!A$3:I$54,4,0)</f>
        <v>PG INSPECCIONES, PG EMERGENCIA</v>
      </c>
      <c r="M136" s="108" t="str">
        <f>VLOOKUP(I136,Hoja2!A$3:I$54,5,0)</f>
        <v>ELEMENTOS DE PROTECCIÓN PERSONAL</v>
      </c>
      <c r="N136" s="70">
        <v>10</v>
      </c>
      <c r="O136" s="70">
        <v>4</v>
      </c>
      <c r="P136" s="70">
        <v>60</v>
      </c>
      <c r="Q136" s="70">
        <f t="shared" si="26"/>
        <v>40</v>
      </c>
      <c r="R136" s="70">
        <f t="shared" si="27"/>
        <v>2400</v>
      </c>
      <c r="S136" s="70" t="str">
        <f t="shared" si="28"/>
        <v>MA-40</v>
      </c>
      <c r="T136" s="62" t="str">
        <f t="shared" si="29"/>
        <v>I</v>
      </c>
      <c r="U136" s="62" t="str">
        <f t="shared" si="30"/>
        <v>No Aceptable</v>
      </c>
      <c r="V136" s="69">
        <v>1</v>
      </c>
      <c r="W136" s="108" t="str">
        <f>VLOOKUP(I136,Hoja2!A$3:I$54,6,0)</f>
        <v>SECUELA</v>
      </c>
      <c r="X136" s="73"/>
      <c r="Y136" s="73"/>
      <c r="Z136" s="73"/>
      <c r="AA136" s="72" t="str">
        <f>VLOOKUP(I136,Hoja2!A$3:I$54,7,0)</f>
        <v>N/A</v>
      </c>
      <c r="AB136" s="72" t="str">
        <f>VLOOKUP(I136,Hoja2!A$3:I$54,8,0)</f>
        <v>AUTOCUIDADO</v>
      </c>
      <c r="AC136" s="73" t="str">
        <f>VLOOKUP(I136,Hoja2!A$3:I$54,9,0)</f>
        <v>PG HIGIENE</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17"/>
      <c r="B137" s="114"/>
      <c r="C137" s="156"/>
      <c r="D137" s="153"/>
      <c r="E137" s="150"/>
      <c r="F137" s="150"/>
      <c r="G137" s="150"/>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17"/>
      <c r="B138" s="114"/>
      <c r="C138" s="156"/>
      <c r="D138" s="153"/>
      <c r="E138" s="150"/>
      <c r="F138" s="150"/>
      <c r="G138" s="150"/>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17"/>
      <c r="B139" s="114"/>
      <c r="C139" s="156"/>
      <c r="D139" s="153"/>
      <c r="E139" s="150"/>
      <c r="F139" s="150"/>
      <c r="G139" s="150"/>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17"/>
      <c r="B140" s="114"/>
      <c r="C140" s="156"/>
      <c r="D140" s="153"/>
      <c r="E140" s="150"/>
      <c r="F140" s="150"/>
      <c r="G140" s="150"/>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17"/>
      <c r="B141" s="114"/>
      <c r="C141" s="156"/>
      <c r="D141" s="153"/>
      <c r="E141" s="150"/>
      <c r="F141" s="150"/>
      <c r="G141" s="150"/>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17"/>
      <c r="B142" s="114"/>
      <c r="C142" s="156"/>
      <c r="D142" s="153"/>
      <c r="E142" s="150"/>
      <c r="F142" s="150"/>
      <c r="G142" s="150"/>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17"/>
      <c r="B143" s="114"/>
      <c r="C143" s="156"/>
      <c r="D143" s="153"/>
      <c r="E143" s="150"/>
      <c r="F143" s="150"/>
      <c r="G143" s="150"/>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17"/>
      <c r="B144" s="114"/>
      <c r="C144" s="156"/>
      <c r="D144" s="153"/>
      <c r="E144" s="150"/>
      <c r="F144" s="150"/>
      <c r="G144" s="150"/>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17"/>
      <c r="B145" s="114"/>
      <c r="C145" s="156"/>
      <c r="D145" s="153"/>
      <c r="E145" s="150"/>
      <c r="F145" s="150"/>
      <c r="G145" s="150"/>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17"/>
      <c r="B146" s="114"/>
      <c r="C146" s="156"/>
      <c r="D146" s="153"/>
      <c r="E146" s="150"/>
      <c r="F146" s="150"/>
      <c r="G146" s="150"/>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17"/>
      <c r="B147" s="114"/>
      <c r="C147" s="156"/>
      <c r="D147" s="153"/>
      <c r="E147" s="150"/>
      <c r="F147" s="150"/>
      <c r="G147" s="150"/>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17"/>
      <c r="B148" s="114"/>
      <c r="C148" s="156"/>
      <c r="D148" s="153"/>
      <c r="E148" s="150"/>
      <c r="F148" s="150"/>
      <c r="G148" s="150"/>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17"/>
      <c r="B149" s="114"/>
      <c r="C149" s="156"/>
      <c r="D149" s="153"/>
      <c r="E149" s="150"/>
      <c r="F149" s="150"/>
      <c r="G149" s="150"/>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17"/>
      <c r="B150" s="114"/>
      <c r="C150" s="156"/>
      <c r="D150" s="153"/>
      <c r="E150" s="150"/>
      <c r="F150" s="150"/>
      <c r="G150" s="150"/>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17"/>
      <c r="B151" s="114"/>
      <c r="C151" s="156"/>
      <c r="D151" s="153"/>
      <c r="E151" s="150"/>
      <c r="F151" s="150"/>
      <c r="G151" s="150"/>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17"/>
      <c r="B152" s="114"/>
      <c r="C152" s="156"/>
      <c r="D152" s="153"/>
      <c r="E152" s="150"/>
      <c r="F152" s="150"/>
      <c r="G152" s="150"/>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17"/>
      <c r="B153" s="114"/>
      <c r="C153" s="156"/>
      <c r="D153" s="153"/>
      <c r="E153" s="150"/>
      <c r="F153" s="150"/>
      <c r="G153" s="150"/>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17"/>
      <c r="B154" s="114"/>
      <c r="C154" s="157"/>
      <c r="D154" s="154"/>
      <c r="E154" s="151"/>
      <c r="F154" s="151"/>
      <c r="G154" s="151"/>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40.5">
      <c r="A155" s="117"/>
      <c r="B155" s="114"/>
      <c r="C155" s="146" t="s">
        <v>281</v>
      </c>
      <c r="D155" s="143" t="s">
        <v>318</v>
      </c>
      <c r="E155" s="140" t="s">
        <v>279</v>
      </c>
      <c r="F155" s="140">
        <v>32</v>
      </c>
      <c r="G155" s="140"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6</v>
      </c>
      <c r="O155" s="77">
        <v>3</v>
      </c>
      <c r="P155" s="77">
        <v>25</v>
      </c>
      <c r="Q155" s="77">
        <f t="shared" si="26"/>
        <v>18</v>
      </c>
      <c r="R155" s="77">
        <f t="shared" si="27"/>
        <v>450</v>
      </c>
      <c r="S155" s="77" t="str">
        <f t="shared" si="28"/>
        <v>A-18</v>
      </c>
      <c r="T155" s="78" t="str">
        <f t="shared" si="29"/>
        <v>II</v>
      </c>
      <c r="U155" s="78" t="str">
        <f>IF(T155=0,"",IF(T155="IV","Aceptable",IF(T155="III","Mejorable",IF(T155="II","No Aceptable o Aceptable con Control Especifico",IF(T155="I","No Aceptable","")))))</f>
        <v>No Aceptable o Aceptable con Control Especifico</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40.5">
      <c r="A156" s="117"/>
      <c r="B156" s="114"/>
      <c r="C156" s="147"/>
      <c r="D156" s="144"/>
      <c r="E156" s="141"/>
      <c r="F156" s="141"/>
      <c r="G156" s="14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6</v>
      </c>
      <c r="O156" s="61">
        <v>2</v>
      </c>
      <c r="P156" s="61">
        <v>25</v>
      </c>
      <c r="Q156" s="61">
        <f t="shared" si="26"/>
        <v>12</v>
      </c>
      <c r="R156" s="61">
        <f t="shared" si="27"/>
        <v>300</v>
      </c>
      <c r="S156" s="61" t="str">
        <f t="shared" si="28"/>
        <v>A-12</v>
      </c>
      <c r="T156" s="62" t="str">
        <f t="shared" si="29"/>
        <v>II</v>
      </c>
      <c r="U156" s="62" t="str">
        <f t="shared" ref="U156:U190" si="31">IF(T156=0,"",IF(T156="IV","Aceptable",IF(T156="III","Mejorable",IF(T156="II","No Aceptable o Aceptable con Control Especifico",IF(T156="I","No Aceptable","")))))</f>
        <v>No Aceptable o Aceptable con Control Especifico</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17"/>
      <c r="B157" s="114"/>
      <c r="C157" s="147"/>
      <c r="D157" s="144"/>
      <c r="E157" s="141"/>
      <c r="F157" s="141"/>
      <c r="G157" s="14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17"/>
      <c r="B158" s="114"/>
      <c r="C158" s="147"/>
      <c r="D158" s="144"/>
      <c r="E158" s="141"/>
      <c r="F158" s="141"/>
      <c r="G158" s="141"/>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17"/>
      <c r="B159" s="114"/>
      <c r="C159" s="147"/>
      <c r="D159" s="144"/>
      <c r="E159" s="141"/>
      <c r="F159" s="141"/>
      <c r="G159" s="141"/>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17"/>
      <c r="B160" s="114"/>
      <c r="C160" s="147"/>
      <c r="D160" s="144"/>
      <c r="E160" s="141"/>
      <c r="F160" s="141"/>
      <c r="G160" s="141"/>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17"/>
      <c r="B161" s="114"/>
      <c r="C161" s="147"/>
      <c r="D161" s="144"/>
      <c r="E161" s="141"/>
      <c r="F161" s="141"/>
      <c r="G161" s="141"/>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17"/>
      <c r="B162" s="114"/>
      <c r="C162" s="147"/>
      <c r="D162" s="144"/>
      <c r="E162" s="141"/>
      <c r="F162" s="141"/>
      <c r="G162" s="141"/>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17"/>
      <c r="B163" s="114"/>
      <c r="C163" s="147"/>
      <c r="D163" s="144"/>
      <c r="E163" s="141"/>
      <c r="F163" s="141"/>
      <c r="G163" s="141"/>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17"/>
      <c r="B164" s="114"/>
      <c r="C164" s="147"/>
      <c r="D164" s="144"/>
      <c r="E164" s="141"/>
      <c r="F164" s="141"/>
      <c r="G164" s="141"/>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17"/>
      <c r="B165" s="114"/>
      <c r="C165" s="147"/>
      <c r="D165" s="144"/>
      <c r="E165" s="141"/>
      <c r="F165" s="141"/>
      <c r="G165" s="141"/>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17"/>
      <c r="B166" s="114"/>
      <c r="C166" s="147"/>
      <c r="D166" s="144"/>
      <c r="E166" s="141"/>
      <c r="F166" s="141"/>
      <c r="G166" s="141"/>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17"/>
      <c r="B167" s="114"/>
      <c r="C167" s="147"/>
      <c r="D167" s="144"/>
      <c r="E167" s="141"/>
      <c r="F167" s="141"/>
      <c r="G167" s="141"/>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25.5" customHeight="1">
      <c r="A168" s="117"/>
      <c r="B168" s="114"/>
      <c r="C168" s="147"/>
      <c r="D168" s="144"/>
      <c r="E168" s="141"/>
      <c r="F168" s="141"/>
      <c r="G168" s="141"/>
      <c r="H168" s="58" t="str">
        <f>VLOOKUP(I168,Hoja2!A$3:I$54,2,0)</f>
        <v>AUSENCIA O EXCESO DE LUZ EN UN AMBIENTE</v>
      </c>
      <c r="I168" s="59" t="s">
        <v>47</v>
      </c>
      <c r="J168" s="58" t="str">
        <f>VLOOKUP(I168,Hoja2!A$3:I$54,3,0)</f>
        <v>ESTRÉS, DIFICULTAD PARA VER, CANSANCIO VISUAL</v>
      </c>
      <c r="K168" s="60"/>
      <c r="L168" s="58" t="str">
        <f>VLOOKUP(I168,Hoja2!A$3:I$54,4,0)</f>
        <v>PG INSPECCIONES, PG EMERGENCIA</v>
      </c>
      <c r="M168" s="58" t="str">
        <f>VLOOKUP(I168,Hoja2!A$3:I$54,5,0)</f>
        <v>NO OBSERVADO</v>
      </c>
      <c r="N168" s="61">
        <v>10</v>
      </c>
      <c r="O168" s="61">
        <v>3</v>
      </c>
      <c r="P168" s="61">
        <v>25</v>
      </c>
      <c r="Q168" s="61">
        <f t="shared" si="26"/>
        <v>30</v>
      </c>
      <c r="R168" s="61">
        <f t="shared" si="27"/>
        <v>750</v>
      </c>
      <c r="S168" s="61" t="str">
        <f t="shared" si="28"/>
        <v>MA-30</v>
      </c>
      <c r="T168" s="62" t="str">
        <f t="shared" si="29"/>
        <v>I</v>
      </c>
      <c r="U168" s="62" t="str">
        <f t="shared" si="31"/>
        <v>No Aceptable</v>
      </c>
      <c r="V168" s="60">
        <v>1</v>
      </c>
      <c r="W168" s="58" t="str">
        <f>VLOOKUP(I168,Hoja2!A$3:I$54,6,0)</f>
        <v>SECUELA, CALIFICACIÓN DE ENFERMEDAD LABORAL</v>
      </c>
      <c r="X168" s="65"/>
      <c r="Y168" s="65"/>
      <c r="Z168" s="65"/>
      <c r="AA168" s="64" t="str">
        <f>VLOOKUP(I168,Hoja2!A$3:I$54,7,0)</f>
        <v>N/A</v>
      </c>
      <c r="AB168" s="64" t="str">
        <f>VLOOKUP(I168,Hoja2!A$3:I$54,8,0)</f>
        <v>AUTOCUIDADO E HIGIENE</v>
      </c>
      <c r="AC168" s="65" t="str">
        <f>VLOOKUP(I168,Hoja2!A$3:I$54,9,0)</f>
        <v>PG HIGIENE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4.75" customHeight="1">
      <c r="A169" s="117"/>
      <c r="B169" s="114"/>
      <c r="C169" s="147"/>
      <c r="D169" s="144"/>
      <c r="E169" s="141"/>
      <c r="F169" s="141"/>
      <c r="G169" s="141"/>
      <c r="H169" s="58" t="str">
        <f>VLOOKUP(I169,Hoja2!A$3:I$54,2,0)</f>
        <v>MÁQUINARIA O EQUIPO</v>
      </c>
      <c r="I169" s="59" t="s">
        <v>54</v>
      </c>
      <c r="J169" s="58" t="str">
        <f>VLOOKUP(I169,Hoja2!A$3:I$54,3,0)</f>
        <v>SORDERA, ESTRÉS, HIPOACUSIA, CEFALÉA, IRRATIBILIDAD</v>
      </c>
      <c r="K169" s="60"/>
      <c r="L169" s="58" t="str">
        <f>VLOOKUP(I169,Hoja2!A$3:I$54,4,0)</f>
        <v>PG INSPECCIONES, PG EMERGENCIA</v>
      </c>
      <c r="M169" s="58" t="str">
        <f>VLOOKUP(I169,Hoja2!A$3:I$54,5,0)</f>
        <v>PVE RUIDO</v>
      </c>
      <c r="N169" s="61">
        <v>2</v>
      </c>
      <c r="O169" s="61">
        <v>3</v>
      </c>
      <c r="P169" s="61">
        <v>10</v>
      </c>
      <c r="Q169" s="61">
        <f t="shared" si="26"/>
        <v>6</v>
      </c>
      <c r="R169" s="61">
        <f t="shared" si="27"/>
        <v>60</v>
      </c>
      <c r="S169" s="61" t="str">
        <f t="shared" si="28"/>
        <v>M-6</v>
      </c>
      <c r="T169" s="62" t="str">
        <f t="shared" si="29"/>
        <v>III</v>
      </c>
      <c r="U169" s="62" t="str">
        <f t="shared" si="31"/>
        <v>Mejorable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FORTALECIMIENTO PV RUIDO</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15">
      <c r="A170" s="117"/>
      <c r="B170" s="114"/>
      <c r="C170" s="147"/>
      <c r="D170" s="144"/>
      <c r="E170" s="141"/>
      <c r="F170" s="141"/>
      <c r="G170" s="141"/>
      <c r="H170" s="58" t="str">
        <f>VLOOKUP(I170,Hoja2!A$3:I$54,2,0)</f>
        <v>MÁQUINARIA O EQUIPO</v>
      </c>
      <c r="I170" s="59" t="s">
        <v>59</v>
      </c>
      <c r="J170" s="58" t="str">
        <f>VLOOKUP(I170,Hoja2!A$3:I$54,3,0)</f>
        <v>MAREOS, VÓMITOS, Y SÍNTOMAS NEURÓLOGICOS</v>
      </c>
      <c r="K170" s="60"/>
      <c r="L170" s="58" t="str">
        <f>VLOOKUP(I170,Hoja2!A$3:I$54,4,0)</f>
        <v>PG INSPECCIONES, PG EMERGENCIA</v>
      </c>
      <c r="M170" s="58" t="str">
        <f>VLOOKUP(I170,Hoja2!A$3:I$54,5,0)</f>
        <v>PVE RUIDO</v>
      </c>
      <c r="N170" s="61">
        <v>2</v>
      </c>
      <c r="O170" s="61">
        <v>3</v>
      </c>
      <c r="P170" s="61">
        <v>10</v>
      </c>
      <c r="Q170" s="61">
        <f t="shared" si="26"/>
        <v>6</v>
      </c>
      <c r="R170" s="61">
        <f t="shared" si="27"/>
        <v>60</v>
      </c>
      <c r="S170" s="61" t="str">
        <f t="shared" si="28"/>
        <v>M-6</v>
      </c>
      <c r="T170" s="62" t="str">
        <f t="shared" si="29"/>
        <v>III</v>
      </c>
      <c r="U170" s="62" t="str">
        <f t="shared" si="31"/>
        <v>Mejorable</v>
      </c>
      <c r="V170" s="60">
        <v>1</v>
      </c>
      <c r="W170" s="58" t="str">
        <f>VLOOKUP(I170,Hoja2!A$3:I$54,6,0)</f>
        <v>SECUELA, CALIFICACIÓN DE ENFERMEDAD LABORAL</v>
      </c>
      <c r="X170" s="65"/>
      <c r="Y170" s="65"/>
      <c r="Z170" s="65"/>
      <c r="AA170" s="64" t="str">
        <f>VLOOKUP(I170,Hoja2!A$3:I$54,7,0)</f>
        <v>N/A</v>
      </c>
      <c r="AB170" s="64" t="str">
        <f>VLOOKUP(I170,Hoja2!A$3:I$54,8,0)</f>
        <v>AUTOCUIDADO</v>
      </c>
      <c r="AC170" s="65" t="str">
        <f>VLOOKUP(I170,Hoja2!A$3:I$54,9,0)</f>
        <v>PG HIGIENE</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17"/>
      <c r="B171" s="114"/>
      <c r="C171" s="147"/>
      <c r="D171" s="144"/>
      <c r="E171" s="141"/>
      <c r="F171" s="141"/>
      <c r="G171" s="141"/>
      <c r="H171" s="58" t="str">
        <f>VLOOKUP(I171,Hoja2!A$3:I$54,2,0)</f>
        <v>X, GAMMA, ALFA, BETA, NEUTRONES</v>
      </c>
      <c r="I171" s="59" t="s">
        <v>69</v>
      </c>
      <c r="J171" s="58" t="str">
        <f>VLOOKUP(I171,Hoja2!A$3:I$54,3,0)</f>
        <v>QUEMADURAS</v>
      </c>
      <c r="K171" s="60"/>
      <c r="L171" s="58" t="str">
        <f>VLOOKUP(I171,Hoja2!A$3:I$54,4,0)</f>
        <v>PG INSPECCIONES, PG EMERGENCIA</v>
      </c>
      <c r="M171" s="58" t="str">
        <f>VLOOKUP(I171,Hoja2!A$3:I$54,5,0)</f>
        <v>PVE RADIACIÓN</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 MUERTE</v>
      </c>
      <c r="X171" s="65"/>
      <c r="Y171" s="65"/>
      <c r="Z171" s="65"/>
      <c r="AA171" s="64" t="str">
        <f>VLOOKUP(I171,Hoja2!A$3:I$54,7,0)</f>
        <v>N/A</v>
      </c>
      <c r="AB171" s="64" t="str">
        <f>VLOOKUP(I171,Hoja2!A$3:I$54,8,0)</f>
        <v>N/A</v>
      </c>
      <c r="AC171" s="65" t="str">
        <f>VLOOKUP(I171,Hoja2!A$3:I$54,9,0)</f>
        <v>FORTALECIMIENTO PVE RADIACIÓN</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25.5">
      <c r="A172" s="117"/>
      <c r="B172" s="114"/>
      <c r="C172" s="147"/>
      <c r="D172" s="144"/>
      <c r="E172" s="141"/>
      <c r="F172" s="141"/>
      <c r="G172" s="141"/>
      <c r="H172" s="109" t="str">
        <f>VLOOKUP(I172,Hoja2!A$3:I$54,2,0)</f>
        <v>ENERGÍA TÉRMICA, CAMBIO DE TEMPERATURA DURANTE LOS RECORRIDOS</v>
      </c>
      <c r="I172" s="59" t="s">
        <v>66</v>
      </c>
      <c r="J172" s="109" t="str">
        <f>VLOOKUP(I172,Hoja2!A$3:I$54,3,0)</f>
        <v>ENFRIAMIENTO GENERAL, HIPOTERMIA ACCIDENTAL</v>
      </c>
      <c r="K172" s="60"/>
      <c r="L172" s="109" t="str">
        <f>VLOOKUP(I172,Hoja2!A$3:I$54,4,0)</f>
        <v>PG INSPECCIONES, PG EMERGENCIA</v>
      </c>
      <c r="M172" s="109" t="str">
        <f>VLOOKUP(I172,Hoja2!A$3:I$54,5,0)</f>
        <v>ELEMENTOS DE PROTECCIÓN PERSONAL</v>
      </c>
      <c r="N172" s="61">
        <v>10</v>
      </c>
      <c r="O172" s="61">
        <v>4</v>
      </c>
      <c r="P172" s="61">
        <v>60</v>
      </c>
      <c r="Q172" s="61">
        <f t="shared" si="26"/>
        <v>40</v>
      </c>
      <c r="R172" s="61">
        <f t="shared" si="27"/>
        <v>2400</v>
      </c>
      <c r="S172" s="61" t="str">
        <f t="shared" si="28"/>
        <v>MA-40</v>
      </c>
      <c r="T172" s="62" t="str">
        <f t="shared" si="29"/>
        <v>I</v>
      </c>
      <c r="U172" s="62" t="str">
        <f t="shared" si="31"/>
        <v>No Aceptable</v>
      </c>
      <c r="V172" s="60">
        <v>1</v>
      </c>
      <c r="W172" s="109" t="str">
        <f>VLOOKUP(I172,Hoja2!A$3:I$54,6,0)</f>
        <v>SECUELA</v>
      </c>
      <c r="X172" s="65"/>
      <c r="Y172" s="65"/>
      <c r="Z172" s="65"/>
      <c r="AA172" s="64" t="str">
        <f>VLOOKUP(I172,Hoja2!A$3:I$54,7,0)</f>
        <v>N/A</v>
      </c>
      <c r="AB172" s="64" t="str">
        <f>VLOOKUP(I172,Hoja2!A$3:I$54,8,0)</f>
        <v>AUTOCUIDADO</v>
      </c>
      <c r="AC172" s="65" t="str">
        <f>VLOOKUP(I172,Hoja2!A$3:I$54,9,0)</f>
        <v>PG HIGIENE</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17"/>
      <c r="B173" s="114"/>
      <c r="C173" s="147"/>
      <c r="D173" s="144"/>
      <c r="E173" s="141"/>
      <c r="F173" s="141"/>
      <c r="G173" s="141"/>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17"/>
      <c r="B174" s="114"/>
      <c r="C174" s="147"/>
      <c r="D174" s="144"/>
      <c r="E174" s="141"/>
      <c r="F174" s="141"/>
      <c r="G174" s="141"/>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17"/>
      <c r="B175" s="114"/>
      <c r="C175" s="147"/>
      <c r="D175" s="144"/>
      <c r="E175" s="141"/>
      <c r="F175" s="141"/>
      <c r="G175" s="141"/>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17"/>
      <c r="B176" s="114"/>
      <c r="C176" s="147"/>
      <c r="D176" s="144"/>
      <c r="E176" s="141"/>
      <c r="F176" s="141"/>
      <c r="G176" s="141"/>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17"/>
      <c r="B177" s="114"/>
      <c r="C177" s="147"/>
      <c r="D177" s="144"/>
      <c r="E177" s="141"/>
      <c r="F177" s="141"/>
      <c r="G177" s="141"/>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17"/>
      <c r="B178" s="114"/>
      <c r="C178" s="147"/>
      <c r="D178" s="144"/>
      <c r="E178" s="141"/>
      <c r="F178" s="141"/>
      <c r="G178" s="141"/>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17"/>
      <c r="B179" s="114"/>
      <c r="C179" s="147"/>
      <c r="D179" s="144"/>
      <c r="E179" s="141"/>
      <c r="F179" s="141"/>
      <c r="G179" s="141"/>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17"/>
      <c r="B180" s="114"/>
      <c r="C180" s="147"/>
      <c r="D180" s="144"/>
      <c r="E180" s="141"/>
      <c r="F180" s="141"/>
      <c r="G180" s="141"/>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17"/>
      <c r="B181" s="114"/>
      <c r="C181" s="147"/>
      <c r="D181" s="144"/>
      <c r="E181" s="141"/>
      <c r="F181" s="141"/>
      <c r="G181" s="141"/>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17"/>
      <c r="B182" s="114"/>
      <c r="C182" s="147"/>
      <c r="D182" s="144"/>
      <c r="E182" s="141"/>
      <c r="F182" s="141"/>
      <c r="G182" s="141"/>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17"/>
      <c r="B183" s="114"/>
      <c r="C183" s="147"/>
      <c r="D183" s="144"/>
      <c r="E183" s="141"/>
      <c r="F183" s="141"/>
      <c r="G183" s="141"/>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17"/>
      <c r="B184" s="114"/>
      <c r="C184" s="147"/>
      <c r="D184" s="144"/>
      <c r="E184" s="141"/>
      <c r="F184" s="141"/>
      <c r="G184" s="141"/>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17"/>
      <c r="B185" s="114"/>
      <c r="C185" s="147"/>
      <c r="D185" s="144"/>
      <c r="E185" s="141"/>
      <c r="F185" s="141"/>
      <c r="G185" s="141"/>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17"/>
      <c r="B186" s="114"/>
      <c r="C186" s="147"/>
      <c r="D186" s="144"/>
      <c r="E186" s="141"/>
      <c r="F186" s="141"/>
      <c r="G186" s="141"/>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17"/>
      <c r="B187" s="114"/>
      <c r="C187" s="147"/>
      <c r="D187" s="144"/>
      <c r="E187" s="141"/>
      <c r="F187" s="141"/>
      <c r="G187" s="141"/>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17"/>
      <c r="B188" s="114"/>
      <c r="C188" s="147"/>
      <c r="D188" s="144"/>
      <c r="E188" s="141"/>
      <c r="F188" s="141"/>
      <c r="G188" s="141"/>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17"/>
      <c r="B189" s="114"/>
      <c r="C189" s="147"/>
      <c r="D189" s="144"/>
      <c r="E189" s="141"/>
      <c r="F189" s="141"/>
      <c r="G189" s="141"/>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17"/>
      <c r="B190" s="114"/>
      <c r="C190" s="148"/>
      <c r="D190" s="145"/>
      <c r="E190" s="142"/>
      <c r="F190" s="142"/>
      <c r="G190" s="142"/>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40.5">
      <c r="A191" s="117"/>
      <c r="B191" s="114"/>
      <c r="C191" s="155" t="s">
        <v>285</v>
      </c>
      <c r="D191" s="152" t="s">
        <v>319</v>
      </c>
      <c r="E191" s="149" t="s">
        <v>283</v>
      </c>
      <c r="F191" s="149">
        <v>32</v>
      </c>
      <c r="G191" s="149"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6</v>
      </c>
      <c r="O191" s="103">
        <v>3</v>
      </c>
      <c r="P191" s="103">
        <v>25</v>
      </c>
      <c r="Q191" s="103">
        <f t="shared" si="32"/>
        <v>18</v>
      </c>
      <c r="R191" s="103">
        <f t="shared" si="33"/>
        <v>450</v>
      </c>
      <c r="S191" s="103" t="str">
        <f t="shared" si="34"/>
        <v>A-18</v>
      </c>
      <c r="T191" s="78" t="str">
        <f t="shared" si="35"/>
        <v>II</v>
      </c>
      <c r="U191" s="78" t="str">
        <f>IF(T191=0,"",IF(T191="IV","Aceptable",IF(T191="III","Mejorable",IF(T191="II","No Aceptable o Aceptable con Control Especifico",IF(T191="I","No Aceptable","")))))</f>
        <v>No Aceptable o Aceptable con Control Especifico</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17"/>
      <c r="B192" s="114"/>
      <c r="C192" s="156"/>
      <c r="D192" s="153"/>
      <c r="E192" s="150"/>
      <c r="F192" s="150"/>
      <c r="G192" s="150"/>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6</v>
      </c>
      <c r="O192" s="70">
        <v>2</v>
      </c>
      <c r="P192" s="70">
        <v>25</v>
      </c>
      <c r="Q192" s="70">
        <f t="shared" si="32"/>
        <v>12</v>
      </c>
      <c r="R192" s="70">
        <f t="shared" si="33"/>
        <v>300</v>
      </c>
      <c r="S192" s="70" t="str">
        <f t="shared" si="34"/>
        <v>A-12</v>
      </c>
      <c r="T192" s="62" t="str">
        <f t="shared" si="35"/>
        <v>II</v>
      </c>
      <c r="U192" s="62" t="str">
        <f t="shared" ref="U192:U226" si="36">IF(T192=0,"",IF(T192="IV","Aceptable",IF(T192="III","Mejorable",IF(T192="II","No Aceptable o Aceptable con Control Especifico",IF(T192="I","No Aceptable","")))))</f>
        <v>No Aceptable o Aceptable con Control Especifico</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17"/>
      <c r="B193" s="114"/>
      <c r="C193" s="156"/>
      <c r="D193" s="153"/>
      <c r="E193" s="150"/>
      <c r="F193" s="150"/>
      <c r="G193" s="150"/>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17"/>
      <c r="B194" s="114"/>
      <c r="C194" s="156"/>
      <c r="D194" s="153"/>
      <c r="E194" s="150"/>
      <c r="F194" s="150"/>
      <c r="G194" s="150"/>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17"/>
      <c r="B195" s="114"/>
      <c r="C195" s="156"/>
      <c r="D195" s="153"/>
      <c r="E195" s="150"/>
      <c r="F195" s="150"/>
      <c r="G195" s="150"/>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17"/>
      <c r="B196" s="114"/>
      <c r="C196" s="156"/>
      <c r="D196" s="153"/>
      <c r="E196" s="150"/>
      <c r="F196" s="150"/>
      <c r="G196" s="150"/>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17"/>
      <c r="B197" s="114"/>
      <c r="C197" s="156"/>
      <c r="D197" s="153"/>
      <c r="E197" s="150"/>
      <c r="F197" s="150"/>
      <c r="G197" s="150"/>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17"/>
      <c r="B198" s="114"/>
      <c r="C198" s="156"/>
      <c r="D198" s="153"/>
      <c r="E198" s="150"/>
      <c r="F198" s="150"/>
      <c r="G198" s="150"/>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17"/>
      <c r="B199" s="114"/>
      <c r="C199" s="156"/>
      <c r="D199" s="153"/>
      <c r="E199" s="150"/>
      <c r="F199" s="150"/>
      <c r="G199" s="150"/>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17"/>
      <c r="B200" s="114"/>
      <c r="C200" s="156"/>
      <c r="D200" s="153"/>
      <c r="E200" s="150"/>
      <c r="F200" s="150"/>
      <c r="G200" s="150"/>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17"/>
      <c r="B201" s="114"/>
      <c r="C201" s="156"/>
      <c r="D201" s="153"/>
      <c r="E201" s="150"/>
      <c r="F201" s="150"/>
      <c r="G201" s="150"/>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17"/>
      <c r="B202" s="114"/>
      <c r="C202" s="156"/>
      <c r="D202" s="153"/>
      <c r="E202" s="150"/>
      <c r="F202" s="150"/>
      <c r="G202" s="150"/>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17"/>
      <c r="B203" s="114"/>
      <c r="C203" s="156"/>
      <c r="D203" s="153"/>
      <c r="E203" s="150"/>
      <c r="F203" s="150"/>
      <c r="G203" s="150"/>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17"/>
      <c r="B204" s="114"/>
      <c r="C204" s="156"/>
      <c r="D204" s="153"/>
      <c r="E204" s="150"/>
      <c r="F204" s="150"/>
      <c r="G204" s="150"/>
      <c r="H204" s="67" t="str">
        <f>VLOOKUP(I204,Hoja2!A$3:I$54,2,0)</f>
        <v>AUSENCIA O EXCESO DE LUZ EN UN AMBIENTE</v>
      </c>
      <c r="I204" s="68" t="s">
        <v>47</v>
      </c>
      <c r="J204" s="67" t="str">
        <f>VLOOKUP(I204,Hoja2!A$3:I$54,3,0)</f>
        <v>ESTRÉS, DIFICULTAD PARA VER, CANSANCIO VISUAL</v>
      </c>
      <c r="K204" s="69"/>
      <c r="L204" s="67" t="str">
        <f>VLOOKUP(I204,Hoja2!A$3:I$54,4,0)</f>
        <v>PG INSPECCIONES, PG EMERGENCIA</v>
      </c>
      <c r="M204" s="67" t="str">
        <f>VLOOKUP(I204,Hoja2!A$3:I$54,5,0)</f>
        <v>NO OBSERVADO</v>
      </c>
      <c r="N204" s="70">
        <v>10</v>
      </c>
      <c r="O204" s="70">
        <v>3</v>
      </c>
      <c r="P204" s="70">
        <v>25</v>
      </c>
      <c r="Q204" s="70">
        <f t="shared" si="32"/>
        <v>30</v>
      </c>
      <c r="R204" s="70">
        <f t="shared" si="33"/>
        <v>750</v>
      </c>
      <c r="S204" s="70" t="str">
        <f t="shared" si="34"/>
        <v>MA-30</v>
      </c>
      <c r="T204" s="62" t="str">
        <f t="shared" si="35"/>
        <v>I</v>
      </c>
      <c r="U204" s="62" t="str">
        <f t="shared" si="36"/>
        <v>No Aceptable</v>
      </c>
      <c r="V204" s="69">
        <v>1</v>
      </c>
      <c r="W204" s="67" t="str">
        <f>VLOOKUP(I204,Hoja2!A$3:I$54,6,0)</f>
        <v>SECUELA, CALIFICACIÓN DE ENFERMEDAD LABORAL</v>
      </c>
      <c r="X204" s="73"/>
      <c r="Y204" s="73"/>
      <c r="Z204" s="73"/>
      <c r="AA204" s="72" t="str">
        <f>VLOOKUP(I204,Hoja2!A$3:I$54,7,0)</f>
        <v>N/A</v>
      </c>
      <c r="AB204" s="72" t="str">
        <f>VLOOKUP(I204,Hoja2!A$3:I$54,8,0)</f>
        <v>AUTOCUIDADO E HIGIENE</v>
      </c>
      <c r="AC204" s="73" t="str">
        <f>VLOOKUP(I204,Hoja2!A$3:I$54,9,0)</f>
        <v>PG HIGIENE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7" customHeight="1">
      <c r="A205" s="117"/>
      <c r="B205" s="114"/>
      <c r="C205" s="156"/>
      <c r="D205" s="153"/>
      <c r="E205" s="150"/>
      <c r="F205" s="150"/>
      <c r="G205" s="150"/>
      <c r="H205" s="67" t="str">
        <f>VLOOKUP(I205,Hoja2!A$3:I$54,2,0)</f>
        <v>MÁQUINARIA O EQUIPO</v>
      </c>
      <c r="I205" s="68" t="s">
        <v>54</v>
      </c>
      <c r="J205" s="67" t="str">
        <f>VLOOKUP(I205,Hoja2!A$3:I$54,3,0)</f>
        <v>SORDERA, ESTRÉS, HIPOACUSIA, CEFALÉA, IRRATIBILIDAD</v>
      </c>
      <c r="K205" s="69"/>
      <c r="L205" s="67" t="str">
        <f>VLOOKUP(I205,Hoja2!A$3:I$54,4,0)</f>
        <v>PG INSPECCIONES, PG EMERGENCIA</v>
      </c>
      <c r="M205" s="67" t="str">
        <f>VLOOKUP(I205,Hoja2!A$3:I$54,5,0)</f>
        <v>PVE RUIDO</v>
      </c>
      <c r="N205" s="70">
        <v>2</v>
      </c>
      <c r="O205" s="70">
        <v>3</v>
      </c>
      <c r="P205" s="70">
        <v>10</v>
      </c>
      <c r="Q205" s="70">
        <f t="shared" si="32"/>
        <v>6</v>
      </c>
      <c r="R205" s="70">
        <f t="shared" si="33"/>
        <v>60</v>
      </c>
      <c r="S205" s="70" t="str">
        <f t="shared" si="34"/>
        <v>M-6</v>
      </c>
      <c r="T205" s="62" t="str">
        <f t="shared" si="35"/>
        <v>III</v>
      </c>
      <c r="U205" s="62" t="str">
        <f t="shared" si="36"/>
        <v>Mejorable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FORTALECIMIENTO PV RUIDO</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15">
      <c r="A206" s="117"/>
      <c r="B206" s="114"/>
      <c r="C206" s="156"/>
      <c r="D206" s="153"/>
      <c r="E206" s="150"/>
      <c r="F206" s="150"/>
      <c r="G206" s="150"/>
      <c r="H206" s="67" t="str">
        <f>VLOOKUP(I206,Hoja2!A$3:I$54,2,0)</f>
        <v>MÁQUINARIA O EQUIPO</v>
      </c>
      <c r="I206" s="68" t="s">
        <v>59</v>
      </c>
      <c r="J206" s="67" t="str">
        <f>VLOOKUP(I206,Hoja2!A$3:I$54,3,0)</f>
        <v>MAREOS, VÓMITOS, Y SÍNTOMAS NEURÓLOGICOS</v>
      </c>
      <c r="K206" s="69"/>
      <c r="L206" s="67" t="str">
        <f>VLOOKUP(I206,Hoja2!A$3:I$54,4,0)</f>
        <v>PG INSPECCIONES, PG EMERGENCIA</v>
      </c>
      <c r="M206" s="67" t="str">
        <f>VLOOKUP(I206,Hoja2!A$3:I$54,5,0)</f>
        <v>PVE RUIDO</v>
      </c>
      <c r="N206" s="70">
        <v>2</v>
      </c>
      <c r="O206" s="70">
        <v>3</v>
      </c>
      <c r="P206" s="70">
        <v>10</v>
      </c>
      <c r="Q206" s="70">
        <f t="shared" si="32"/>
        <v>6</v>
      </c>
      <c r="R206" s="70">
        <f t="shared" si="33"/>
        <v>60</v>
      </c>
      <c r="S206" s="70" t="str">
        <f t="shared" si="34"/>
        <v>M-6</v>
      </c>
      <c r="T206" s="62" t="str">
        <f t="shared" si="35"/>
        <v>III</v>
      </c>
      <c r="U206" s="62" t="str">
        <f t="shared" si="36"/>
        <v>Mejorable</v>
      </c>
      <c r="V206" s="69">
        <v>1</v>
      </c>
      <c r="W206" s="67" t="str">
        <f>VLOOKUP(I206,Hoja2!A$3:I$54,6,0)</f>
        <v>SECUELA, CALIFICACIÓN DE ENFERMEDAD LABORAL</v>
      </c>
      <c r="X206" s="73"/>
      <c r="Y206" s="73"/>
      <c r="Z206" s="73"/>
      <c r="AA206" s="72" t="str">
        <f>VLOOKUP(I206,Hoja2!A$3:I$54,7,0)</f>
        <v>N/A</v>
      </c>
      <c r="AB206" s="72" t="str">
        <f>VLOOKUP(I206,Hoja2!A$3:I$54,8,0)</f>
        <v>AUTOCUIDADO</v>
      </c>
      <c r="AC206" s="73" t="str">
        <f>VLOOKUP(I206,Hoja2!A$3:I$54,9,0)</f>
        <v>PG HIGIENE</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17"/>
      <c r="B207" s="114"/>
      <c r="C207" s="156"/>
      <c r="D207" s="153"/>
      <c r="E207" s="150"/>
      <c r="F207" s="150"/>
      <c r="G207" s="150"/>
      <c r="H207" s="67" t="str">
        <f>VLOOKUP(I207,Hoja2!A$3:I$54,2,0)</f>
        <v>X, GAMMA, ALFA, BETA, NEUTRONES</v>
      </c>
      <c r="I207" s="68" t="s">
        <v>69</v>
      </c>
      <c r="J207" s="67" t="str">
        <f>VLOOKUP(I207,Hoja2!A$3:I$54,3,0)</f>
        <v>QUEMADURAS</v>
      </c>
      <c r="K207" s="69"/>
      <c r="L207" s="67" t="str">
        <f>VLOOKUP(I207,Hoja2!A$3:I$54,4,0)</f>
        <v>PG INSPECCIONES, PG EMERGENCIA</v>
      </c>
      <c r="M207" s="67" t="str">
        <f>VLOOKUP(I207,Hoja2!A$3:I$54,5,0)</f>
        <v>PVE RADIACIÓN</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 MUERTE</v>
      </c>
      <c r="X207" s="73"/>
      <c r="Y207" s="73"/>
      <c r="Z207" s="73"/>
      <c r="AA207" s="72" t="str">
        <f>VLOOKUP(I207,Hoja2!A$3:I$54,7,0)</f>
        <v>N/A</v>
      </c>
      <c r="AB207" s="72" t="str">
        <f>VLOOKUP(I207,Hoja2!A$3:I$54,8,0)</f>
        <v>N/A</v>
      </c>
      <c r="AC207" s="73" t="str">
        <f>VLOOKUP(I207,Hoja2!A$3:I$54,9,0)</f>
        <v>FORTALECIMIENTO PVE RADIACIÓN</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25.5">
      <c r="A208" s="117"/>
      <c r="B208" s="114"/>
      <c r="C208" s="156"/>
      <c r="D208" s="153"/>
      <c r="E208" s="150"/>
      <c r="F208" s="150"/>
      <c r="G208" s="150"/>
      <c r="H208" s="108" t="str">
        <f>VLOOKUP(I208,Hoja2!A$3:I$54,2,0)</f>
        <v>ENERGÍA TÉRMICA, CAMBIO DE TEMPERATURA DURANTE LOS RECORRIDOS</v>
      </c>
      <c r="I208" s="68" t="s">
        <v>66</v>
      </c>
      <c r="J208" s="108" t="str">
        <f>VLOOKUP(I208,Hoja2!A$3:I$54,3,0)</f>
        <v>ENFRIAMIENTO GENERAL, HIPOTERMIA ACCIDENTAL</v>
      </c>
      <c r="K208" s="69"/>
      <c r="L208" s="108" t="str">
        <f>VLOOKUP(I208,Hoja2!A$3:I$54,4,0)</f>
        <v>PG INSPECCIONES, PG EMERGENCIA</v>
      </c>
      <c r="M208" s="108" t="str">
        <f>VLOOKUP(I208,Hoja2!A$3:I$54,5,0)</f>
        <v>ELEMENTOS DE PROTECCIÓN PERSONAL</v>
      </c>
      <c r="N208" s="70">
        <v>10</v>
      </c>
      <c r="O208" s="70">
        <v>4</v>
      </c>
      <c r="P208" s="70">
        <v>60</v>
      </c>
      <c r="Q208" s="70">
        <f t="shared" si="32"/>
        <v>40</v>
      </c>
      <c r="R208" s="70">
        <f t="shared" si="33"/>
        <v>2400</v>
      </c>
      <c r="S208" s="70" t="str">
        <f t="shared" si="34"/>
        <v>MA-40</v>
      </c>
      <c r="T208" s="62" t="str">
        <f t="shared" si="35"/>
        <v>I</v>
      </c>
      <c r="U208" s="62" t="str">
        <f t="shared" si="36"/>
        <v>No Aceptable</v>
      </c>
      <c r="V208" s="69">
        <v>1</v>
      </c>
      <c r="W208" s="108" t="str">
        <f>VLOOKUP(I208,Hoja2!A$3:I$54,6,0)</f>
        <v>SECUELA</v>
      </c>
      <c r="X208" s="73"/>
      <c r="Y208" s="73"/>
      <c r="Z208" s="73"/>
      <c r="AA208" s="72" t="str">
        <f>VLOOKUP(I208,Hoja2!A$3:I$54,7,0)</f>
        <v>N/A</v>
      </c>
      <c r="AB208" s="72" t="str">
        <f>VLOOKUP(I208,Hoja2!A$3:I$54,8,0)</f>
        <v>AUTOCUIDADO</v>
      </c>
      <c r="AC208" s="73" t="str">
        <f>VLOOKUP(I208,Hoja2!A$3:I$54,9,0)</f>
        <v>PG HIGIENE</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17"/>
      <c r="B209" s="114"/>
      <c r="C209" s="156"/>
      <c r="D209" s="153"/>
      <c r="E209" s="150"/>
      <c r="F209" s="150"/>
      <c r="G209" s="150"/>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17"/>
      <c r="B210" s="114"/>
      <c r="C210" s="156"/>
      <c r="D210" s="153"/>
      <c r="E210" s="150"/>
      <c r="F210" s="150"/>
      <c r="G210" s="150"/>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17"/>
      <c r="B211" s="114"/>
      <c r="C211" s="156"/>
      <c r="D211" s="153"/>
      <c r="E211" s="150"/>
      <c r="F211" s="150"/>
      <c r="G211" s="150"/>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17"/>
      <c r="B212" s="114"/>
      <c r="C212" s="156"/>
      <c r="D212" s="153"/>
      <c r="E212" s="150"/>
      <c r="F212" s="150"/>
      <c r="G212" s="150"/>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17"/>
      <c r="B213" s="114"/>
      <c r="C213" s="156"/>
      <c r="D213" s="153"/>
      <c r="E213" s="150"/>
      <c r="F213" s="150"/>
      <c r="G213" s="150"/>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17"/>
      <c r="B214" s="114"/>
      <c r="C214" s="156"/>
      <c r="D214" s="153"/>
      <c r="E214" s="150"/>
      <c r="F214" s="150"/>
      <c r="G214" s="150"/>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17"/>
      <c r="B215" s="114"/>
      <c r="C215" s="156"/>
      <c r="D215" s="153"/>
      <c r="E215" s="150"/>
      <c r="F215" s="150"/>
      <c r="G215" s="150"/>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17"/>
      <c r="B216" s="114"/>
      <c r="C216" s="156"/>
      <c r="D216" s="153"/>
      <c r="E216" s="150"/>
      <c r="F216" s="150"/>
      <c r="G216" s="150"/>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17"/>
      <c r="B217" s="114"/>
      <c r="C217" s="156"/>
      <c r="D217" s="153"/>
      <c r="E217" s="150"/>
      <c r="F217" s="150"/>
      <c r="G217" s="150"/>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17"/>
      <c r="B218" s="114"/>
      <c r="C218" s="156"/>
      <c r="D218" s="153"/>
      <c r="E218" s="150"/>
      <c r="F218" s="150"/>
      <c r="G218" s="150"/>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17"/>
      <c r="B219" s="114"/>
      <c r="C219" s="156"/>
      <c r="D219" s="153"/>
      <c r="E219" s="150"/>
      <c r="F219" s="150"/>
      <c r="G219" s="150"/>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17"/>
      <c r="B220" s="114"/>
      <c r="C220" s="156"/>
      <c r="D220" s="153"/>
      <c r="E220" s="150"/>
      <c r="F220" s="150"/>
      <c r="G220" s="150"/>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17"/>
      <c r="B221" s="114"/>
      <c r="C221" s="156"/>
      <c r="D221" s="153"/>
      <c r="E221" s="150"/>
      <c r="F221" s="150"/>
      <c r="G221" s="150"/>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17"/>
      <c r="B222" s="114"/>
      <c r="C222" s="156"/>
      <c r="D222" s="153"/>
      <c r="E222" s="150"/>
      <c r="F222" s="150"/>
      <c r="G222" s="150"/>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17"/>
      <c r="B223" s="114"/>
      <c r="C223" s="156"/>
      <c r="D223" s="153"/>
      <c r="E223" s="150"/>
      <c r="F223" s="150"/>
      <c r="G223" s="150"/>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17"/>
      <c r="B224" s="114"/>
      <c r="C224" s="156"/>
      <c r="D224" s="153"/>
      <c r="E224" s="150"/>
      <c r="F224" s="150"/>
      <c r="G224" s="150"/>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17"/>
      <c r="B225" s="114"/>
      <c r="C225" s="156"/>
      <c r="D225" s="153"/>
      <c r="E225" s="150"/>
      <c r="F225" s="150"/>
      <c r="G225" s="150"/>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17"/>
      <c r="B226" s="114"/>
      <c r="C226" s="157"/>
      <c r="D226" s="154"/>
      <c r="E226" s="151"/>
      <c r="F226" s="151"/>
      <c r="G226" s="151"/>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40.5">
      <c r="A227" s="117"/>
      <c r="B227" s="114"/>
      <c r="C227" s="146" t="s">
        <v>320</v>
      </c>
      <c r="D227" s="143" t="s">
        <v>321</v>
      </c>
      <c r="E227" s="140" t="s">
        <v>271</v>
      </c>
      <c r="F227" s="140">
        <v>40</v>
      </c>
      <c r="G227" s="140"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6</v>
      </c>
      <c r="O227" s="77">
        <v>3</v>
      </c>
      <c r="P227" s="77">
        <v>25</v>
      </c>
      <c r="Q227" s="77">
        <f t="shared" si="32"/>
        <v>18</v>
      </c>
      <c r="R227" s="77">
        <f t="shared" si="33"/>
        <v>450</v>
      </c>
      <c r="S227" s="77" t="str">
        <f t="shared" si="34"/>
        <v>A-18</v>
      </c>
      <c r="T227" s="78" t="str">
        <f t="shared" si="35"/>
        <v>II</v>
      </c>
      <c r="U227" s="78" t="str">
        <f>IF(T227=0,"",IF(T227="IV","Aceptable",IF(T227="III","Mejorable",IF(T227="II","No Aceptable o Aceptable con Control Especifico",IF(T227="I","No Aceptable","")))))</f>
        <v>No Aceptable o Aceptable con Control Especifico</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40.5">
      <c r="A228" s="117"/>
      <c r="B228" s="114"/>
      <c r="C228" s="147"/>
      <c r="D228" s="144"/>
      <c r="E228" s="141"/>
      <c r="F228" s="141"/>
      <c r="G228" s="141"/>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6</v>
      </c>
      <c r="O228" s="61">
        <v>2</v>
      </c>
      <c r="P228" s="61">
        <v>25</v>
      </c>
      <c r="Q228" s="61">
        <f t="shared" si="32"/>
        <v>12</v>
      </c>
      <c r="R228" s="61">
        <f t="shared" si="33"/>
        <v>300</v>
      </c>
      <c r="S228" s="61" t="str">
        <f t="shared" si="34"/>
        <v>A-12</v>
      </c>
      <c r="T228" s="62" t="str">
        <f t="shared" si="35"/>
        <v>II</v>
      </c>
      <c r="U228" s="62" t="str">
        <f t="shared" ref="U228:U262" si="37">IF(T228=0,"",IF(T228="IV","Aceptable",IF(T228="III","Mejorable",IF(T228="II","No Aceptable o Aceptable con Control Especifico",IF(T228="I","No Aceptable","")))))</f>
        <v>No Aceptable o Aceptable con Control Especifico</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17"/>
      <c r="B229" s="114"/>
      <c r="C229" s="147"/>
      <c r="D229" s="144"/>
      <c r="E229" s="141"/>
      <c r="F229" s="141"/>
      <c r="G229" s="141"/>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17"/>
      <c r="B230" s="114"/>
      <c r="C230" s="147"/>
      <c r="D230" s="144"/>
      <c r="E230" s="141"/>
      <c r="F230" s="141"/>
      <c r="G230" s="141"/>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17"/>
      <c r="B231" s="114"/>
      <c r="C231" s="147"/>
      <c r="D231" s="144"/>
      <c r="E231" s="141"/>
      <c r="F231" s="141"/>
      <c r="G231" s="141"/>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17"/>
      <c r="B232" s="114"/>
      <c r="C232" s="147"/>
      <c r="D232" s="144"/>
      <c r="E232" s="141"/>
      <c r="F232" s="141"/>
      <c r="G232" s="141"/>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17"/>
      <c r="B233" s="114"/>
      <c r="C233" s="147"/>
      <c r="D233" s="144"/>
      <c r="E233" s="141"/>
      <c r="F233" s="141"/>
      <c r="G233" s="141"/>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17"/>
      <c r="B234" s="114"/>
      <c r="C234" s="147"/>
      <c r="D234" s="144"/>
      <c r="E234" s="141"/>
      <c r="F234" s="141"/>
      <c r="G234" s="141"/>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17"/>
      <c r="B235" s="114"/>
      <c r="C235" s="147"/>
      <c r="D235" s="144"/>
      <c r="E235" s="141"/>
      <c r="F235" s="141"/>
      <c r="G235" s="141"/>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17"/>
      <c r="B236" s="114"/>
      <c r="C236" s="147"/>
      <c r="D236" s="144"/>
      <c r="E236" s="141"/>
      <c r="F236" s="141"/>
      <c r="G236" s="141"/>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17"/>
      <c r="B237" s="114"/>
      <c r="C237" s="147"/>
      <c r="D237" s="144"/>
      <c r="E237" s="141"/>
      <c r="F237" s="141"/>
      <c r="G237" s="141"/>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17"/>
      <c r="B238" s="114"/>
      <c r="C238" s="147"/>
      <c r="D238" s="144"/>
      <c r="E238" s="141"/>
      <c r="F238" s="141"/>
      <c r="G238" s="141"/>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17"/>
      <c r="B239" s="114"/>
      <c r="C239" s="147"/>
      <c r="D239" s="144"/>
      <c r="E239" s="141"/>
      <c r="F239" s="141"/>
      <c r="G239" s="141"/>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15">
      <c r="A240" s="117"/>
      <c r="B240" s="114"/>
      <c r="C240" s="147"/>
      <c r="D240" s="144"/>
      <c r="E240" s="141"/>
      <c r="F240" s="141"/>
      <c r="G240" s="141"/>
      <c r="H240" s="58" t="str">
        <f>VLOOKUP(I240,Hoja2!A$3:I$54,2,0)</f>
        <v>AUSENCIA O EXCESO DE LUZ EN UN AMBIENTE</v>
      </c>
      <c r="I240" s="59" t="s">
        <v>47</v>
      </c>
      <c r="J240" s="58" t="str">
        <f>VLOOKUP(I240,Hoja2!A$3:I$54,3,0)</f>
        <v>ESTRÉS, DIFICULTAD PARA VER, CANSANCIO VISUAL</v>
      </c>
      <c r="K240" s="60"/>
      <c r="L240" s="58" t="str">
        <f>VLOOKUP(I240,Hoja2!A$3:I$54,4,0)</f>
        <v>PG INSPECCIONES, PG EMERGENCIA</v>
      </c>
      <c r="M240" s="58" t="str">
        <f>VLOOKUP(I240,Hoja2!A$3:I$54,5,0)</f>
        <v>NO OBSERVADO</v>
      </c>
      <c r="N240" s="61">
        <v>10</v>
      </c>
      <c r="O240" s="61">
        <v>3</v>
      </c>
      <c r="P240" s="61">
        <v>25</v>
      </c>
      <c r="Q240" s="61">
        <f t="shared" si="32"/>
        <v>30</v>
      </c>
      <c r="R240" s="61">
        <f t="shared" si="33"/>
        <v>750</v>
      </c>
      <c r="S240" s="61" t="str">
        <f t="shared" si="34"/>
        <v>MA-30</v>
      </c>
      <c r="T240" s="62" t="str">
        <f t="shared" si="35"/>
        <v>I</v>
      </c>
      <c r="U240" s="62" t="str">
        <f t="shared" si="37"/>
        <v>No Aceptable</v>
      </c>
      <c r="V240" s="60">
        <v>3</v>
      </c>
      <c r="W240" s="58" t="str">
        <f>VLOOKUP(I240,Hoja2!A$3:I$54,6,0)</f>
        <v>SECUELA, CALIFICACIÓN DE ENFERMEDAD LABORAL</v>
      </c>
      <c r="X240" s="65"/>
      <c r="Y240" s="65"/>
      <c r="Z240" s="65"/>
      <c r="AA240" s="64" t="str">
        <f>VLOOKUP(I240,Hoja2!A$3:I$54,7,0)</f>
        <v>N/A</v>
      </c>
      <c r="AB240" s="64" t="str">
        <f>VLOOKUP(I240,Hoja2!A$3:I$54,8,0)</f>
        <v>AUTOCUIDADO E HIGIENE</v>
      </c>
      <c r="AC240" s="65" t="str">
        <f>VLOOKUP(I240,Hoja2!A$3:I$54,9,0)</f>
        <v>PG HIGIENE</v>
      </c>
      <c r="AD240" s="83"/>
    </row>
    <row r="241" spans="1:30" ht="15">
      <c r="A241" s="117"/>
      <c r="B241" s="114"/>
      <c r="C241" s="147"/>
      <c r="D241" s="144"/>
      <c r="E241" s="141"/>
      <c r="F241" s="141"/>
      <c r="G241" s="141"/>
      <c r="H241" s="58" t="str">
        <f>VLOOKUP(I241,Hoja2!A$3:I$54,2,0)</f>
        <v>MÁQUINARIA O EQUIPO</v>
      </c>
      <c r="I241" s="59" t="s">
        <v>54</v>
      </c>
      <c r="J241" s="58" t="str">
        <f>VLOOKUP(I241,Hoja2!A$3:I$54,3,0)</f>
        <v>SORDERA, ESTRÉS, HIPOACUSIA, CEFALÉA, IRRATIBILIDAD</v>
      </c>
      <c r="K241" s="60"/>
      <c r="L241" s="58" t="str">
        <f>VLOOKUP(I241,Hoja2!A$3:I$54,4,0)</f>
        <v>PG INSPECCIONES, PG EMERGENCIA</v>
      </c>
      <c r="M241" s="58" t="str">
        <f>VLOOKUP(I241,Hoja2!A$3:I$54,5,0)</f>
        <v>PVE RUIDO</v>
      </c>
      <c r="N241" s="61">
        <v>2</v>
      </c>
      <c r="O241" s="61">
        <v>3</v>
      </c>
      <c r="P241" s="61">
        <v>10</v>
      </c>
      <c r="Q241" s="61">
        <f t="shared" si="32"/>
        <v>6</v>
      </c>
      <c r="R241" s="61">
        <f t="shared" si="33"/>
        <v>60</v>
      </c>
      <c r="S241" s="61" t="str">
        <f t="shared" si="34"/>
        <v>M-6</v>
      </c>
      <c r="T241" s="62" t="str">
        <f t="shared" si="35"/>
        <v>III</v>
      </c>
      <c r="U241" s="62" t="str">
        <f t="shared" si="37"/>
        <v>Mejorable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FORTALECIMIENTO PV RUIDO</v>
      </c>
      <c r="AD241" s="83"/>
    </row>
    <row r="242" spans="1:30" ht="15">
      <c r="A242" s="117"/>
      <c r="B242" s="114"/>
      <c r="C242" s="147"/>
      <c r="D242" s="144"/>
      <c r="E242" s="141"/>
      <c r="F242" s="141"/>
      <c r="G242" s="141"/>
      <c r="H242" s="58" t="str">
        <f>VLOOKUP(I242,Hoja2!A$3:I$54,2,0)</f>
        <v>MÁQUINARIA O EQUIPO</v>
      </c>
      <c r="I242" s="59" t="s">
        <v>59</v>
      </c>
      <c r="J242" s="58" t="str">
        <f>VLOOKUP(I242,Hoja2!A$3:I$54,3,0)</f>
        <v>MAREOS, VÓMITOS, Y SÍNTOMAS NEURÓLOGICOS</v>
      </c>
      <c r="K242" s="60"/>
      <c r="L242" s="58" t="str">
        <f>VLOOKUP(I242,Hoja2!A$3:I$54,4,0)</f>
        <v>PG INSPECCIONES, PG EMERGENCIA</v>
      </c>
      <c r="M242" s="58" t="str">
        <f>VLOOKUP(I242,Hoja2!A$3:I$54,5,0)</f>
        <v>PVE RUIDO</v>
      </c>
      <c r="N242" s="61">
        <v>2</v>
      </c>
      <c r="O242" s="61">
        <v>3</v>
      </c>
      <c r="P242" s="61">
        <v>10</v>
      </c>
      <c r="Q242" s="61">
        <f t="shared" si="32"/>
        <v>6</v>
      </c>
      <c r="R242" s="61">
        <f t="shared" si="33"/>
        <v>60</v>
      </c>
      <c r="S242" s="61" t="str">
        <f t="shared" si="34"/>
        <v>M-6</v>
      </c>
      <c r="T242" s="62" t="str">
        <f t="shared" si="35"/>
        <v>III</v>
      </c>
      <c r="U242" s="62" t="str">
        <f t="shared" si="37"/>
        <v>Mejorable</v>
      </c>
      <c r="V242" s="60">
        <v>3</v>
      </c>
      <c r="W242" s="58" t="str">
        <f>VLOOKUP(I242,Hoja2!A$3:I$54,6,0)</f>
        <v>SECUELA, CALIFICACIÓN DE ENFERMEDAD LABORAL</v>
      </c>
      <c r="X242" s="65"/>
      <c r="Y242" s="65"/>
      <c r="Z242" s="65"/>
      <c r="AA242" s="64" t="str">
        <f>VLOOKUP(I242,Hoja2!A$3:I$54,7,0)</f>
        <v>N/A</v>
      </c>
      <c r="AB242" s="64" t="str">
        <f>VLOOKUP(I242,Hoja2!A$3:I$54,8,0)</f>
        <v>AUTOCUIDADO</v>
      </c>
      <c r="AC242" s="65" t="str">
        <f>VLOOKUP(I242,Hoja2!A$3:I$54,9,0)</f>
        <v>PG HIGIENE</v>
      </c>
      <c r="AD242" s="83"/>
    </row>
    <row r="243" spans="1:30" ht="15">
      <c r="A243" s="117"/>
      <c r="B243" s="114"/>
      <c r="C243" s="147"/>
      <c r="D243" s="144"/>
      <c r="E243" s="141"/>
      <c r="F243" s="141"/>
      <c r="G243" s="141"/>
      <c r="H243" s="58" t="str">
        <f>VLOOKUP(I243,Hoja2!A$3:I$54,2,0)</f>
        <v>X, GAMMA, ALFA, BETA, NEUTRONES</v>
      </c>
      <c r="I243" s="59" t="s">
        <v>69</v>
      </c>
      <c r="J243" s="58" t="str">
        <f>VLOOKUP(I243,Hoja2!A$3:I$54,3,0)</f>
        <v>QUEMADURAS</v>
      </c>
      <c r="K243" s="60"/>
      <c r="L243" s="58" t="str">
        <f>VLOOKUP(I243,Hoja2!A$3:I$54,4,0)</f>
        <v>PG INSPECCIONES, PG EMERGENCIA</v>
      </c>
      <c r="M243" s="58" t="str">
        <f>VLOOKUP(I243,Hoja2!A$3:I$54,5,0)</f>
        <v>PVE RADIACIÓN</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 MUERTE</v>
      </c>
      <c r="X243" s="65"/>
      <c r="Y243" s="65"/>
      <c r="Z243" s="65"/>
      <c r="AA243" s="64" t="str">
        <f>VLOOKUP(I243,Hoja2!A$3:I$54,7,0)</f>
        <v>N/A</v>
      </c>
      <c r="AB243" s="64" t="str">
        <f>VLOOKUP(I243,Hoja2!A$3:I$54,8,0)</f>
        <v>N/A</v>
      </c>
      <c r="AC243" s="65" t="str">
        <f>VLOOKUP(I243,Hoja2!A$3:I$54,9,0)</f>
        <v>FORTALECIMIENTO PVE RADIACIÓN</v>
      </c>
      <c r="AD243" s="83"/>
    </row>
    <row r="244" spans="1:30" ht="25.5">
      <c r="A244" s="117"/>
      <c r="B244" s="114"/>
      <c r="C244" s="147"/>
      <c r="D244" s="144"/>
      <c r="E244" s="141"/>
      <c r="F244" s="141"/>
      <c r="G244" s="141"/>
      <c r="H244" s="109" t="str">
        <f>VLOOKUP(I244,Hoja2!A$3:I$54,2,0)</f>
        <v>ENERGÍA TÉRMICA, CAMBIO DE TEMPERATURA DURANTE LOS RECORRIDOS</v>
      </c>
      <c r="I244" s="59" t="s">
        <v>66</v>
      </c>
      <c r="J244" s="109" t="str">
        <f>VLOOKUP(I244,Hoja2!A$3:I$54,3,0)</f>
        <v>ENFRIAMIENTO GENERAL, HIPOTERMIA ACCIDENTAL</v>
      </c>
      <c r="K244" s="60"/>
      <c r="L244" s="109" t="str">
        <f>VLOOKUP(I244,Hoja2!A$3:I$54,4,0)</f>
        <v>PG INSPECCIONES, PG EMERGENCIA</v>
      </c>
      <c r="M244" s="109" t="str">
        <f>VLOOKUP(I244,Hoja2!A$3:I$54,5,0)</f>
        <v>ELEMENTOS DE PROTECCIÓN PERSONAL</v>
      </c>
      <c r="N244" s="61">
        <v>10</v>
      </c>
      <c r="O244" s="61">
        <v>4</v>
      </c>
      <c r="P244" s="61">
        <v>60</v>
      </c>
      <c r="Q244" s="61">
        <f t="shared" si="32"/>
        <v>40</v>
      </c>
      <c r="R244" s="61">
        <f t="shared" si="33"/>
        <v>2400</v>
      </c>
      <c r="S244" s="61" t="str">
        <f t="shared" si="34"/>
        <v>MA-40</v>
      </c>
      <c r="T244" s="62" t="str">
        <f t="shared" si="35"/>
        <v>I</v>
      </c>
      <c r="U244" s="62" t="str">
        <f t="shared" si="37"/>
        <v>No Aceptable</v>
      </c>
      <c r="V244" s="60">
        <v>3</v>
      </c>
      <c r="W244" s="109" t="str">
        <f>VLOOKUP(I244,Hoja2!A$3:I$54,6,0)</f>
        <v>SECUELA</v>
      </c>
      <c r="X244" s="65"/>
      <c r="Y244" s="65"/>
      <c r="Z244" s="65"/>
      <c r="AA244" s="64" t="str">
        <f>VLOOKUP(I244,Hoja2!A$3:I$54,7,0)</f>
        <v>N/A</v>
      </c>
      <c r="AB244" s="64" t="str">
        <f>VLOOKUP(I244,Hoja2!A$3:I$54,8,0)</f>
        <v>AUTOCUIDADO</v>
      </c>
      <c r="AC244" s="65" t="str">
        <f>VLOOKUP(I244,Hoja2!A$3:I$54,9,0)</f>
        <v>PG HIGIENE</v>
      </c>
      <c r="AD244" s="83"/>
    </row>
    <row r="245" spans="1:30" ht="25.5">
      <c r="A245" s="117"/>
      <c r="B245" s="114"/>
      <c r="C245" s="147"/>
      <c r="D245" s="144"/>
      <c r="E245" s="141"/>
      <c r="F245" s="141"/>
      <c r="G245" s="141"/>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17"/>
      <c r="B246" s="114"/>
      <c r="C246" s="147"/>
      <c r="D246" s="144"/>
      <c r="E246" s="141"/>
      <c r="F246" s="141"/>
      <c r="G246" s="141"/>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17"/>
      <c r="B247" s="114"/>
      <c r="C247" s="147"/>
      <c r="D247" s="144"/>
      <c r="E247" s="141"/>
      <c r="F247" s="141"/>
      <c r="G247" s="141"/>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17"/>
      <c r="B248" s="114"/>
      <c r="C248" s="147"/>
      <c r="D248" s="144"/>
      <c r="E248" s="141"/>
      <c r="F248" s="141"/>
      <c r="G248" s="141"/>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17"/>
      <c r="B249" s="114"/>
      <c r="C249" s="147"/>
      <c r="D249" s="144"/>
      <c r="E249" s="141"/>
      <c r="F249" s="141"/>
      <c r="G249" s="141"/>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17"/>
      <c r="B250" s="114"/>
      <c r="C250" s="147"/>
      <c r="D250" s="144"/>
      <c r="E250" s="141"/>
      <c r="F250" s="141"/>
      <c r="G250" s="141"/>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17"/>
      <c r="B251" s="114"/>
      <c r="C251" s="147"/>
      <c r="D251" s="144"/>
      <c r="E251" s="141"/>
      <c r="F251" s="141"/>
      <c r="G251" s="141"/>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17"/>
      <c r="B252" s="114"/>
      <c r="C252" s="147"/>
      <c r="D252" s="144"/>
      <c r="E252" s="141"/>
      <c r="F252" s="141"/>
      <c r="G252" s="141"/>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17"/>
      <c r="B253" s="114"/>
      <c r="C253" s="147"/>
      <c r="D253" s="144"/>
      <c r="E253" s="141"/>
      <c r="F253" s="141"/>
      <c r="G253" s="141"/>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17"/>
      <c r="B254" s="114"/>
      <c r="C254" s="147"/>
      <c r="D254" s="144"/>
      <c r="E254" s="141"/>
      <c r="F254" s="141"/>
      <c r="G254" s="141"/>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17"/>
      <c r="B255" s="114"/>
      <c r="C255" s="147"/>
      <c r="D255" s="144"/>
      <c r="E255" s="141"/>
      <c r="F255" s="141"/>
      <c r="G255" s="141"/>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17"/>
      <c r="B256" s="114"/>
      <c r="C256" s="147"/>
      <c r="D256" s="144"/>
      <c r="E256" s="141"/>
      <c r="F256" s="141"/>
      <c r="G256" s="141"/>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17"/>
      <c r="B257" s="114"/>
      <c r="C257" s="147"/>
      <c r="D257" s="144"/>
      <c r="E257" s="141"/>
      <c r="F257" s="141"/>
      <c r="G257" s="141"/>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8" si="38">N257*O257</f>
        <v>6</v>
      </c>
      <c r="R257" s="61">
        <f t="shared" ref="R257:R318" si="39">Q257*P257</f>
        <v>60</v>
      </c>
      <c r="S257" s="61" t="str">
        <f t="shared" ref="S257:S318" si="40">IF(Q257=40,"MA-40",IF(Q257=30,"MA-30",IF(Q257=20,"A-20",IF(Q257=10,"A-10",IF(Q257=24,"MA-24",IF(Q257=18,"A-18",IF(Q257=12,"A-12",IF(Q257=6,"M-6",IF(Q257=8,"M-8",IF(Q257=6,"M-6",IF(Q257=4,"B-4",IF(Q257=2,"B-2",))))))))))))</f>
        <v>M-6</v>
      </c>
      <c r="T257" s="62" t="str">
        <f t="shared" ref="T257:T318"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17"/>
      <c r="B258" s="114"/>
      <c r="C258" s="147"/>
      <c r="D258" s="144"/>
      <c r="E258" s="141"/>
      <c r="F258" s="141"/>
      <c r="G258" s="141"/>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17"/>
      <c r="B259" s="114"/>
      <c r="C259" s="147"/>
      <c r="D259" s="144"/>
      <c r="E259" s="141"/>
      <c r="F259" s="141"/>
      <c r="G259" s="141"/>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17"/>
      <c r="B260" s="114"/>
      <c r="C260" s="147"/>
      <c r="D260" s="144"/>
      <c r="E260" s="141"/>
      <c r="F260" s="141"/>
      <c r="G260" s="141"/>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17"/>
      <c r="B261" s="114"/>
      <c r="C261" s="147"/>
      <c r="D261" s="144"/>
      <c r="E261" s="141"/>
      <c r="F261" s="141"/>
      <c r="G261" s="141"/>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17"/>
      <c r="B262" s="114"/>
      <c r="C262" s="148"/>
      <c r="D262" s="145"/>
      <c r="E262" s="142"/>
      <c r="F262" s="142"/>
      <c r="G262" s="142"/>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40.5">
      <c r="A263" s="117"/>
      <c r="B263" s="114"/>
      <c r="C263" s="155" t="s">
        <v>291</v>
      </c>
      <c r="D263" s="152" t="s">
        <v>322</v>
      </c>
      <c r="E263" s="149" t="s">
        <v>289</v>
      </c>
      <c r="F263" s="149">
        <v>41</v>
      </c>
      <c r="G263" s="149"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6</v>
      </c>
      <c r="O263" s="103">
        <v>3</v>
      </c>
      <c r="P263" s="103">
        <v>25</v>
      </c>
      <c r="Q263" s="103">
        <f t="shared" si="38"/>
        <v>18</v>
      </c>
      <c r="R263" s="103">
        <f t="shared" si="39"/>
        <v>450</v>
      </c>
      <c r="S263" s="103" t="str">
        <f t="shared" si="40"/>
        <v>A-18</v>
      </c>
      <c r="T263" s="78" t="str">
        <f t="shared" si="41"/>
        <v>II</v>
      </c>
      <c r="U263" s="78" t="str">
        <f>IF(T263=0,"",IF(T263="IV","Aceptable",IF(T263="III","Mejorable",IF(T263="II","No Aceptable o Aceptable con Control Especifico",IF(T263="I","No Aceptable","")))))</f>
        <v>No Aceptable o Aceptable con Control Especifico</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40.5">
      <c r="A264" s="117"/>
      <c r="B264" s="114"/>
      <c r="C264" s="156"/>
      <c r="D264" s="153"/>
      <c r="E264" s="150"/>
      <c r="F264" s="150"/>
      <c r="G264" s="150"/>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6</v>
      </c>
      <c r="O264" s="70">
        <v>2</v>
      </c>
      <c r="P264" s="70">
        <v>25</v>
      </c>
      <c r="Q264" s="70">
        <f t="shared" si="38"/>
        <v>12</v>
      </c>
      <c r="R264" s="70">
        <f t="shared" si="39"/>
        <v>300</v>
      </c>
      <c r="S264" s="70" t="str">
        <f t="shared" si="40"/>
        <v>A-12</v>
      </c>
      <c r="T264" s="62" t="str">
        <f t="shared" si="41"/>
        <v>II</v>
      </c>
      <c r="U264" s="62" t="str">
        <f t="shared" ref="U264:U298" si="42">IF(T264=0,"",IF(T264="IV","Aceptable",IF(T264="III","Mejorable",IF(T264="II","No Aceptable o Aceptable con Control Especifico",IF(T264="I","No Aceptable","")))))</f>
        <v>No Aceptable o Aceptable con Control Especifico</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17"/>
      <c r="B265" s="114"/>
      <c r="C265" s="156"/>
      <c r="D265" s="153"/>
      <c r="E265" s="150"/>
      <c r="F265" s="150"/>
      <c r="G265" s="150"/>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17"/>
      <c r="B266" s="114"/>
      <c r="C266" s="156"/>
      <c r="D266" s="153"/>
      <c r="E266" s="150"/>
      <c r="F266" s="150"/>
      <c r="G266" s="150"/>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17"/>
      <c r="B267" s="114"/>
      <c r="C267" s="156"/>
      <c r="D267" s="153"/>
      <c r="E267" s="150"/>
      <c r="F267" s="150"/>
      <c r="G267" s="150"/>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17"/>
      <c r="B268" s="114"/>
      <c r="C268" s="156"/>
      <c r="D268" s="153"/>
      <c r="E268" s="150"/>
      <c r="F268" s="150"/>
      <c r="G268" s="150"/>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17"/>
      <c r="B269" s="114"/>
      <c r="C269" s="156"/>
      <c r="D269" s="153"/>
      <c r="E269" s="150"/>
      <c r="F269" s="150"/>
      <c r="G269" s="150"/>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17"/>
      <c r="B270" s="114"/>
      <c r="C270" s="156"/>
      <c r="D270" s="153"/>
      <c r="E270" s="150"/>
      <c r="F270" s="150"/>
      <c r="G270" s="150"/>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17"/>
      <c r="B271" s="114"/>
      <c r="C271" s="156"/>
      <c r="D271" s="153"/>
      <c r="E271" s="150"/>
      <c r="F271" s="150"/>
      <c r="G271" s="150"/>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17"/>
      <c r="B272" s="114"/>
      <c r="C272" s="156"/>
      <c r="D272" s="153"/>
      <c r="E272" s="150"/>
      <c r="F272" s="150"/>
      <c r="G272" s="150"/>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17"/>
      <c r="B273" s="114"/>
      <c r="C273" s="156"/>
      <c r="D273" s="153"/>
      <c r="E273" s="150"/>
      <c r="F273" s="150"/>
      <c r="G273" s="150"/>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17"/>
      <c r="B274" s="114"/>
      <c r="C274" s="156"/>
      <c r="D274" s="153"/>
      <c r="E274" s="150"/>
      <c r="F274" s="150"/>
      <c r="G274" s="150"/>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17"/>
      <c r="B275" s="114"/>
      <c r="C275" s="156"/>
      <c r="D275" s="153"/>
      <c r="E275" s="150"/>
      <c r="F275" s="150"/>
      <c r="G275" s="150"/>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15">
      <c r="A276" s="117"/>
      <c r="B276" s="114"/>
      <c r="C276" s="156"/>
      <c r="D276" s="153"/>
      <c r="E276" s="150"/>
      <c r="F276" s="150"/>
      <c r="G276" s="150"/>
      <c r="H276" s="67" t="str">
        <f>VLOOKUP(I276,Hoja2!A$3:I$54,2,0)</f>
        <v>AUSENCIA O EXCESO DE LUZ EN UN AMBIENTE</v>
      </c>
      <c r="I276" s="68" t="s">
        <v>47</v>
      </c>
      <c r="J276" s="67" t="str">
        <f>VLOOKUP(I276,Hoja2!A$3:I$54,3,0)</f>
        <v>ESTRÉS, DIFICULTAD PARA VER, CANSANCIO VISUAL</v>
      </c>
      <c r="K276" s="69"/>
      <c r="L276" s="67" t="str">
        <f>VLOOKUP(I276,Hoja2!A$3:I$54,4,0)</f>
        <v>PG INSPECCIONES, PG EMERGENCIA</v>
      </c>
      <c r="M276" s="67" t="str">
        <f>VLOOKUP(I276,Hoja2!A$3:I$54,5,0)</f>
        <v>NO OBSERVADO</v>
      </c>
      <c r="N276" s="70">
        <v>10</v>
      </c>
      <c r="O276" s="70">
        <v>3</v>
      </c>
      <c r="P276" s="70">
        <v>25</v>
      </c>
      <c r="Q276" s="70">
        <f t="shared" si="38"/>
        <v>30</v>
      </c>
      <c r="R276" s="70">
        <f t="shared" si="39"/>
        <v>750</v>
      </c>
      <c r="S276" s="70" t="str">
        <f t="shared" si="40"/>
        <v>MA-30</v>
      </c>
      <c r="T276" s="62" t="str">
        <f t="shared" si="41"/>
        <v>I</v>
      </c>
      <c r="U276" s="62" t="str">
        <f t="shared" si="42"/>
        <v>No Aceptable</v>
      </c>
      <c r="V276" s="69">
        <v>5</v>
      </c>
      <c r="W276" s="67" t="str">
        <f>VLOOKUP(I276,Hoja2!A$3:I$54,6,0)</f>
        <v>SECUELA, CALIFICACIÓN DE ENFERMEDAD LABORAL</v>
      </c>
      <c r="X276" s="73"/>
      <c r="Y276" s="73"/>
      <c r="Z276" s="73"/>
      <c r="AA276" s="72" t="str">
        <f>VLOOKUP(I276,Hoja2!A$3:I$54,7,0)</f>
        <v>N/A</v>
      </c>
      <c r="AB276" s="72" t="str">
        <f>VLOOKUP(I276,Hoja2!A$3:I$54,8,0)</f>
        <v>AUTOCUIDADO E HIGIENE</v>
      </c>
      <c r="AC276" s="73" t="str">
        <f>VLOOKUP(I276,Hoja2!A$3:I$54,9,0)</f>
        <v>PG HIGIENE</v>
      </c>
      <c r="AD276" s="84"/>
    </row>
    <row r="277" spans="1:30" ht="15">
      <c r="A277" s="117"/>
      <c r="B277" s="114"/>
      <c r="C277" s="156"/>
      <c r="D277" s="153"/>
      <c r="E277" s="150"/>
      <c r="F277" s="150"/>
      <c r="G277" s="150"/>
      <c r="H277" s="67" t="str">
        <f>VLOOKUP(I277,Hoja2!A$3:I$54,2,0)</f>
        <v>MÁQUINARIA O EQUIPO</v>
      </c>
      <c r="I277" s="68" t="s">
        <v>54</v>
      </c>
      <c r="J277" s="67" t="str">
        <f>VLOOKUP(I277,Hoja2!A$3:I$54,3,0)</f>
        <v>SORDERA, ESTRÉS, HIPOACUSIA, CEFALÉA, IRRATIBILIDAD</v>
      </c>
      <c r="K277" s="69"/>
      <c r="L277" s="67" t="str">
        <f>VLOOKUP(I277,Hoja2!A$3:I$54,4,0)</f>
        <v>PG INSPECCIONES, PG EMERGENCIA</v>
      </c>
      <c r="M277" s="67" t="str">
        <f>VLOOKUP(I277,Hoja2!A$3:I$54,5,0)</f>
        <v>PVE RUIDO</v>
      </c>
      <c r="N277" s="70">
        <v>2</v>
      </c>
      <c r="O277" s="70">
        <v>3</v>
      </c>
      <c r="P277" s="70">
        <v>10</v>
      </c>
      <c r="Q277" s="70">
        <f t="shared" si="38"/>
        <v>6</v>
      </c>
      <c r="R277" s="70">
        <f t="shared" si="39"/>
        <v>60</v>
      </c>
      <c r="S277" s="70" t="str">
        <f t="shared" si="40"/>
        <v>M-6</v>
      </c>
      <c r="T277" s="62" t="str">
        <f t="shared" si="41"/>
        <v>III</v>
      </c>
      <c r="U277" s="62" t="str">
        <f t="shared" si="42"/>
        <v>Mejorable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FORTALECIMIENTO PV RUIDO</v>
      </c>
      <c r="AD277" s="84"/>
    </row>
    <row r="278" spans="1:30" ht="15">
      <c r="A278" s="117"/>
      <c r="B278" s="114"/>
      <c r="C278" s="156"/>
      <c r="D278" s="153"/>
      <c r="E278" s="150"/>
      <c r="F278" s="150"/>
      <c r="G278" s="150"/>
      <c r="H278" s="67" t="str">
        <f>VLOOKUP(I278,Hoja2!A$3:I$54,2,0)</f>
        <v>MÁQUINARIA O EQUIPO</v>
      </c>
      <c r="I278" s="68" t="s">
        <v>59</v>
      </c>
      <c r="J278" s="67" t="str">
        <f>VLOOKUP(I278,Hoja2!A$3:I$54,3,0)</f>
        <v>MAREOS, VÓMITOS, Y SÍNTOMAS NEURÓLOGICOS</v>
      </c>
      <c r="K278" s="69"/>
      <c r="L278" s="67" t="str">
        <f>VLOOKUP(I278,Hoja2!A$3:I$54,4,0)</f>
        <v>PG INSPECCIONES, PG EMERGENCIA</v>
      </c>
      <c r="M278" s="67" t="str">
        <f>VLOOKUP(I278,Hoja2!A$3:I$54,5,0)</f>
        <v>PVE RUIDO</v>
      </c>
      <c r="N278" s="70">
        <v>2</v>
      </c>
      <c r="O278" s="70">
        <v>3</v>
      </c>
      <c r="P278" s="70">
        <v>10</v>
      </c>
      <c r="Q278" s="70">
        <f t="shared" si="38"/>
        <v>6</v>
      </c>
      <c r="R278" s="70">
        <f t="shared" si="39"/>
        <v>60</v>
      </c>
      <c r="S278" s="70" t="str">
        <f t="shared" si="40"/>
        <v>M-6</v>
      </c>
      <c r="T278" s="62" t="str">
        <f t="shared" si="41"/>
        <v>III</v>
      </c>
      <c r="U278" s="62" t="str">
        <f t="shared" si="42"/>
        <v>Mejorable</v>
      </c>
      <c r="V278" s="69">
        <v>5</v>
      </c>
      <c r="W278" s="67" t="str">
        <f>VLOOKUP(I278,Hoja2!A$3:I$54,6,0)</f>
        <v>SECUELA, CALIFICACIÓN DE ENFERMEDAD LABORAL</v>
      </c>
      <c r="X278" s="73"/>
      <c r="Y278" s="73"/>
      <c r="Z278" s="73"/>
      <c r="AA278" s="72" t="str">
        <f>VLOOKUP(I278,Hoja2!A$3:I$54,7,0)</f>
        <v>N/A</v>
      </c>
      <c r="AB278" s="72" t="str">
        <f>VLOOKUP(I278,Hoja2!A$3:I$54,8,0)</f>
        <v>AUTOCUIDADO</v>
      </c>
      <c r="AC278" s="73" t="str">
        <f>VLOOKUP(I278,Hoja2!A$3:I$54,9,0)</f>
        <v>PG HIGIENE</v>
      </c>
      <c r="AD278" s="84"/>
    </row>
    <row r="279" spans="1:30" ht="15">
      <c r="A279" s="117"/>
      <c r="B279" s="114"/>
      <c r="C279" s="156"/>
      <c r="D279" s="153"/>
      <c r="E279" s="150"/>
      <c r="F279" s="150"/>
      <c r="G279" s="150"/>
      <c r="H279" s="67" t="str">
        <f>VLOOKUP(I279,Hoja2!A$3:I$54,2,0)</f>
        <v>X, GAMMA, ALFA, BETA, NEUTRONES</v>
      </c>
      <c r="I279" s="68" t="s">
        <v>69</v>
      </c>
      <c r="J279" s="67" t="str">
        <f>VLOOKUP(I279,Hoja2!A$3:I$54,3,0)</f>
        <v>QUEMADURAS</v>
      </c>
      <c r="K279" s="69"/>
      <c r="L279" s="67" t="str">
        <f>VLOOKUP(I279,Hoja2!A$3:I$54,4,0)</f>
        <v>PG INSPECCIONES, PG EMERGENCIA</v>
      </c>
      <c r="M279" s="67" t="str">
        <f>VLOOKUP(I279,Hoja2!A$3:I$54,5,0)</f>
        <v>PVE RADIACIÓN</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 MUERTE</v>
      </c>
      <c r="X279" s="73"/>
      <c r="Y279" s="73"/>
      <c r="Z279" s="73"/>
      <c r="AA279" s="72" t="str">
        <f>VLOOKUP(I279,Hoja2!A$3:I$54,7,0)</f>
        <v>N/A</v>
      </c>
      <c r="AB279" s="72" t="str">
        <f>VLOOKUP(I279,Hoja2!A$3:I$54,8,0)</f>
        <v>N/A</v>
      </c>
      <c r="AC279" s="73" t="str">
        <f>VLOOKUP(I279,Hoja2!A$3:I$54,9,0)</f>
        <v>FORTALECIMIENTO PVE RADIACIÓN</v>
      </c>
      <c r="AD279" s="84"/>
    </row>
    <row r="280" spans="1:30" ht="25.5">
      <c r="A280" s="117"/>
      <c r="B280" s="114"/>
      <c r="C280" s="156"/>
      <c r="D280" s="153"/>
      <c r="E280" s="150"/>
      <c r="F280" s="150"/>
      <c r="G280" s="150"/>
      <c r="H280" s="108" t="str">
        <f>VLOOKUP(I280,Hoja2!A$3:I$54,2,0)</f>
        <v>ENERGÍA TÉRMICA, CAMBIO DE TEMPERATURA DURANTE LOS RECORRIDOS</v>
      </c>
      <c r="I280" s="68" t="s">
        <v>66</v>
      </c>
      <c r="J280" s="108" t="str">
        <f>VLOOKUP(I280,Hoja2!A$3:I$54,3,0)</f>
        <v>ENFRIAMIENTO GENERAL, HIPOTERMIA ACCIDENTAL</v>
      </c>
      <c r="K280" s="69"/>
      <c r="L280" s="108" t="str">
        <f>VLOOKUP(I280,Hoja2!A$3:I$54,4,0)</f>
        <v>PG INSPECCIONES, PG EMERGENCIA</v>
      </c>
      <c r="M280" s="108" t="str">
        <f>VLOOKUP(I280,Hoja2!A$3:I$54,5,0)</f>
        <v>ELEMENTOS DE PROTECCIÓN PERSONAL</v>
      </c>
      <c r="N280" s="70">
        <v>10</v>
      </c>
      <c r="O280" s="70">
        <v>4</v>
      </c>
      <c r="P280" s="70">
        <v>60</v>
      </c>
      <c r="Q280" s="70">
        <f t="shared" si="38"/>
        <v>40</v>
      </c>
      <c r="R280" s="70">
        <f t="shared" si="39"/>
        <v>2400</v>
      </c>
      <c r="S280" s="70" t="str">
        <f t="shared" si="40"/>
        <v>MA-40</v>
      </c>
      <c r="T280" s="62" t="str">
        <f t="shared" si="41"/>
        <v>I</v>
      </c>
      <c r="U280" s="62" t="str">
        <f t="shared" si="42"/>
        <v>No Aceptable</v>
      </c>
      <c r="V280" s="69">
        <v>5</v>
      </c>
      <c r="W280" s="108" t="str">
        <f>VLOOKUP(I280,Hoja2!A$3:I$54,6,0)</f>
        <v>SECUELA</v>
      </c>
      <c r="X280" s="73"/>
      <c r="Y280" s="73"/>
      <c r="Z280" s="73"/>
      <c r="AA280" s="72" t="str">
        <f>VLOOKUP(I280,Hoja2!A$3:I$54,7,0)</f>
        <v>N/A</v>
      </c>
      <c r="AB280" s="72" t="str">
        <f>VLOOKUP(I280,Hoja2!A$3:I$54,8,0)</f>
        <v>AUTOCUIDADO</v>
      </c>
      <c r="AC280" s="73" t="str">
        <f>VLOOKUP(I280,Hoja2!A$3:I$54,9,0)</f>
        <v>PG HIGIENE</v>
      </c>
      <c r="AD280" s="84"/>
    </row>
    <row r="281" spans="1:30" ht="25.5">
      <c r="A281" s="117"/>
      <c r="B281" s="114"/>
      <c r="C281" s="156"/>
      <c r="D281" s="153"/>
      <c r="E281" s="150"/>
      <c r="F281" s="150"/>
      <c r="G281" s="150"/>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17"/>
      <c r="B282" s="114"/>
      <c r="C282" s="156"/>
      <c r="D282" s="153"/>
      <c r="E282" s="150"/>
      <c r="F282" s="150"/>
      <c r="G282" s="150"/>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17"/>
      <c r="B283" s="114"/>
      <c r="C283" s="156"/>
      <c r="D283" s="153"/>
      <c r="E283" s="150"/>
      <c r="F283" s="150"/>
      <c r="G283" s="150"/>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17"/>
      <c r="B284" s="114"/>
      <c r="C284" s="156"/>
      <c r="D284" s="153"/>
      <c r="E284" s="150"/>
      <c r="F284" s="150"/>
      <c r="G284" s="150"/>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17"/>
      <c r="B285" s="114"/>
      <c r="C285" s="156"/>
      <c r="D285" s="153"/>
      <c r="E285" s="150"/>
      <c r="F285" s="150"/>
      <c r="G285" s="150"/>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17"/>
      <c r="B286" s="114"/>
      <c r="C286" s="156"/>
      <c r="D286" s="153"/>
      <c r="E286" s="150"/>
      <c r="F286" s="150"/>
      <c r="G286" s="150"/>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17"/>
      <c r="B287" s="114"/>
      <c r="C287" s="156"/>
      <c r="D287" s="153"/>
      <c r="E287" s="150"/>
      <c r="F287" s="150"/>
      <c r="G287" s="150"/>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17"/>
      <c r="B288" s="114"/>
      <c r="C288" s="156"/>
      <c r="D288" s="153"/>
      <c r="E288" s="150"/>
      <c r="F288" s="150"/>
      <c r="G288" s="150"/>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17"/>
      <c r="B289" s="114"/>
      <c r="C289" s="156"/>
      <c r="D289" s="153"/>
      <c r="E289" s="150"/>
      <c r="F289" s="150"/>
      <c r="G289" s="150"/>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17"/>
      <c r="B290" s="114"/>
      <c r="C290" s="156"/>
      <c r="D290" s="153"/>
      <c r="E290" s="150"/>
      <c r="F290" s="150"/>
      <c r="G290" s="150"/>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17"/>
      <c r="B291" s="114"/>
      <c r="C291" s="156"/>
      <c r="D291" s="153"/>
      <c r="E291" s="150"/>
      <c r="F291" s="150"/>
      <c r="G291" s="150"/>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17"/>
      <c r="B292" s="114"/>
      <c r="C292" s="156"/>
      <c r="D292" s="153"/>
      <c r="E292" s="150"/>
      <c r="F292" s="150"/>
      <c r="G292" s="150"/>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17"/>
      <c r="B293" s="114"/>
      <c r="C293" s="156"/>
      <c r="D293" s="153"/>
      <c r="E293" s="150"/>
      <c r="F293" s="150"/>
      <c r="G293" s="150"/>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17"/>
      <c r="B294" s="114"/>
      <c r="C294" s="156"/>
      <c r="D294" s="153"/>
      <c r="E294" s="150"/>
      <c r="F294" s="150"/>
      <c r="G294" s="150"/>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17"/>
      <c r="B295" s="114"/>
      <c r="C295" s="156"/>
      <c r="D295" s="153"/>
      <c r="E295" s="150"/>
      <c r="F295" s="150"/>
      <c r="G295" s="150"/>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17"/>
      <c r="B296" s="114"/>
      <c r="C296" s="156"/>
      <c r="D296" s="153"/>
      <c r="E296" s="150"/>
      <c r="F296" s="150"/>
      <c r="G296" s="150"/>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17"/>
      <c r="B297" s="114"/>
      <c r="C297" s="156"/>
      <c r="D297" s="153"/>
      <c r="E297" s="150"/>
      <c r="F297" s="150"/>
      <c r="G297" s="150"/>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17"/>
      <c r="B298" s="114"/>
      <c r="C298" s="157"/>
      <c r="D298" s="154"/>
      <c r="E298" s="151"/>
      <c r="F298" s="151"/>
      <c r="G298" s="151"/>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40.5">
      <c r="A299" s="117"/>
      <c r="B299" s="114"/>
      <c r="C299" s="146" t="s">
        <v>295</v>
      </c>
      <c r="D299" s="143" t="s">
        <v>323</v>
      </c>
      <c r="E299" s="140" t="s">
        <v>293</v>
      </c>
      <c r="F299" s="140">
        <v>41</v>
      </c>
      <c r="G299" s="140"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6</v>
      </c>
      <c r="O299" s="77">
        <v>3</v>
      </c>
      <c r="P299" s="77">
        <v>25</v>
      </c>
      <c r="Q299" s="77">
        <f t="shared" si="38"/>
        <v>18</v>
      </c>
      <c r="R299" s="77">
        <f t="shared" si="39"/>
        <v>450</v>
      </c>
      <c r="S299" s="77" t="str">
        <f t="shared" si="40"/>
        <v>A-18</v>
      </c>
      <c r="T299" s="78" t="str">
        <f t="shared" si="41"/>
        <v>II</v>
      </c>
      <c r="U299" s="78" t="str">
        <f>IF(T299=0,"",IF(T299="IV","Aceptable",IF(T299="III","Mejorable",IF(T299="II","No Aceptable o Aceptable con Control Especifico",IF(T299="I","No Aceptable","")))))</f>
        <v>No Aceptable o Aceptable con Control Especifico</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40.5">
      <c r="A300" s="117"/>
      <c r="B300" s="114"/>
      <c r="C300" s="147"/>
      <c r="D300" s="144"/>
      <c r="E300" s="141"/>
      <c r="F300" s="141"/>
      <c r="G300" s="141"/>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6</v>
      </c>
      <c r="O300" s="61">
        <v>2</v>
      </c>
      <c r="P300" s="61">
        <v>25</v>
      </c>
      <c r="Q300" s="61">
        <f t="shared" si="38"/>
        <v>12</v>
      </c>
      <c r="R300" s="61">
        <f t="shared" si="39"/>
        <v>300</v>
      </c>
      <c r="S300" s="61" t="str">
        <f t="shared" si="40"/>
        <v>A-12</v>
      </c>
      <c r="T300" s="62" t="str">
        <f t="shared" si="41"/>
        <v>II</v>
      </c>
      <c r="U300" s="62" t="str">
        <f t="shared" ref="U300:U325" si="43">IF(T300=0,"",IF(T300="IV","Aceptable",IF(T300="III","Mejorable",IF(T300="II","No Aceptable o Aceptable con Control Especifico",IF(T300="I","No Aceptable","")))))</f>
        <v>No Aceptable o Aceptable con Control Especifico</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17"/>
      <c r="B301" s="114"/>
      <c r="C301" s="147"/>
      <c r="D301" s="144"/>
      <c r="E301" s="141"/>
      <c r="F301" s="141"/>
      <c r="G301" s="141"/>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17"/>
      <c r="B302" s="114"/>
      <c r="C302" s="147"/>
      <c r="D302" s="144"/>
      <c r="E302" s="141"/>
      <c r="F302" s="141"/>
      <c r="G302" s="141"/>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17"/>
      <c r="B303" s="114"/>
      <c r="C303" s="147"/>
      <c r="D303" s="144"/>
      <c r="E303" s="141"/>
      <c r="F303" s="141"/>
      <c r="G303" s="141"/>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17"/>
      <c r="B304" s="114"/>
      <c r="C304" s="147"/>
      <c r="D304" s="144"/>
      <c r="E304" s="141"/>
      <c r="F304" s="141"/>
      <c r="G304" s="141"/>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17"/>
      <c r="B305" s="114"/>
      <c r="C305" s="147"/>
      <c r="D305" s="144"/>
      <c r="E305" s="141"/>
      <c r="F305" s="141"/>
      <c r="G305" s="141"/>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17"/>
      <c r="B306" s="114"/>
      <c r="C306" s="147"/>
      <c r="D306" s="144"/>
      <c r="E306" s="141"/>
      <c r="F306" s="141"/>
      <c r="G306" s="141"/>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17"/>
      <c r="B307" s="114"/>
      <c r="C307" s="147"/>
      <c r="D307" s="144"/>
      <c r="E307" s="141"/>
      <c r="F307" s="141"/>
      <c r="G307" s="141"/>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17"/>
      <c r="B308" s="114"/>
      <c r="C308" s="147"/>
      <c r="D308" s="144"/>
      <c r="E308" s="141"/>
      <c r="F308" s="141"/>
      <c r="G308" s="141"/>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2</v>
      </c>
      <c r="O308" s="61">
        <v>3</v>
      </c>
      <c r="P308" s="61">
        <v>10</v>
      </c>
      <c r="Q308" s="61">
        <f t="shared" si="38"/>
        <v>6</v>
      </c>
      <c r="R308" s="61">
        <f t="shared" si="39"/>
        <v>60</v>
      </c>
      <c r="S308" s="61" t="str">
        <f t="shared" si="40"/>
        <v>M-6</v>
      </c>
      <c r="T308" s="62" t="str">
        <f t="shared" si="41"/>
        <v>III</v>
      </c>
      <c r="U308" s="62" t="str">
        <f t="shared" si="43"/>
        <v>Mejorable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17"/>
      <c r="B309" s="114"/>
      <c r="C309" s="147"/>
      <c r="D309" s="144"/>
      <c r="E309" s="141"/>
      <c r="F309" s="141"/>
      <c r="G309" s="141"/>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17"/>
      <c r="B310" s="114"/>
      <c r="C310" s="147"/>
      <c r="D310" s="144"/>
      <c r="E310" s="141"/>
      <c r="F310" s="141"/>
      <c r="G310" s="141"/>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17"/>
      <c r="B311" s="114"/>
      <c r="C311" s="147"/>
      <c r="D311" s="144"/>
      <c r="E311" s="141"/>
      <c r="F311" s="141"/>
      <c r="G311" s="141"/>
      <c r="H311" s="109" t="str">
        <f>VLOOKUP(I311,Hoja2!A$3:I$54,2,0)</f>
        <v>ENERGÍA TÉRMICA, CAMBIO DE TEMPERATURA DURANTE LOS RECORRIDOS</v>
      </c>
      <c r="I311" s="59" t="s">
        <v>66</v>
      </c>
      <c r="J311" s="109" t="str">
        <f>VLOOKUP(I311,Hoja2!A$3:I$54,3,0)</f>
        <v>ENFRIAMIENTO GENERAL, HIPOTERMIA ACCIDENTAL</v>
      </c>
      <c r="K311" s="60"/>
      <c r="L311" s="109" t="str">
        <f>VLOOKUP(I311,Hoja2!A$3:I$54,4,0)</f>
        <v>PG INSPECCIONES, PG EMERGENCIA</v>
      </c>
      <c r="M311" s="109" t="str">
        <f>VLOOKUP(I311,Hoja2!A$3:I$54,5,0)</f>
        <v>ELEMENTOS DE PROTECCIÓN PERSONAL</v>
      </c>
      <c r="N311" s="61">
        <v>10</v>
      </c>
      <c r="O311" s="61">
        <v>4</v>
      </c>
      <c r="P311" s="61">
        <v>60</v>
      </c>
      <c r="Q311" s="61">
        <f t="shared" ref="Q311" si="44">N311*O311</f>
        <v>40</v>
      </c>
      <c r="R311" s="61">
        <f t="shared" ref="R311" si="45">Q311*P311</f>
        <v>2400</v>
      </c>
      <c r="S311" s="61" t="str">
        <f t="shared" ref="S311" si="46">IF(Q311=40,"MA-40",IF(Q311=30,"MA-30",IF(Q311=20,"A-20",IF(Q311=10,"A-10",IF(Q311=24,"MA-24",IF(Q311=18,"A-18",IF(Q311=12,"A-12",IF(Q311=6,"M-6",IF(Q311=8,"M-8",IF(Q311=6,"M-6",IF(Q311=4,"B-4",IF(Q311=2,"B-2",))))))))))))</f>
        <v>MA-40</v>
      </c>
      <c r="T311" s="62" t="str">
        <f t="shared" ref="T311" si="47">IF(R311&lt;=20,"IV",IF(R311&lt;=120,"III",IF(R311&lt;=500,"II",IF(R311&lt;=4000,"I"))))</f>
        <v>I</v>
      </c>
      <c r="U311" s="62" t="str">
        <f t="shared" si="43"/>
        <v>No Aceptable</v>
      </c>
      <c r="V311" s="60">
        <v>1</v>
      </c>
      <c r="W311" s="109" t="str">
        <f>VLOOKUP(I311,Hoja2!A$3:I$54,6,0)</f>
        <v>SECUELA</v>
      </c>
      <c r="X311" s="65"/>
      <c r="Y311" s="65"/>
      <c r="Z311" s="65"/>
      <c r="AA311" s="64" t="str">
        <f>VLOOKUP(I311,Hoja2!A$3:I$54,7,0)</f>
        <v>N/A</v>
      </c>
      <c r="AB311" s="64" t="str">
        <f>VLOOKUP(I311,Hoja2!A$3:I$54,8,0)</f>
        <v>AUTOCUIDADO</v>
      </c>
      <c r="AC311" s="65" t="str">
        <f>VLOOKUP(I311,Hoja2!A$3:I$54,9,0)</f>
        <v>PG HIGIENE</v>
      </c>
      <c r="AD311" s="83"/>
    </row>
    <row r="312" spans="1:30" ht="25.5">
      <c r="A312" s="117"/>
      <c r="B312" s="114"/>
      <c r="C312" s="147"/>
      <c r="D312" s="144"/>
      <c r="E312" s="141"/>
      <c r="F312" s="141"/>
      <c r="G312" s="141"/>
      <c r="H312" s="58" t="str">
        <f>VLOOKUP(I312,Hoja2!A$3:I$54,2,0)</f>
        <v>POLVOS INORGÁNICOS</v>
      </c>
      <c r="I312" s="59" t="s">
        <v>78</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3</v>
      </c>
      <c r="P312" s="61">
        <v>10</v>
      </c>
      <c r="Q312" s="61">
        <f t="shared" si="38"/>
        <v>6</v>
      </c>
      <c r="R312" s="61">
        <f t="shared" si="39"/>
        <v>60</v>
      </c>
      <c r="S312" s="61" t="str">
        <f t="shared" si="40"/>
        <v>M-6</v>
      </c>
      <c r="T312" s="62" t="str">
        <f t="shared" si="41"/>
        <v>III</v>
      </c>
      <c r="U312" s="62" t="str">
        <f t="shared" si="43"/>
        <v>Mejorable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PG HIGIENE</v>
      </c>
      <c r="AD312" s="83"/>
    </row>
    <row r="313" spans="1:30" ht="25.5">
      <c r="A313" s="117"/>
      <c r="B313" s="114"/>
      <c r="C313" s="147"/>
      <c r="D313" s="144"/>
      <c r="E313" s="141"/>
      <c r="F313" s="141"/>
      <c r="G313" s="141"/>
      <c r="H313" s="58" t="str">
        <f>VLOOKUP(I313,Hoja2!A$3:I$54,2,0)</f>
        <v>MATERIAL PARTICULADO</v>
      </c>
      <c r="I313" s="59" t="s">
        <v>84</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v>
      </c>
      <c r="X313" s="65"/>
      <c r="Y313" s="65"/>
      <c r="Z313" s="65"/>
      <c r="AA313" s="64" t="str">
        <f>VLOOKUP(I313,Hoja2!A$3:I$54,7,0)</f>
        <v>NS QUIMICOS</v>
      </c>
      <c r="AB313" s="64" t="str">
        <f>VLOOKUP(I313,Hoja2!A$3:I$54,8,0)</f>
        <v>BUENAS PRACTICAS Y USO DE EPP</v>
      </c>
      <c r="AC313" s="65" t="str">
        <f>VLOOKUP(I313,Hoja2!A$3:I$54,9,0)</f>
        <v>FORTALECIMIENTO PVE QUÍMICO</v>
      </c>
      <c r="AD313" s="83"/>
    </row>
    <row r="314" spans="1:30" ht="25.5">
      <c r="A314" s="117"/>
      <c r="B314" s="114"/>
      <c r="C314" s="147"/>
      <c r="D314" s="144"/>
      <c r="E314" s="141"/>
      <c r="F314" s="141"/>
      <c r="G314" s="141"/>
      <c r="H314" s="58" t="str">
        <f>VLOOKUP(I314,Hoja2!A$3:I$54,2,0)</f>
        <v>HUMOS METÁLICOS O NO METÁLICOS</v>
      </c>
      <c r="I314" s="59" t="s">
        <v>93</v>
      </c>
      <c r="J314" s="58" t="str">
        <f>VLOOKUP(I314,Hoja2!A$3:I$54,3,0)</f>
        <v>COMPLICACIONES RESPIRATORIAS</v>
      </c>
      <c r="K314" s="60"/>
      <c r="L314" s="58" t="str">
        <f>VLOOKUP(I314,Hoja2!A$3:I$54,4,0)</f>
        <v>PG INSPECCIONES, PG EMERGENCIA, PG RIESGO QUÍMICO</v>
      </c>
      <c r="M314" s="58" t="str">
        <f>VLOOKUP(I314,Hoja2!A$3:I$54,5,0)</f>
        <v>ELEMENTOS DE PROTECCIÓN PERSONAL</v>
      </c>
      <c r="N314" s="61">
        <v>2</v>
      </c>
      <c r="O314" s="61">
        <v>1</v>
      </c>
      <c r="P314" s="61">
        <v>10</v>
      </c>
      <c r="Q314" s="61">
        <f t="shared" si="38"/>
        <v>2</v>
      </c>
      <c r="R314" s="61">
        <f t="shared" si="39"/>
        <v>20</v>
      </c>
      <c r="S314" s="61" t="str">
        <f t="shared" si="40"/>
        <v>B-2</v>
      </c>
      <c r="T314" s="62" t="str">
        <f t="shared" si="41"/>
        <v>IV</v>
      </c>
      <c r="U314" s="62" t="str">
        <f t="shared" si="43"/>
        <v>Aceptable</v>
      </c>
      <c r="V314" s="60">
        <v>1</v>
      </c>
      <c r="W314" s="58" t="str">
        <f>VLOOKUP(I314,Hoja2!A$3:I$54,6,0)</f>
        <v>SECUELA, CALIFICACIÓN DE ENFERMEDAD LABORAL, MUERTE</v>
      </c>
      <c r="X314" s="65"/>
      <c r="Y314" s="65"/>
      <c r="Z314" s="65"/>
      <c r="AA314" s="64" t="str">
        <f>VLOOKUP(I314,Hoja2!A$3:I$54,7,0)</f>
        <v>NS QUIMICOS</v>
      </c>
      <c r="AB314" s="64" t="str">
        <f>VLOOKUP(I314,Hoja2!A$3:I$54,8,0)</f>
        <v>BUENAS PRACTICAS, AUTOCUIDADO Y EPP</v>
      </c>
      <c r="AC314" s="65" t="str">
        <f>VLOOKUP(I314,Hoja2!A$3:I$54,9,0)</f>
        <v>FORTALECIMIENTO PVE QUÍMICO</v>
      </c>
      <c r="AD314" s="83"/>
    </row>
    <row r="315" spans="1:30" ht="25.5">
      <c r="A315" s="117"/>
      <c r="B315" s="114"/>
      <c r="C315" s="147"/>
      <c r="D315" s="144"/>
      <c r="E315" s="141"/>
      <c r="F315" s="141"/>
      <c r="G315" s="141"/>
      <c r="H315" s="58" t="str">
        <f>VLOOKUP(I315,Hoja2!A$3:I$54,2,0)</f>
        <v>MICROORGANISMOS EN EL AMBIENTE</v>
      </c>
      <c r="I315" s="59" t="s">
        <v>240</v>
      </c>
      <c r="J315" s="58" t="str">
        <f>VLOOKUP(I315,Hoja2!A$3:I$54,3,0)</f>
        <v>LESIONES EN LA PIEL, MALESTAR GENERAL</v>
      </c>
      <c r="K315" s="60"/>
      <c r="L315" s="58" t="str">
        <f>VLOOKUP(I315,Hoja2!A$3:I$54,4,0)</f>
        <v>PG INSPECCIONES, PG EMERGENCIA</v>
      </c>
      <c r="M315" s="58" t="str">
        <f>VLOOKUP(I315,Hoja2!A$3:I$54,5,0)</f>
        <v>PVE BIOLÓGICO, ELEMENTOS DE PROTECCION PERSONAL</v>
      </c>
      <c r="N315" s="61">
        <v>2</v>
      </c>
      <c r="O315" s="61">
        <v>3</v>
      </c>
      <c r="P315" s="61">
        <v>10</v>
      </c>
      <c r="Q315" s="61">
        <f t="shared" si="38"/>
        <v>6</v>
      </c>
      <c r="R315" s="61">
        <f t="shared" si="39"/>
        <v>60</v>
      </c>
      <c r="S315" s="61" t="str">
        <f t="shared" si="40"/>
        <v>M-6</v>
      </c>
      <c r="T315" s="62" t="str">
        <f t="shared" si="41"/>
        <v>III</v>
      </c>
      <c r="U315" s="62" t="str">
        <f t="shared" si="43"/>
        <v>Mejorable</v>
      </c>
      <c r="V315" s="60">
        <v>1</v>
      </c>
      <c r="W315" s="58" t="str">
        <f>VLOOKUP(I315,Hoja2!A$3:I$54,6,0)</f>
        <v>SECUELA, CALIFICACIÓN DE ENFERMEDAD LABORAL, MUERTE</v>
      </c>
      <c r="X315" s="65"/>
      <c r="Y315" s="65"/>
      <c r="Z315" s="65"/>
      <c r="AA315" s="64" t="str">
        <f>VLOOKUP(I315,Hoja2!A$3:I$54,7,0)</f>
        <v>NS BIOLÓGICO</v>
      </c>
      <c r="AB315" s="64" t="str">
        <f>VLOOKUP(I315,Hoja2!A$3:I$54,8,0)</f>
        <v>AUTOCIODADO E HIGIENE, USO DE EPP</v>
      </c>
      <c r="AC315" s="65" t="str">
        <f>VLOOKUP(I315,Hoja2!A$3:I$54,9,0)</f>
        <v>N/A</v>
      </c>
      <c r="AD315" s="83"/>
    </row>
    <row r="316" spans="1:30" ht="25.5">
      <c r="A316" s="117"/>
      <c r="B316" s="114"/>
      <c r="C316" s="147"/>
      <c r="D316" s="144"/>
      <c r="E316" s="141"/>
      <c r="F316" s="141"/>
      <c r="G316" s="141"/>
      <c r="H316" s="58" t="str">
        <f>VLOOKUP(I316,Hoja2!A$3:I$54,2,0)</f>
        <v>HONGOS</v>
      </c>
      <c r="I316" s="59" t="s">
        <v>113</v>
      </c>
      <c r="J316" s="58" t="str">
        <f>VLOOKUP(I316,Hoja2!A$3:I$54,3,0)</f>
        <v>LESIONES EN LA PIEL</v>
      </c>
      <c r="K316" s="60"/>
      <c r="L316" s="58" t="str">
        <f>VLOOKUP(I316,Hoja2!A$3:I$54,4,0)</f>
        <v>PG INSPECCIONES, PG EMERGENCIA</v>
      </c>
      <c r="M316" s="58" t="str">
        <f>VLOOKUP(I316,Hoja2!A$3:I$54,5,0)</f>
        <v>PVE BIOLÓGICO</v>
      </c>
      <c r="N316" s="61">
        <v>2</v>
      </c>
      <c r="O316" s="61">
        <v>1</v>
      </c>
      <c r="P316" s="61">
        <v>10</v>
      </c>
      <c r="Q316" s="61">
        <f t="shared" si="38"/>
        <v>2</v>
      </c>
      <c r="R316" s="61">
        <f t="shared" si="39"/>
        <v>20</v>
      </c>
      <c r="S316" s="61" t="str">
        <f t="shared" si="40"/>
        <v>B-2</v>
      </c>
      <c r="T316" s="62" t="str">
        <f t="shared" si="41"/>
        <v>IV</v>
      </c>
      <c r="U316" s="62" t="str">
        <f t="shared" si="43"/>
        <v>Aceptable</v>
      </c>
      <c r="V316" s="60">
        <v>1</v>
      </c>
      <c r="W316" s="58" t="str">
        <f>VLOOKUP(I316,Hoja2!A$3:I$54,6,0)</f>
        <v>SECUELA</v>
      </c>
      <c r="X316" s="65"/>
      <c r="Y316" s="65"/>
      <c r="Z316" s="65"/>
      <c r="AA316" s="64" t="str">
        <f>VLOOKUP(I316,Hoja2!A$3:I$54,7,0)</f>
        <v>NS BIOLÓGICO</v>
      </c>
      <c r="AB316" s="64" t="str">
        <f>VLOOKUP(I316,Hoja2!A$3:I$54,8,0)</f>
        <v>AUTOCUIDADO E HIGIENE, USO DE EPP</v>
      </c>
      <c r="AC316" s="65" t="str">
        <f>VLOOKUP(I316,Hoja2!A$3:I$54,9,0)</f>
        <v>N/A</v>
      </c>
      <c r="AD316" s="83"/>
    </row>
    <row r="317" spans="1:30" ht="25.5">
      <c r="A317" s="117"/>
      <c r="B317" s="114"/>
      <c r="C317" s="147"/>
      <c r="D317" s="144"/>
      <c r="E317" s="141"/>
      <c r="F317" s="141"/>
      <c r="G317" s="141"/>
      <c r="H317" s="58" t="str">
        <f>VLOOKUP(I317,Hoja2!A$3:I$54,2,0)</f>
        <v>ANIMALES VIVOS</v>
      </c>
      <c r="I317" s="59" t="s">
        <v>122</v>
      </c>
      <c r="J317" s="58" t="str">
        <f>VLOOKUP(I317,Hoja2!A$3:I$54,3,0)</f>
        <v>LESIONES EN TEJIDOS, INFECCIONES, ENFERMADES INFECTOCONTAGIOSAS</v>
      </c>
      <c r="K317" s="60"/>
      <c r="L317" s="58" t="str">
        <f>VLOOKUP(I317,Hoja2!A$3:I$54,4,0)</f>
        <v>PG INSPECCIONES, PG EMERGENCIA</v>
      </c>
      <c r="M317" s="58" t="str">
        <f>VLOOKUP(I317,Hoja2!A$3:I$54,5,0)</f>
        <v>ELEMENTOS DE PROTECCIÓN PERSONAL</v>
      </c>
      <c r="N317" s="61">
        <v>2</v>
      </c>
      <c r="O317" s="61">
        <v>2</v>
      </c>
      <c r="P317" s="61">
        <v>10</v>
      </c>
      <c r="Q317" s="61">
        <f t="shared" si="38"/>
        <v>4</v>
      </c>
      <c r="R317" s="61">
        <f t="shared" si="39"/>
        <v>40</v>
      </c>
      <c r="S317" s="61" t="str">
        <f t="shared" si="40"/>
        <v>B-4</v>
      </c>
      <c r="T317" s="62" t="str">
        <f t="shared" si="41"/>
        <v>III</v>
      </c>
      <c r="U317" s="62" t="str">
        <f t="shared" si="43"/>
        <v>Mejorable</v>
      </c>
      <c r="V317" s="60">
        <v>1</v>
      </c>
      <c r="W317" s="58" t="str">
        <f>VLOOKUP(I317,Hoja2!A$3:I$54,6,0)</f>
        <v>SECUELA, CALIFICACIÓN DE ENFERMEDAD LABORAL, MUERTE</v>
      </c>
      <c r="X317" s="65"/>
      <c r="Y317" s="65"/>
      <c r="Z317" s="65"/>
      <c r="AA317" s="64" t="str">
        <f>VLOOKUP(I317,Hoja2!A$3:I$54,7,0)</f>
        <v>NS BIOLÓGICO</v>
      </c>
      <c r="AB317" s="64" t="str">
        <f>VLOOKUP(I317,Hoja2!A$3:I$54,8,0)</f>
        <v>AUTOCUIDADO E HIGIENE, USO DE EPP</v>
      </c>
      <c r="AC317" s="65" t="str">
        <f>VLOOKUP(I317,Hoja2!A$3:I$54,9,0)</f>
        <v>BUENAS PRACTICAS</v>
      </c>
      <c r="AD317" s="83"/>
    </row>
    <row r="318" spans="1:30" ht="38.25">
      <c r="A318" s="117"/>
      <c r="B318" s="114"/>
      <c r="C318" s="147"/>
      <c r="D318" s="144"/>
      <c r="E318" s="141"/>
      <c r="F318" s="141"/>
      <c r="G318" s="141"/>
      <c r="H318" s="58" t="str">
        <f>VLOOKUP(I318,Hoja2!A$3:I$54,2,0)</f>
        <v>CARGA DE UN PESO MAYOR AL RECOMENDADO</v>
      </c>
      <c r="I318" s="59" t="s">
        <v>125</v>
      </c>
      <c r="J318" s="58" t="str">
        <f>VLOOKUP(I318,Hoja2!A$3:I$54,3,0)</f>
        <v>LESIONES OSTEOMUSCULARES</v>
      </c>
      <c r="K318" s="60"/>
      <c r="L318" s="58" t="str">
        <f>VLOOKUP(I318,Hoja2!A$3:I$54,4,0)</f>
        <v>PG INSPECCIONES, PG EMERGENCIA</v>
      </c>
      <c r="M318" s="58" t="str">
        <f>VLOOKUP(I318,Hoja2!A$3:I$54,5,0)</f>
        <v>PVE BIOMECÁNICO, PROGRAMA PAUSAS ACTIVAS, PG MEDICINA PREVENTIVA Y DEL TRABAJO</v>
      </c>
      <c r="N318" s="61">
        <v>2</v>
      </c>
      <c r="O318" s="61">
        <v>3</v>
      </c>
      <c r="P318" s="61">
        <v>10</v>
      </c>
      <c r="Q318" s="61">
        <f t="shared" si="38"/>
        <v>6</v>
      </c>
      <c r="R318" s="61">
        <f t="shared" si="39"/>
        <v>60</v>
      </c>
      <c r="S318" s="61" t="str">
        <f t="shared" si="40"/>
        <v>M-6</v>
      </c>
      <c r="T318" s="62" t="str">
        <f t="shared" si="41"/>
        <v>III</v>
      </c>
      <c r="U318" s="62" t="str">
        <f t="shared" si="43"/>
        <v>Mejorable</v>
      </c>
      <c r="V318" s="60">
        <v>1</v>
      </c>
      <c r="W318" s="58" t="str">
        <f>VLOOKUP(I318,Hoja2!A$3:I$54,6,0)</f>
        <v>SECUELA, CALIFICACIÓN DE ENFERMEDAD LABORAL</v>
      </c>
      <c r="X318" s="65"/>
      <c r="Y318" s="65"/>
      <c r="Z318" s="65"/>
      <c r="AA318" s="64" t="str">
        <f>VLOOKUP(I318,Hoja2!A$3:I$54,7,0)</f>
        <v>NS MANEJO DE CARGAS</v>
      </c>
      <c r="AB318" s="64" t="str">
        <f>VLOOKUP(I318,Hoja2!A$3:I$54,8,0)</f>
        <v>LEVANTAMIENTO MANUAL Y MECÁNICO DE CARGAS</v>
      </c>
      <c r="AC318" s="65" t="str">
        <f>VLOOKUP(I318,Hoja2!A$3:I$54,9,0)</f>
        <v>FORTALECIMIENTO PVE BIOMECÁNICO</v>
      </c>
      <c r="AD318" s="83"/>
    </row>
    <row r="319" spans="1:30" ht="40.5">
      <c r="A319" s="117"/>
      <c r="B319" s="114"/>
      <c r="C319" s="147"/>
      <c r="D319" s="144"/>
      <c r="E319" s="141"/>
      <c r="F319" s="141"/>
      <c r="G319" s="141"/>
      <c r="H319" s="58" t="str">
        <f>VLOOKUP(I319,Hoja2!A$3:I$54,2,0)</f>
        <v>HIGIENE POSTURAL, MOVIMIENTOS REPETITIVOS</v>
      </c>
      <c r="I319" s="59" t="s">
        <v>245</v>
      </c>
      <c r="J319" s="58" t="str">
        <f>VLOOKUP(I319,Hoja2!A$3:I$54,3,0)</f>
        <v>LESIONES OSTEOMUSCULARES, TRANSTORNO DE TRAUMA ACUMULATIVO</v>
      </c>
      <c r="K319" s="60"/>
      <c r="L319" s="58" t="str">
        <f>VLOOKUP(I319,Hoja2!A$3:I$54,4,0)</f>
        <v>PG INSPECCIONES, PG EMERGENCIA</v>
      </c>
      <c r="M319" s="58" t="str">
        <f>VLOOKUP(I319,Hoja2!A$3:I$54,5,0)</f>
        <v>PVE BIOMECÁNICO, PG MEDICINA PREVENTIVA Y DEL TRABAJO</v>
      </c>
      <c r="N319" s="61">
        <v>2</v>
      </c>
      <c r="O319" s="61">
        <v>3</v>
      </c>
      <c r="P319" s="61">
        <v>25</v>
      </c>
      <c r="Q319" s="61">
        <f t="shared" ref="Q319:Q387" si="48">N319*O319</f>
        <v>6</v>
      </c>
      <c r="R319" s="61">
        <f t="shared" ref="R319:R387" si="49">Q319*P319</f>
        <v>150</v>
      </c>
      <c r="S319" s="61" t="str">
        <f t="shared" ref="S319:S387" si="50">IF(Q319=40,"MA-40",IF(Q319=30,"MA-30",IF(Q319=20,"A-20",IF(Q319=10,"A-10",IF(Q319=24,"MA-24",IF(Q319=18,"A-18",IF(Q319=12,"A-12",IF(Q319=6,"M-6",IF(Q319=8,"M-8",IF(Q319=6,"M-6",IF(Q319=4,"B-4",IF(Q319=2,"B-2",))))))))))))</f>
        <v>M-6</v>
      </c>
      <c r="T319" s="62" t="str">
        <f t="shared" ref="T319:T387" si="51">IF(R319&lt;=20,"IV",IF(R319&lt;=120,"III",IF(R319&lt;=500,"II",IF(R319&lt;=4000,"I"))))</f>
        <v>II</v>
      </c>
      <c r="U319" s="62" t="str">
        <f t="shared" si="43"/>
        <v>No Aceptable o Aceptable con Control Especifico</v>
      </c>
      <c r="V319" s="60">
        <v>1</v>
      </c>
      <c r="W319" s="58" t="str">
        <f>VLOOKUP(I319,Hoja2!A$3:I$54,6,0)</f>
        <v>SECUELA, CALIFICACIÓN DE ENFERMEDAD LABORAL</v>
      </c>
      <c r="X319" s="65"/>
      <c r="Y319" s="65"/>
      <c r="Z319" s="65"/>
      <c r="AA319" s="64" t="str">
        <f>VLOOKUP(I319,Hoja2!A$3:I$54,7,0)</f>
        <v>NS MANEJO DE CARGAS</v>
      </c>
      <c r="AB319" s="64" t="str">
        <f>VLOOKUP(I319,Hoja2!A$3:I$54,8,0)</f>
        <v>HIGIENE POSTURAL</v>
      </c>
      <c r="AC319" s="65" t="str">
        <f>VLOOKUP(I319,Hoja2!A$3:I$54,9,0)</f>
        <v>FORTALECIMIENTO PVE BIOMECÁNICO</v>
      </c>
      <c r="AD319" s="83"/>
    </row>
    <row r="320" spans="1:30" ht="25.5">
      <c r="A320" s="117"/>
      <c r="B320" s="114"/>
      <c r="C320" s="147"/>
      <c r="D320" s="144"/>
      <c r="E320" s="141"/>
      <c r="F320" s="141"/>
      <c r="G320" s="141"/>
      <c r="H320" s="58" t="str">
        <f>VLOOKUP(I320,Hoja2!A$3:I$54,2,0)</f>
        <v>RELACIONES, COHESIÓN, CALIDAD DE INTERACCIONES NO EFECTIVA, NO HAY TRABAJO EN EQUIPO</v>
      </c>
      <c r="I320" s="59" t="s">
        <v>141</v>
      </c>
      <c r="J320" s="58" t="str">
        <f>VLOOKUP(I320,Hoja2!A$3:I$54,3,0)</f>
        <v>ENFERMEDADES DIGESTIVAS, IRRITABILIDAD</v>
      </c>
      <c r="K320" s="60"/>
      <c r="L320" s="58" t="str">
        <f>VLOOKUP(I320,Hoja2!A$3:I$54,4,0)</f>
        <v>N/A</v>
      </c>
      <c r="M320" s="58" t="str">
        <f>VLOOKUP(I320,Hoja2!A$3:I$54,5,0)</f>
        <v>PVE PSICOSOCIAL</v>
      </c>
      <c r="N320" s="61">
        <v>2</v>
      </c>
      <c r="O320" s="61">
        <v>3</v>
      </c>
      <c r="P320" s="61">
        <v>10</v>
      </c>
      <c r="Q320" s="61">
        <f t="shared" si="48"/>
        <v>6</v>
      </c>
      <c r="R320" s="61">
        <f t="shared" si="49"/>
        <v>60</v>
      </c>
      <c r="S320" s="61" t="str">
        <f t="shared" si="50"/>
        <v>M-6</v>
      </c>
      <c r="T320" s="62" t="str">
        <f t="shared" si="51"/>
        <v>III</v>
      </c>
      <c r="U320" s="62" t="str">
        <f t="shared" si="43"/>
        <v>Mejorable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25.5">
      <c r="A321" s="117"/>
      <c r="B321" s="114"/>
      <c r="C321" s="147"/>
      <c r="D321" s="144"/>
      <c r="E321" s="141"/>
      <c r="F321" s="141"/>
      <c r="G321" s="141"/>
      <c r="H321" s="58" t="str">
        <f>VLOOKUP(I321,Hoja2!A$3:I$54,2,0)</f>
        <v>CARGA MENTAL, DEMANDAS EMOCIONALES, INESPECIFICIDAD DE DEFINICIÓN DE ROLES, MONOTONÍA</v>
      </c>
      <c r="I321" s="59" t="s">
        <v>146</v>
      </c>
      <c r="J321" s="58" t="str">
        <f>VLOOKUP(I321,Hoja2!A$3:I$54,3,0)</f>
        <v>ESTRÉS, CEFALÉA, IRRITABILIDAD</v>
      </c>
      <c r="K321" s="60"/>
      <c r="L321" s="58" t="str">
        <f>VLOOKUP(I321,Hoja2!A$3:I$54,4,0)</f>
        <v>N/A</v>
      </c>
      <c r="M321" s="58" t="str">
        <f>VLOOKUP(I321,Hoja2!A$3:I$54,5,0)</f>
        <v>PVE PSICOSOCIAL</v>
      </c>
      <c r="N321" s="61">
        <v>2</v>
      </c>
      <c r="O321" s="61">
        <v>1</v>
      </c>
      <c r="P321" s="61">
        <v>10</v>
      </c>
      <c r="Q321" s="61">
        <f t="shared" si="48"/>
        <v>2</v>
      </c>
      <c r="R321" s="61">
        <f t="shared" si="49"/>
        <v>20</v>
      </c>
      <c r="S321" s="61" t="str">
        <f t="shared" si="50"/>
        <v>B-2</v>
      </c>
      <c r="T321" s="62" t="str">
        <f t="shared" si="51"/>
        <v>IV</v>
      </c>
      <c r="U321" s="62" t="str">
        <f t="shared" si="43"/>
        <v>Aceptable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38.25">
      <c r="A322" s="117"/>
      <c r="B322" s="114"/>
      <c r="C322" s="147"/>
      <c r="D322" s="144"/>
      <c r="E322" s="141"/>
      <c r="F322" s="141"/>
      <c r="G322" s="141"/>
      <c r="H322" s="58" t="str">
        <f>VLOOKUP(I322,Hoja2!A$3:I$54,2,0)</f>
        <v>TECNOLOGÍA NO AVANZADA, COMUNICACIÓN NO EFECTIVA, SOBRECARGA CUANTITATIVA Y CUALITATIVA, NO HAY VARIACIÓN EN FORMA DE TRABAJO</v>
      </c>
      <c r="I322" s="59" t="s">
        <v>149</v>
      </c>
      <c r="J322" s="58" t="str">
        <f>VLOOKUP(I322,Hoja2!A$3:I$54,3,0)</f>
        <v>ENFERMEDADES DIGESTIVAS, IRRITABILIDAD</v>
      </c>
      <c r="K322" s="60"/>
      <c r="L322" s="58" t="str">
        <f>VLOOKUP(I322,Hoja2!A$3:I$54,4,0)</f>
        <v>N/A</v>
      </c>
      <c r="M322" s="58" t="str">
        <f>VLOOKUP(I322,Hoja2!A$3:I$54,5,0)</f>
        <v>PVE PSICOSOCIAL</v>
      </c>
      <c r="N322" s="61">
        <v>2</v>
      </c>
      <c r="O322" s="61">
        <v>2</v>
      </c>
      <c r="P322" s="61">
        <v>10</v>
      </c>
      <c r="Q322" s="61">
        <f t="shared" si="48"/>
        <v>4</v>
      </c>
      <c r="R322" s="61">
        <f t="shared" si="49"/>
        <v>40</v>
      </c>
      <c r="S322" s="61" t="str">
        <f t="shared" si="50"/>
        <v>B-4</v>
      </c>
      <c r="T322" s="66" t="str">
        <f t="shared" si="51"/>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17"/>
      <c r="B323" s="114"/>
      <c r="C323" s="147"/>
      <c r="D323" s="144"/>
      <c r="E323" s="141"/>
      <c r="F323" s="141"/>
      <c r="G323" s="141"/>
      <c r="H323" s="58" t="str">
        <f>VLOOKUP(I323,Hoja2!A$3:I$54,2,0)</f>
        <v>ESTILOS DE MANDO RÍGIDOS, AUSENCIA DE CAPACITACIÓN, AUSENCIA DE PROGRAMAS DE BIENESTAR</v>
      </c>
      <c r="I323" s="59" t="s">
        <v>154</v>
      </c>
      <c r="J323" s="58" t="str">
        <f>VLOOKUP(I323,Hoja2!A$3:I$54,3,0)</f>
        <v>ESTRÉS, DEPRESIÓN, DESMOTIVACIÓN, AUSENCIA DE ATENCIÓN</v>
      </c>
      <c r="K323" s="60"/>
      <c r="L323" s="58" t="str">
        <f>VLOOKUP(I323,Hoja2!A$3:I$54,4,0)</f>
        <v>N/A</v>
      </c>
      <c r="M323" s="58" t="str">
        <f>VLOOKUP(I323,Hoja2!A$3:I$54,5,0)</f>
        <v>PVE PSICOSOCIAL</v>
      </c>
      <c r="N323" s="61">
        <v>2</v>
      </c>
      <c r="O323" s="61">
        <v>2</v>
      </c>
      <c r="P323" s="61">
        <v>10</v>
      </c>
      <c r="Q323" s="61">
        <f t="shared" si="48"/>
        <v>4</v>
      </c>
      <c r="R323" s="61">
        <f t="shared" si="49"/>
        <v>40</v>
      </c>
      <c r="S323" s="61" t="str">
        <f t="shared" si="50"/>
        <v>B-4</v>
      </c>
      <c r="T323" s="66" t="str">
        <f t="shared" si="51"/>
        <v>III</v>
      </c>
      <c r="U323" s="66" t="str">
        <f t="shared" si="43"/>
        <v>Mejorable</v>
      </c>
      <c r="V323" s="60">
        <v>1</v>
      </c>
      <c r="W323" s="58" t="str">
        <f>VLOOKUP(I323,Hoja2!A$3:I$54,6,0)</f>
        <v>SECUELA, CALIFICACIÓN DE ENFERMEDAD LABORAL</v>
      </c>
      <c r="X323" s="65"/>
      <c r="Y323" s="65"/>
      <c r="Z323" s="65"/>
      <c r="AA323" s="64" t="str">
        <f>VLOOKUP(I323,Hoja2!A$3:I$54,7,0)</f>
        <v>N/A</v>
      </c>
      <c r="AB323" s="64" t="str">
        <f>VLOOKUP(I323,Hoja2!A$3:I$54,8,0)</f>
        <v>N/A</v>
      </c>
      <c r="AC323" s="65" t="str">
        <f>VLOOKUP(I323,Hoja2!A$3:I$54,9,0)</f>
        <v>FORTALECIMIENTO PVE PSICOSOCIAL</v>
      </c>
      <c r="AD323" s="83"/>
    </row>
    <row r="324" spans="1:30" ht="25.5">
      <c r="A324" s="117"/>
      <c r="B324" s="114"/>
      <c r="C324" s="147"/>
      <c r="D324" s="144"/>
      <c r="E324" s="141"/>
      <c r="F324" s="141"/>
      <c r="G324" s="141"/>
      <c r="H324" s="58" t="str">
        <f>VLOOKUP(I324,Hoja2!A$3:I$54,2,0)</f>
        <v>SISMOS, INCENDIOS, INUNDACIONES, TERREMOTOS, VENDAVALES</v>
      </c>
      <c r="I324" s="59" t="s">
        <v>250</v>
      </c>
      <c r="J324" s="58" t="str">
        <f>VLOOKUP(I324,Hoja2!A$3:I$54,3,0)</f>
        <v>LESIONES, ATRAPAMIENTO, APLASTAMIENTO, PÉRDIDAS MATERIALES</v>
      </c>
      <c r="K324" s="60"/>
      <c r="L324" s="58" t="str">
        <f>VLOOKUP(I324,Hoja2!A$3:I$54,4,0)</f>
        <v>PG INSPECCIONES, PG EMERGENCIA</v>
      </c>
      <c r="M324" s="58" t="str">
        <f>VLOOKUP(I324,Hoja2!A$3:I$54,5,0)</f>
        <v>BRIGADAS DE EMERGENCIA</v>
      </c>
      <c r="N324" s="61">
        <v>2</v>
      </c>
      <c r="O324" s="61">
        <v>2</v>
      </c>
      <c r="P324" s="61">
        <v>10</v>
      </c>
      <c r="Q324" s="61">
        <f t="shared" si="48"/>
        <v>4</v>
      </c>
      <c r="R324" s="61">
        <f t="shared" si="49"/>
        <v>40</v>
      </c>
      <c r="S324" s="61" t="str">
        <f t="shared" si="50"/>
        <v>B-4</v>
      </c>
      <c r="T324" s="66" t="str">
        <f t="shared" si="51"/>
        <v>III</v>
      </c>
      <c r="U324" s="66" t="str">
        <f t="shared" si="43"/>
        <v>Mejorable</v>
      </c>
      <c r="V324" s="60">
        <v>1</v>
      </c>
      <c r="W324" s="58" t="str">
        <f>VLOOKUP(I324,Hoja2!A$3:I$54,6,0)</f>
        <v>SECUELA, CALIFICACIÓN DE ENFERMEDAD LABORAL, MUERTE</v>
      </c>
      <c r="X324" s="65"/>
      <c r="Y324" s="65"/>
      <c r="Z324" s="65"/>
      <c r="AA324" s="64" t="str">
        <f>VLOOKUP(I324,Hoja2!A$3:I$54,7,0)</f>
        <v>NS PLANES DE EMERGENCIA</v>
      </c>
      <c r="AB324" s="64" t="str">
        <f>VLOOKUP(I324,Hoja2!A$3:I$54,8,0)</f>
        <v>N/A</v>
      </c>
      <c r="AC324" s="65" t="str">
        <f>VLOOKUP(I324,Hoja2!A$3:I$54,9,0)</f>
        <v>N/A</v>
      </c>
      <c r="AD324" s="83"/>
    </row>
    <row r="325" spans="1:30" ht="26.25" thickBot="1">
      <c r="A325" s="117"/>
      <c r="B325" s="114"/>
      <c r="C325" s="148"/>
      <c r="D325" s="145"/>
      <c r="E325" s="142"/>
      <c r="F325" s="142"/>
      <c r="G325" s="142"/>
      <c r="H325" s="93" t="str">
        <f>VLOOKUP(I325,Hoja2!A$3:I$54,2,0)</f>
        <v>LLUVIAS, GRANIZADA, HELADAS</v>
      </c>
      <c r="I325" s="94" t="s">
        <v>251</v>
      </c>
      <c r="J325" s="93" t="str">
        <f>VLOOKUP(I325,Hoja2!A$3:I$54,3,0)</f>
        <v>LESIONES, ATRAPAMIENTO, APLASTAMIENTO, PÉRDIDAS MATERIALES</v>
      </c>
      <c r="K325" s="95"/>
      <c r="L325" s="93" t="str">
        <f>VLOOKUP(I325,Hoja2!A$3:I$54,4,0)</f>
        <v>PG INSPECCIONES, PG EMERGENCIA</v>
      </c>
      <c r="M325" s="93" t="str">
        <f>VLOOKUP(I325,Hoja2!A$3:I$54,5,0)</f>
        <v>BRIGADAS DE EMERGENCIA</v>
      </c>
      <c r="N325" s="96">
        <v>2</v>
      </c>
      <c r="O325" s="96">
        <v>3</v>
      </c>
      <c r="P325" s="96">
        <v>10</v>
      </c>
      <c r="Q325" s="96">
        <f t="shared" si="48"/>
        <v>6</v>
      </c>
      <c r="R325" s="96">
        <f t="shared" si="49"/>
        <v>60</v>
      </c>
      <c r="S325" s="96" t="str">
        <f t="shared" si="50"/>
        <v>M-6</v>
      </c>
      <c r="T325" s="89" t="str">
        <f t="shared" si="51"/>
        <v>III</v>
      </c>
      <c r="U325" s="89" t="str">
        <f t="shared" si="43"/>
        <v>Mejorable</v>
      </c>
      <c r="V325" s="95">
        <v>1</v>
      </c>
      <c r="W325" s="93" t="str">
        <f>VLOOKUP(I325,Hoja2!A$3:I$54,6,0)</f>
        <v>SECUELA, CALIFICACIÓN DE ENFERMEDAD LABORAL, MUERTE</v>
      </c>
      <c r="X325" s="97"/>
      <c r="Y325" s="97"/>
      <c r="Z325" s="97"/>
      <c r="AA325" s="98" t="str">
        <f>VLOOKUP(I325,Hoja2!A$3:I$54,7,0)</f>
        <v>NS PLANES DE EMERGENCIA</v>
      </c>
      <c r="AB325" s="98" t="str">
        <f>VLOOKUP(I325,Hoja2!A$3:I$54,8,0)</f>
        <v>N/A</v>
      </c>
      <c r="AC325" s="97" t="str">
        <f>VLOOKUP(I325,Hoja2!A$3:I$54,9,0)</f>
        <v>N/A</v>
      </c>
      <c r="AD325" s="99"/>
    </row>
    <row r="326" spans="1:30" ht="40.5">
      <c r="A326" s="117"/>
      <c r="B326" s="114"/>
      <c r="C326" s="155" t="s">
        <v>298</v>
      </c>
      <c r="D326" s="152" t="s">
        <v>324</v>
      </c>
      <c r="E326" s="149" t="s">
        <v>289</v>
      </c>
      <c r="F326" s="149">
        <v>42</v>
      </c>
      <c r="G326" s="149" t="s">
        <v>256</v>
      </c>
      <c r="H326" s="100" t="str">
        <f>VLOOKUP(I326,Hoja2!A$3:I$54,2,0)</f>
        <v>INADECUADAS CONEXIONES ELÉCTRICAS, SATURACIÓN EN TOMAS DE ENERGÍA</v>
      </c>
      <c r="I326" s="101" t="s">
        <v>158</v>
      </c>
      <c r="J326" s="100" t="str">
        <f>VLOOKUP(I326,Hoja2!A$3:I$54,3,0)</f>
        <v>QUEMADURAS, ELECTROCUCIÓN, ARITMIA CARDIACA, MUERTE</v>
      </c>
      <c r="K326" s="102"/>
      <c r="L326" s="100" t="str">
        <f>VLOOKUP(I326,Hoja2!A$3:I$54,4,0)</f>
        <v>PG INSPECCIONES, PG EMERGENCIA, REQUISITOS MÍNIMOS PARA LÍNEAS ELÉCTRICAS</v>
      </c>
      <c r="M326" s="100" t="str">
        <f>VLOOKUP(I326,Hoja2!A$3:I$54,5,0)</f>
        <v>ELEMENTOS DE PROTECCIÓN PERSONAL</v>
      </c>
      <c r="N326" s="103">
        <v>6</v>
      </c>
      <c r="O326" s="103">
        <v>3</v>
      </c>
      <c r="P326" s="103">
        <v>25</v>
      </c>
      <c r="Q326" s="103">
        <f t="shared" si="48"/>
        <v>18</v>
      </c>
      <c r="R326" s="103">
        <f t="shared" si="49"/>
        <v>450</v>
      </c>
      <c r="S326" s="103" t="str">
        <f t="shared" si="50"/>
        <v>A-18</v>
      </c>
      <c r="T326" s="78" t="str">
        <f t="shared" si="51"/>
        <v>II</v>
      </c>
      <c r="U326" s="78" t="str">
        <f>IF(T326=0,"",IF(T326="IV","Aceptable",IF(T326="III","Mejorable",IF(T326="II","No Aceptable o Aceptable con Control Especifico",IF(T326="I","No Aceptable","")))))</f>
        <v>No Aceptable o Aceptable con Control Especifico</v>
      </c>
      <c r="V326" s="102">
        <v>14</v>
      </c>
      <c r="W326" s="100" t="str">
        <f>VLOOKUP(I326,Hoja2!A$3:I$54,6,0)</f>
        <v>SECUELA, CALIFICACIÓN DE ENFERMEDAD LABORAL, MUERTE</v>
      </c>
      <c r="X326" s="104"/>
      <c r="Y326" s="104"/>
      <c r="Z326" s="104"/>
      <c r="AA326" s="105" t="str">
        <f>VLOOKUP(I326,Hoja2!A$3:I$54,7,0)</f>
        <v>NS LÍNEAS ELÉCTRICAS</v>
      </c>
      <c r="AB326" s="105" t="str">
        <f>VLOOKUP(I326,Hoja2!A$3:I$54,8,0)</f>
        <v>BUENAS PRACTICAS, APLICACIÓN DE PROCEDIMIENTOS</v>
      </c>
      <c r="AC326" s="106" t="str">
        <f>VLOOKUP(I326,Hoja2!A$3:I$54,9,0)</f>
        <v>BUENAS PRACTICAS, APLICACIÓN DE PROCEDIMIENTOS</v>
      </c>
      <c r="AD326" s="107"/>
    </row>
    <row r="327" spans="1:30" ht="40.5">
      <c r="A327" s="117"/>
      <c r="B327" s="114"/>
      <c r="C327" s="156"/>
      <c r="D327" s="153"/>
      <c r="E327" s="150"/>
      <c r="F327" s="150"/>
      <c r="G327" s="150"/>
      <c r="H327" s="67" t="str">
        <f>VLOOKUP(I327,Hoja2!A$3:I$54,2,0)</f>
        <v>INADECUADAS CONEXIONES ELÉCTRICAS, SATURACIÓN EN TOMAS DE ENERGÍA</v>
      </c>
      <c r="I327" s="68" t="s">
        <v>163</v>
      </c>
      <c r="J327" s="67" t="str">
        <f>VLOOKUP(I327,Hoja2!A$3:I$54,3,0)</f>
        <v>INTOXICACIÓN, QUEMADURAS</v>
      </c>
      <c r="K327" s="69"/>
      <c r="L327" s="67" t="str">
        <f>VLOOKUP(I327,Hoja2!A$3:I$54,4,0)</f>
        <v>PG INSPECCIONES, PG EMERGENCIA</v>
      </c>
      <c r="M327" s="67" t="str">
        <f>VLOOKUP(I327,Hoja2!A$3:I$54,5,0)</f>
        <v>BRIGADAS DE EMERGENCIA</v>
      </c>
      <c r="N327" s="70">
        <v>6</v>
      </c>
      <c r="O327" s="70">
        <v>2</v>
      </c>
      <c r="P327" s="70">
        <v>25</v>
      </c>
      <c r="Q327" s="70">
        <f t="shared" si="48"/>
        <v>12</v>
      </c>
      <c r="R327" s="70">
        <f t="shared" si="49"/>
        <v>300</v>
      </c>
      <c r="S327" s="70" t="str">
        <f t="shared" si="50"/>
        <v>A-12</v>
      </c>
      <c r="T327" s="62" t="str">
        <f t="shared" si="51"/>
        <v>II</v>
      </c>
      <c r="U327" s="62" t="str">
        <f t="shared" ref="U327:U361" si="52">IF(T327=0,"",IF(T327="IV","Aceptable",IF(T327="III","Mejorable",IF(T327="II","No Aceptable o Aceptable con Control Especifico",IF(T327="I","No Aceptable","")))))</f>
        <v>No Aceptable o Aceptable con Control Especifico</v>
      </c>
      <c r="V327" s="69">
        <v>14</v>
      </c>
      <c r="W327" s="67" t="str">
        <f>VLOOKUP(I327,Hoja2!A$3:I$54,6,0)</f>
        <v>SECUELA, CALIFICACIÓN DE ENFERMEDAD LABORAL, MUERTE</v>
      </c>
      <c r="X327" s="71"/>
      <c r="Y327" s="71"/>
      <c r="Z327" s="71"/>
      <c r="AA327" s="72" t="str">
        <f>VLOOKUP(I327,Hoja2!A$3:I$54,7,0)</f>
        <v>NS PLANES DE EMERGENCIA</v>
      </c>
      <c r="AB327" s="72" t="str">
        <f>VLOOKUP(I327,Hoja2!A$3:I$54,8,0)</f>
        <v>REPORTES DE CONDICIONES INSEGURAS</v>
      </c>
      <c r="AC327" s="73" t="str">
        <f>VLOOKUP(I327,Hoja2!A$3:I$54,9,0)</f>
        <v>N/A</v>
      </c>
      <c r="AD327" s="84"/>
    </row>
    <row r="328" spans="1:30" ht="40.5">
      <c r="A328" s="117"/>
      <c r="B328" s="114"/>
      <c r="C328" s="156"/>
      <c r="D328" s="153"/>
      <c r="E328" s="150"/>
      <c r="F328" s="150"/>
      <c r="G328" s="150"/>
      <c r="H328" s="67" t="str">
        <f>VLOOKUP(I328,Hoja2!A$3:I$54,2,0)</f>
        <v>ESCALERAS SIN BARANDAL, PISOS A DESNIVEL,INFRAESTRUCTURA DÉBIL, OBJETOS MAL UBICADOS, AUSENCIA DE ORDEN Y ASEO</v>
      </c>
      <c r="I328" s="68" t="s">
        <v>247</v>
      </c>
      <c r="J328" s="67" t="str">
        <f>VLOOKUP(I328,Hoja2!A$3:I$54,3,0)</f>
        <v>CAÍDAS DEL MISMO Y DISTINTO NIVEL, FRACTURAS, GOLPE CON OBJETOS, CAÍDA DE OBJETOS, OBSTRUCCIÓN DE VÍAS</v>
      </c>
      <c r="K328" s="69"/>
      <c r="L328" s="67" t="str">
        <f>VLOOKUP(I328,Hoja2!A$3:I$54,4,0)</f>
        <v>PG INSPECCIONES, PG EMERGENCIA</v>
      </c>
      <c r="M328" s="67" t="str">
        <f>VLOOKUP(I328,Hoja2!A$3:I$54,5,0)</f>
        <v>CAPACITACIÓN</v>
      </c>
      <c r="N328" s="70">
        <v>6</v>
      </c>
      <c r="O328" s="70">
        <v>3</v>
      </c>
      <c r="P328" s="70">
        <v>10</v>
      </c>
      <c r="Q328" s="70">
        <f t="shared" si="48"/>
        <v>18</v>
      </c>
      <c r="R328" s="70">
        <f t="shared" si="49"/>
        <v>180</v>
      </c>
      <c r="S328" s="70" t="str">
        <f t="shared" si="50"/>
        <v>A-18</v>
      </c>
      <c r="T328" s="62" t="str">
        <f t="shared" si="51"/>
        <v>II</v>
      </c>
      <c r="U328" s="62" t="str">
        <f t="shared" si="52"/>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40.5">
      <c r="A329" s="117"/>
      <c r="B329" s="114"/>
      <c r="C329" s="156"/>
      <c r="D329" s="153"/>
      <c r="E329" s="150"/>
      <c r="F329" s="150"/>
      <c r="G329" s="150"/>
      <c r="H329" s="67" t="str">
        <f>VLOOKUP(I329,Hoja2!A$3:I$54,2,0)</f>
        <v>LLUVIAS, CRECIENTE DE RIOS Y QUEBRADAS, CAÍDAS DESDE TARAVITAS Y PUENTES</v>
      </c>
      <c r="I329" s="68" t="s">
        <v>334</v>
      </c>
      <c r="J329" s="67" t="str">
        <f>VLOOKUP(I329,Hoja2!A$3:I$54,3,0)</f>
        <v>INMERSIÓN, MUERTE</v>
      </c>
      <c r="K329" s="69"/>
      <c r="L329" s="67" t="str">
        <f>VLOOKUP(I329,Hoja2!A$3:I$54,4,0)</f>
        <v>PG INSPECCIONES, PG EMERGENCIA</v>
      </c>
      <c r="M329" s="67" t="str">
        <f>VLOOKUP(I329,Hoja2!A$3:I$54,5,0)</f>
        <v>CAPACITACIÓN</v>
      </c>
      <c r="N329" s="70">
        <v>6</v>
      </c>
      <c r="O329" s="70">
        <v>3</v>
      </c>
      <c r="P329" s="70">
        <v>10</v>
      </c>
      <c r="Q329" s="70">
        <f t="shared" si="48"/>
        <v>18</v>
      </c>
      <c r="R329" s="70">
        <f t="shared" si="49"/>
        <v>180</v>
      </c>
      <c r="S329" s="70" t="str">
        <f t="shared" si="50"/>
        <v>A-18</v>
      </c>
      <c r="T329" s="66" t="str">
        <f t="shared" si="51"/>
        <v>II</v>
      </c>
      <c r="U329" s="66" t="str">
        <f t="shared" si="52"/>
        <v>No Aceptable o Aceptable con Control Especifico</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25.5">
      <c r="A330" s="117"/>
      <c r="B330" s="114"/>
      <c r="C330" s="156"/>
      <c r="D330" s="153"/>
      <c r="E330" s="150"/>
      <c r="F330" s="150"/>
      <c r="G330" s="150"/>
      <c r="H330" s="67" t="str">
        <f>VLOOKUP(I330,Hoja2!A$3:I$54,2,0)</f>
        <v>SUPERFICIES DE TRABAJO IRREGULARES O DESLIZANTES</v>
      </c>
      <c r="I330" s="68" t="s">
        <v>248</v>
      </c>
      <c r="J330" s="67" t="str">
        <f>VLOOKUP(I330,Hoja2!A$3:I$54,3,0)</f>
        <v>CAÍDAS DEL MISMO Y DISTINTO NIVEL, FRACTURAS, GOLPE CON OBJETOS</v>
      </c>
      <c r="K330" s="69"/>
      <c r="L330" s="67" t="str">
        <f>VLOOKUP(I330,Hoja2!A$3:I$54,4,0)</f>
        <v>PG INSPECCIONES, PG EMERGENCIA</v>
      </c>
      <c r="M330" s="67" t="str">
        <f>VLOOKUP(I330,Hoja2!A$3:I$54,5,0)</f>
        <v>CAPACITACIÓN</v>
      </c>
      <c r="N330" s="70">
        <v>6</v>
      </c>
      <c r="O330" s="70">
        <v>4</v>
      </c>
      <c r="P330" s="70">
        <v>25</v>
      </c>
      <c r="Q330" s="70">
        <f t="shared" si="48"/>
        <v>24</v>
      </c>
      <c r="R330" s="70">
        <f t="shared" si="49"/>
        <v>600</v>
      </c>
      <c r="S330" s="70" t="str">
        <f t="shared" si="50"/>
        <v>MA-24</v>
      </c>
      <c r="T330" s="66" t="str">
        <f t="shared" si="51"/>
        <v>I</v>
      </c>
      <c r="U330" s="66" t="str">
        <f t="shared" si="52"/>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17"/>
      <c r="B331" s="114"/>
      <c r="C331" s="156"/>
      <c r="D331" s="153"/>
      <c r="E331" s="150"/>
      <c r="F331" s="150"/>
      <c r="G331" s="150"/>
      <c r="H331" s="67" t="str">
        <f>VLOOKUP(I331,Hoja2!A$3:I$54,2,0)</f>
        <v>SISTEMAS Y MEDIDAS DE ALMACENAMIENTO</v>
      </c>
      <c r="I331" s="68" t="s">
        <v>249</v>
      </c>
      <c r="J331" s="67" t="str">
        <f>VLOOKUP(I331,Hoja2!A$3:I$54,3,0)</f>
        <v>CAÍDAS DEL MISMO Y DISTINTO NIVEL, FRACTURAS, GOLPE CON OBJETOS, CAÍDA DE OBJETOS, OBSTRUCCIÓN DE VÍAS</v>
      </c>
      <c r="K331" s="69"/>
      <c r="L331" s="67" t="str">
        <f>VLOOKUP(I331,Hoja2!A$3:I$54,4,0)</f>
        <v>PG INSPECCIONES, PG EMERGENCIA</v>
      </c>
      <c r="M331" s="67" t="str">
        <f>VLOOKUP(I331,Hoja2!A$3:I$54,5,0)</f>
        <v>CAPACITACIÓN</v>
      </c>
      <c r="N331" s="70">
        <v>6</v>
      </c>
      <c r="O331" s="70">
        <v>3</v>
      </c>
      <c r="P331" s="70">
        <v>10</v>
      </c>
      <c r="Q331" s="70">
        <f t="shared" si="48"/>
        <v>18</v>
      </c>
      <c r="R331" s="70">
        <f t="shared" si="49"/>
        <v>180</v>
      </c>
      <c r="S331" s="70" t="str">
        <f t="shared" si="50"/>
        <v>A-18</v>
      </c>
      <c r="T331" s="66" t="str">
        <f t="shared" si="51"/>
        <v>II</v>
      </c>
      <c r="U331" s="66" t="str">
        <f t="shared" si="52"/>
        <v>No Aceptable o Aceptable con Control Especifico</v>
      </c>
      <c r="V331" s="69">
        <v>14</v>
      </c>
      <c r="W331" s="67" t="str">
        <f>VLOOKUP(I331,Hoja2!A$3:I$54,6,0)</f>
        <v>SECUELA, CALIFICACIÓN DE ENFERMEDAD LABORAL, MUERTE</v>
      </c>
      <c r="X331" s="73"/>
      <c r="Y331" s="73"/>
      <c r="Z331" s="73"/>
      <c r="AA331" s="72" t="str">
        <f>VLOOKUP(I331,Hoja2!A$3:I$54,7,0)</f>
        <v>N/A</v>
      </c>
      <c r="AB331" s="72" t="str">
        <f>VLOOKUP(I331,Hoja2!A$3:I$54,8,0)</f>
        <v>REPORTES DE CONDICIONES INSEGURAS</v>
      </c>
      <c r="AC331" s="73" t="str">
        <f>VLOOKUP(I331,Hoja2!A$3:I$54,9,0)</f>
        <v>SEGUIMIENTO A ACCIONES PREVENTIVAS Y CORRECTIVAS</v>
      </c>
      <c r="AD331" s="84"/>
    </row>
    <row r="332" spans="1:30" ht="40.5">
      <c r="A332" s="117"/>
      <c r="B332" s="114"/>
      <c r="C332" s="156"/>
      <c r="D332" s="153"/>
      <c r="E332" s="150"/>
      <c r="F332" s="150"/>
      <c r="G332" s="150"/>
      <c r="H332" s="67" t="str">
        <f>VLOOKUP(I332,Hoja2!A$3:I$54,2,0)</f>
        <v>ATROPELLAMIENTO, ENVESTIDA</v>
      </c>
      <c r="I332" s="68" t="s">
        <v>189</v>
      </c>
      <c r="J332" s="67" t="str">
        <f>VLOOKUP(I332,Hoja2!A$3:I$54,3,0)</f>
        <v>LESIONES, PÉRDIDAS MATERIALES, MUERTE</v>
      </c>
      <c r="K332" s="69"/>
      <c r="L332" s="67" t="str">
        <f>VLOOKUP(I332,Hoja2!A$3:I$54,4,0)</f>
        <v>PG INSPECCIONES, PG EMERGENCIA</v>
      </c>
      <c r="M332" s="67" t="str">
        <f>VLOOKUP(I332,Hoja2!A$3:I$54,5,0)</f>
        <v>PG SEGURIDAD VIAL</v>
      </c>
      <c r="N332" s="70">
        <v>2</v>
      </c>
      <c r="O332" s="70">
        <v>4</v>
      </c>
      <c r="P332" s="70">
        <v>25</v>
      </c>
      <c r="Q332" s="70">
        <f t="shared" si="48"/>
        <v>8</v>
      </c>
      <c r="R332" s="70">
        <f t="shared" si="49"/>
        <v>200</v>
      </c>
      <c r="S332" s="70" t="str">
        <f t="shared" si="50"/>
        <v>M-8</v>
      </c>
      <c r="T332" s="62" t="str">
        <f t="shared" si="51"/>
        <v>II</v>
      </c>
      <c r="U332" s="62" t="str">
        <f t="shared" si="52"/>
        <v>No Aceptable o Aceptable con Control Especifico</v>
      </c>
      <c r="V332" s="69">
        <v>14</v>
      </c>
      <c r="W332" s="67" t="str">
        <f>VLOOKUP(I332,Hoja2!A$3:I$54,6,0)</f>
        <v>SECUELA, CALIFICACIÓN DE ENFERMEDAD LABORAL, MUERTE</v>
      </c>
      <c r="X332" s="73"/>
      <c r="Y332" s="73"/>
      <c r="Z332" s="73"/>
      <c r="AA332" s="72" t="str">
        <f>VLOOKUP(I332,Hoja2!A$3:I$54,7,0)</f>
        <v>NS SEGURIDAD VIAL</v>
      </c>
      <c r="AB332" s="72" t="str">
        <f>VLOOKUP(I332,Hoja2!A$3:I$54,8,0)</f>
        <v>REPORTE DE CONDICIONES</v>
      </c>
      <c r="AC332" s="73" t="str">
        <f>VLOOKUP(I332,Hoja2!A$3:I$54,9,0)</f>
        <v>LISTAS PREOPERACIONALES, MANTENIMIENTO PREVENTIVO Y CORRECTIVO</v>
      </c>
      <c r="AD332" s="84"/>
    </row>
    <row r="333" spans="1:30" ht="40.5">
      <c r="A333" s="117"/>
      <c r="B333" s="114"/>
      <c r="C333" s="156"/>
      <c r="D333" s="153"/>
      <c r="E333" s="150"/>
      <c r="F333" s="150"/>
      <c r="G333" s="150"/>
      <c r="H333" s="67" t="str">
        <f>VLOOKUP(I333,Hoja2!A$3:I$54,2,0)</f>
        <v>ATRACO, ROBO, ATENTADO, SECUESTROS, DE ORDEN PÚBLICO</v>
      </c>
      <c r="I333" s="68" t="s">
        <v>180</v>
      </c>
      <c r="J333" s="67" t="str">
        <f>VLOOKUP(I333,Hoja2!A$3:I$54,3,0)</f>
        <v>HERIDAS, LESIONES FÍSICAS / PSICOLÓGICAS</v>
      </c>
      <c r="K333" s="69"/>
      <c r="L333" s="67" t="str">
        <f>VLOOKUP(I333,Hoja2!A$3:I$54,4,0)</f>
        <v>PG INSPECCIONES, PG EMERGENCIA</v>
      </c>
      <c r="M333" s="67" t="str">
        <f>VLOOKUP(I333,Hoja2!A$3:I$54,5,0)</f>
        <v>UNIFORMES CORPORATIVOS, CHAQUETAS CORPORATIVAS, CARNETIZACIÓN</v>
      </c>
      <c r="N333" s="70">
        <v>6</v>
      </c>
      <c r="O333" s="70">
        <v>3</v>
      </c>
      <c r="P333" s="70">
        <v>25</v>
      </c>
      <c r="Q333" s="70">
        <f t="shared" si="48"/>
        <v>18</v>
      </c>
      <c r="R333" s="70">
        <f t="shared" si="49"/>
        <v>450</v>
      </c>
      <c r="S333" s="70" t="str">
        <f t="shared" si="50"/>
        <v>A-18</v>
      </c>
      <c r="T333" s="62" t="str">
        <f t="shared" si="51"/>
        <v>II</v>
      </c>
      <c r="U333" s="62" t="str">
        <f t="shared" si="52"/>
        <v>No Aceptable o Aceptable con Control Especifico</v>
      </c>
      <c r="V333" s="69">
        <v>14</v>
      </c>
      <c r="W333" s="67" t="str">
        <f>VLOOKUP(I333,Hoja2!A$3:I$54,6,0)</f>
        <v>SECUELA, CALIFICACIÓN DE ENFERMEDAD LABORAL, MUERTE</v>
      </c>
      <c r="X333" s="73"/>
      <c r="Y333" s="73"/>
      <c r="Z333" s="73"/>
      <c r="AA333" s="72" t="str">
        <f>VLOOKUP(I333,Hoja2!A$3:I$54,7,0)</f>
        <v>N/A</v>
      </c>
      <c r="AB333" s="72" t="str">
        <f>VLOOKUP(I333,Hoja2!A$3:I$54,8,0)</f>
        <v>BUENAS PRACTICAS, APLICACIÓN DE PROCEDIMIENTOS</v>
      </c>
      <c r="AC333" s="73" t="str">
        <f>VLOOKUP(I333,Hoja2!A$3:I$54,9,0)</f>
        <v>BUENAS PRACTICAS</v>
      </c>
      <c r="AD333" s="84"/>
    </row>
    <row r="334" spans="1:30" ht="25.5">
      <c r="A334" s="117"/>
      <c r="B334" s="114"/>
      <c r="C334" s="156"/>
      <c r="D334" s="153"/>
      <c r="E334" s="150"/>
      <c r="F334" s="150"/>
      <c r="G334" s="150"/>
      <c r="H334" s="67" t="str">
        <f>VLOOKUP(I334,Hoja2!A$3:I$54,2,0)</f>
        <v>EXPLOSION, FUGA, DERRAME E INCENDIO</v>
      </c>
      <c r="I334" s="68" t="s">
        <v>230</v>
      </c>
      <c r="J334" s="67" t="str">
        <f>VLOOKUP(I334,Hoja2!A$3:I$54,3,0)</f>
        <v>INTOXICACIÓN, QUEMADURAS, LESIONES, ATRAPAMIENTO</v>
      </c>
      <c r="K334" s="69"/>
      <c r="L334" s="67" t="str">
        <f>VLOOKUP(I334,Hoja2!A$3:I$54,4,0)</f>
        <v>PG INSPECCIONES, PG EMERGENCIA</v>
      </c>
      <c r="M334" s="67" t="str">
        <f>VLOOKUP(I334,Hoja2!A$3:I$54,5,0)</f>
        <v>NO OBSERVADO</v>
      </c>
      <c r="N334" s="70">
        <v>2</v>
      </c>
      <c r="O334" s="70">
        <v>2</v>
      </c>
      <c r="P334" s="70">
        <v>10</v>
      </c>
      <c r="Q334" s="70">
        <f t="shared" si="48"/>
        <v>4</v>
      </c>
      <c r="R334" s="70">
        <f t="shared" si="49"/>
        <v>40</v>
      </c>
      <c r="S334" s="70" t="str">
        <f t="shared" si="50"/>
        <v>B-4</v>
      </c>
      <c r="T334" s="62" t="str">
        <f t="shared" si="51"/>
        <v>III</v>
      </c>
      <c r="U334" s="62" t="str">
        <f t="shared" si="52"/>
        <v>Mejorable</v>
      </c>
      <c r="V334" s="69">
        <v>14</v>
      </c>
      <c r="W334" s="67" t="str">
        <f>VLOOKUP(I334,Hoja2!A$3:I$54,6,0)</f>
        <v>SECUELA, CALIFICACIÓN DE ENFERMEDAD LABORAL, MUERTE</v>
      </c>
      <c r="X334" s="73"/>
      <c r="Y334" s="73"/>
      <c r="Z334" s="73"/>
      <c r="AA334" s="72" t="str">
        <f>VLOOKUP(I334,Hoja2!A$3:I$54,7,0)</f>
        <v>NS PLANES DE EMERGENCIA</v>
      </c>
      <c r="AB334" s="72" t="str">
        <f>VLOOKUP(I334,Hoja2!A$3:I$54,8,0)</f>
        <v>PROTOCOLOS DE EVACUACIÓN, PUNTO DE ENCUENTRO</v>
      </c>
      <c r="AC334" s="73" t="str">
        <f>VLOOKUP(I334,Hoja2!A$3:I$54,9,0)</f>
        <v>N/A</v>
      </c>
      <c r="AD334" s="84"/>
    </row>
    <row r="335" spans="1:30" ht="51">
      <c r="A335" s="117"/>
      <c r="B335" s="114"/>
      <c r="C335" s="156"/>
      <c r="D335" s="153"/>
      <c r="E335" s="150"/>
      <c r="F335" s="150"/>
      <c r="G335" s="150"/>
      <c r="H335" s="108" t="str">
        <f>VLOOKUP(I335,[1]Hoja2!A$3:I$54,2,0)</f>
        <v>MÁQUINARIA Y EQUIPO</v>
      </c>
      <c r="I335" s="68" t="s">
        <v>168</v>
      </c>
      <c r="J335" s="108" t="str">
        <f>VLOOKUP(I335,[1]Hoja2!A$3:I$54,3,0)</f>
        <v>ATRAPAMIENTO, AMPUTACIÓN, APLASTAMIENTO, FRACTURA</v>
      </c>
      <c r="K335" s="69"/>
      <c r="L335" s="108" t="str">
        <f>VLOOKUP(I335,[1]Hoja2!A$3:I$54,4,0)</f>
        <v>PG INSPECCIONES, PG EMERGENCIA, REQUISITOS PARA MANEJO DE MÁQUINAS, REQUISITOS PARA REALIZAR LABORES EN TALLERES</v>
      </c>
      <c r="M335" s="108" t="str">
        <f>VLOOKUP(I335,[1]Hoja2!A$3:I$54,5,0)</f>
        <v>ELEMENTOS DE PROTECCIÓN PERSONAL</v>
      </c>
      <c r="N335" s="70">
        <v>2</v>
      </c>
      <c r="O335" s="70">
        <v>1</v>
      </c>
      <c r="P335" s="70">
        <v>10</v>
      </c>
      <c r="Q335" s="70">
        <f t="shared" si="48"/>
        <v>2</v>
      </c>
      <c r="R335" s="70">
        <f t="shared" si="49"/>
        <v>20</v>
      </c>
      <c r="S335" s="70" t="str">
        <f t="shared" si="50"/>
        <v>B-2</v>
      </c>
      <c r="T335" s="62" t="str">
        <f t="shared" si="51"/>
        <v>IV</v>
      </c>
      <c r="U335" s="62" t="str">
        <f t="shared" si="52"/>
        <v>Aceptable</v>
      </c>
      <c r="V335" s="69">
        <v>14</v>
      </c>
      <c r="W335" s="108" t="str">
        <f>VLOOKUP(I335,[1]Hoja2!A$3:I$54,6,0)</f>
        <v>SECUELA, CALIFICACIÓN DE ENFERMEDAD LABORAL, MUERTE</v>
      </c>
      <c r="X335" s="73"/>
      <c r="Y335" s="73"/>
      <c r="Z335" s="73"/>
      <c r="AA335" s="72" t="str">
        <f>VLOOKUP(I335,[1]Hoja2!A$3:I$54,7,0)</f>
        <v>NS EQUIPOS</v>
      </c>
      <c r="AB335" s="72" t="str">
        <f>VLOOKUP(I335,[1]Hoja2!A$3:I$54,8,0)</f>
        <v>BUENAS PRACTICAS, PROCEDIMIENTOS, INSPECCIONES PREUSO OPERACIONALES</v>
      </c>
      <c r="AC335" s="73" t="str">
        <f>VLOOKUP(I335,[1]Hoja2!A$3:I$54,9,0)</f>
        <v>INSPECCIONES PREOPERACIONALES</v>
      </c>
      <c r="AD335" s="84"/>
    </row>
    <row r="336" spans="1:30" ht="63.75">
      <c r="A336" s="117"/>
      <c r="B336" s="114"/>
      <c r="C336" s="156"/>
      <c r="D336" s="153"/>
      <c r="E336" s="150"/>
      <c r="F336" s="150"/>
      <c r="G336" s="150"/>
      <c r="H336" s="108" t="str">
        <f>VLOOKUP(I336,[1]Hoja2!A$3:I$54,2,0)</f>
        <v>HERRAMIENTAS MANUALES</v>
      </c>
      <c r="I336" s="68" t="s">
        <v>174</v>
      </c>
      <c r="J336" s="108" t="str">
        <f>VLOOKUP(I336,[1]Hoja2!A$3:I$54,3,0)</f>
        <v>QUEMADURAS, LESIONES, PELLIZCOS, APLASTAMIENTOS</v>
      </c>
      <c r="K336" s="69"/>
      <c r="L336" s="108" t="str">
        <f>VLOOKUP(I336,[1]Hoja2!A$3:I$54,4,0)</f>
        <v>REQUISITOS MANEJO DE EQUIPOS EMPLEADOS EN LABORES DE CONSTRUCCION ACUEDUCTO Y ALCANTARILLADO, PG INSPECCIONES,PG EMERGENCIA, REQUISITOS  PARA EL MANEJO DE MÁQUINAS HERRAMIENTAS</v>
      </c>
      <c r="M336" s="108" t="str">
        <f>VLOOKUP(I336,[1]Hoja2!A$3:I$54,5,0)</f>
        <v>ELEMENTOS DE PROTECCIÓN PERSONAL</v>
      </c>
      <c r="N336" s="70">
        <v>2</v>
      </c>
      <c r="O336" s="70">
        <v>1</v>
      </c>
      <c r="P336" s="70">
        <v>10</v>
      </c>
      <c r="Q336" s="70">
        <f t="shared" si="48"/>
        <v>2</v>
      </c>
      <c r="R336" s="70">
        <f t="shared" si="49"/>
        <v>20</v>
      </c>
      <c r="S336" s="70" t="str">
        <f t="shared" si="50"/>
        <v>B-2</v>
      </c>
      <c r="T336" s="62" t="str">
        <f t="shared" si="51"/>
        <v>IV</v>
      </c>
      <c r="U336" s="62" t="str">
        <f t="shared" si="52"/>
        <v>Aceptable</v>
      </c>
      <c r="V336" s="69">
        <v>14</v>
      </c>
      <c r="W336" s="108" t="str">
        <f>VLOOKUP(I336,[1]Hoja2!A$3:I$54,6,0)</f>
        <v>SECUELA, CALIFICACIÓN DE ENFERMEDAD LABORAL</v>
      </c>
      <c r="X336" s="73"/>
      <c r="Y336" s="73"/>
      <c r="Z336" s="73"/>
      <c r="AA336" s="72" t="str">
        <f>VLOOKUP(I336,[1]Hoja2!A$3:I$54,7,0)</f>
        <v>NS HERRAMIENTAS</v>
      </c>
      <c r="AB336" s="72" t="str">
        <f>VLOOKUP(I336,[1]Hoja2!A$3:I$54,8,0)</f>
        <v>BUENAS PRACTICAS,  INSPECCIONES OPERACIONALES</v>
      </c>
      <c r="AC336" s="73" t="str">
        <f>VLOOKUP(I336,[1]Hoja2!A$3:I$54,9,0)</f>
        <v>INSPECCIONES PREOPERACIONALES</v>
      </c>
      <c r="AD336" s="84"/>
    </row>
    <row r="337" spans="1:30" ht="40.5">
      <c r="A337" s="117"/>
      <c r="B337" s="114"/>
      <c r="C337" s="156"/>
      <c r="D337" s="153"/>
      <c r="E337" s="150"/>
      <c r="F337" s="150"/>
      <c r="G337" s="150"/>
      <c r="H337" s="108" t="str">
        <f>VLOOKUP(I337,[1]Hoja2!A$3:I$54,2,0)</f>
        <v>MANTENIMIENTO DE PUENTE GRUAS, LIMPIEZA DE CANALES, MANTENIMIENTO DE INSTALACIONES LOCATIVAS, MANTENIMIENTO Y REPARACION DE POZOS</v>
      </c>
      <c r="I337" s="68" t="s">
        <v>203</v>
      </c>
      <c r="J337" s="108" t="str">
        <f>VLOOKUP(I337,[1]Hoja2!A$3:I$54,3,0)</f>
        <v>LESIONES, FRACTURAS</v>
      </c>
      <c r="K337" s="69"/>
      <c r="L337" s="108" t="str">
        <f>VLOOKUP(I337,[1]Hoja2!A$3:I$54,4,0)</f>
        <v>PG INSPECCIONES, PG EMERGENCIA, REQUISITOS MÍNIMOS DE SEGURIDAD E HIGIENE PARA TRABAJOS EN ALTURAS</v>
      </c>
      <c r="M337" s="108" t="str">
        <f>VLOOKUP(I337,[1]Hoja2!A$3:I$54,5,0)</f>
        <v>ELEMENTOS DE PROTECCIÓN PERSONAL</v>
      </c>
      <c r="N337" s="70">
        <v>6</v>
      </c>
      <c r="O337" s="70">
        <v>3</v>
      </c>
      <c r="P337" s="70">
        <v>25</v>
      </c>
      <c r="Q337" s="70">
        <f t="shared" si="48"/>
        <v>18</v>
      </c>
      <c r="R337" s="70">
        <f t="shared" si="49"/>
        <v>450</v>
      </c>
      <c r="S337" s="70" t="str">
        <f t="shared" si="50"/>
        <v>A-18</v>
      </c>
      <c r="T337" s="62" t="str">
        <f t="shared" si="51"/>
        <v>II</v>
      </c>
      <c r="U337" s="62" t="str">
        <f t="shared" si="52"/>
        <v>No Aceptable o Aceptable con Control Especifico</v>
      </c>
      <c r="V337" s="69">
        <v>14</v>
      </c>
      <c r="W337" s="108" t="str">
        <f>VLOOKUP(I337,[1]Hoja2!A$3:I$54,6,0)</f>
        <v>SECUELA, CALIFICACIÓN DE ENFERMEDAD LABORAL, MUERTE</v>
      </c>
      <c r="X337" s="73"/>
      <c r="Y337" s="73"/>
      <c r="Z337" s="73"/>
      <c r="AA337" s="72" t="str">
        <f>VLOOKUP(I337,[1]Hoja2!A$3:I$54,7,0)</f>
        <v>NS TRABAJO EN ALTURAS</v>
      </c>
      <c r="AB337" s="72" t="str">
        <f>VLOOKUP(I337,[1]Hoja2!A$3:I$54,8,0)</f>
        <v>BUENAS PRACTICAS Y USO DE EPP COLECTIVOS</v>
      </c>
      <c r="AC337" s="73" t="str">
        <f>VLOOKUP(I337,[1]Hoja2!A$3:I$54,9,0)</f>
        <v>USO EPP, LISTAS PREOPERACIONALES</v>
      </c>
      <c r="AD337" s="84"/>
    </row>
    <row r="338" spans="1:30" ht="40.5">
      <c r="A338" s="117"/>
      <c r="B338" s="114"/>
      <c r="C338" s="156"/>
      <c r="D338" s="153"/>
      <c r="E338" s="150"/>
      <c r="F338" s="150"/>
      <c r="G338" s="150"/>
      <c r="H338" s="108" t="str">
        <f>VLOOKUP(I338,[1]Hoja2!A$3:I$54,2,0)</f>
        <v>INGRESO A POZOS, RED DE ACUEDUCTO, EXCAVACIONES</v>
      </c>
      <c r="I338" s="68" t="s">
        <v>196</v>
      </c>
      <c r="J338" s="108" t="str">
        <f>VLOOKUP(I338,[1]Hoja2!A$3:I$54,3,0)</f>
        <v>INTOXICACIÓN, ASFIXIA</v>
      </c>
      <c r="K338" s="69"/>
      <c r="L338" s="108" t="str">
        <f>VLOOKUP(I338,[1]Hoja2!A$3:I$54,4,0)</f>
        <v>PG INSPECCIONES, PG EMERGENCIA, REQUISITOS MÍNIMOS DE SEGURIDAD E HIGIENE PARA ESPACIOS CONFINADOS</v>
      </c>
      <c r="M338" s="108" t="str">
        <f>VLOOKUP(I338,[1]Hoja2!A$3:I$54,5,0)</f>
        <v>ELEMENTOS DE PROTECCIÓN PERSONAL</v>
      </c>
      <c r="N338" s="70">
        <v>6</v>
      </c>
      <c r="O338" s="70">
        <v>3</v>
      </c>
      <c r="P338" s="70">
        <v>25</v>
      </c>
      <c r="Q338" s="70">
        <f t="shared" si="48"/>
        <v>18</v>
      </c>
      <c r="R338" s="70">
        <f t="shared" si="49"/>
        <v>450</v>
      </c>
      <c r="S338" s="70" t="str">
        <f t="shared" si="50"/>
        <v>A-18</v>
      </c>
      <c r="T338" s="62" t="str">
        <f t="shared" si="51"/>
        <v>II</v>
      </c>
      <c r="U338" s="62" t="str">
        <f t="shared" si="52"/>
        <v>No Aceptable o Aceptable con Control Especifico</v>
      </c>
      <c r="V338" s="69">
        <v>14</v>
      </c>
      <c r="W338" s="108" t="str">
        <f>VLOOKUP(I338,[1]Hoja2!A$3:I$54,6,0)</f>
        <v>SECUELA, CALIFICACIÓN DE ENFERMEDAD LABORAL, MUERTE</v>
      </c>
      <c r="X338" s="73"/>
      <c r="Y338" s="73"/>
      <c r="Z338" s="73"/>
      <c r="AA338" s="72" t="str">
        <f>VLOOKUP(I338,[1]Hoja2!A$3:I$54,7,0)</f>
        <v>NS ESPACIOS CONFINADOS</v>
      </c>
      <c r="AB338" s="72" t="str">
        <f>VLOOKUP(I338,[1]Hoja2!A$3:I$54,8,0)</f>
        <v>BUENAS PRACTICAS, USO DE EPP Y COLECTIVOS</v>
      </c>
      <c r="AC338" s="73" t="str">
        <f>VLOOKUP(I338,[1]Hoja2!A$3:I$54,9,0)</f>
        <v>LISTAS PREOPERACIONALES</v>
      </c>
      <c r="AD338" s="84"/>
    </row>
    <row r="339" spans="1:30" ht="15">
      <c r="A339" s="117"/>
      <c r="B339" s="114"/>
      <c r="C339" s="156"/>
      <c r="D339" s="153"/>
      <c r="E339" s="150"/>
      <c r="F339" s="150"/>
      <c r="G339" s="150"/>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8"/>
        <v>30</v>
      </c>
      <c r="R339" s="70">
        <f t="shared" si="49"/>
        <v>750</v>
      </c>
      <c r="S339" s="70" t="str">
        <f t="shared" si="50"/>
        <v>MA-30</v>
      </c>
      <c r="T339" s="62" t="str">
        <f t="shared" si="51"/>
        <v>I</v>
      </c>
      <c r="U339" s="62" t="str">
        <f t="shared" si="52"/>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17"/>
      <c r="B340" s="114"/>
      <c r="C340" s="156"/>
      <c r="D340" s="153"/>
      <c r="E340" s="150"/>
      <c r="F340" s="150"/>
      <c r="G340" s="150"/>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2</v>
      </c>
      <c r="O340" s="70">
        <v>3</v>
      </c>
      <c r="P340" s="70">
        <v>10</v>
      </c>
      <c r="Q340" s="70">
        <f t="shared" si="48"/>
        <v>6</v>
      </c>
      <c r="R340" s="70">
        <f t="shared" si="49"/>
        <v>60</v>
      </c>
      <c r="S340" s="70" t="str">
        <f t="shared" si="50"/>
        <v>M-6</v>
      </c>
      <c r="T340" s="62" t="str">
        <f t="shared" si="51"/>
        <v>III</v>
      </c>
      <c r="U340" s="62" t="str">
        <f t="shared" si="52"/>
        <v>Mejorable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17"/>
      <c r="B341" s="114"/>
      <c r="C341" s="156"/>
      <c r="D341" s="153"/>
      <c r="E341" s="150"/>
      <c r="F341" s="150"/>
      <c r="G341" s="150"/>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8"/>
        <v>6</v>
      </c>
      <c r="R341" s="70">
        <f t="shared" si="49"/>
        <v>60</v>
      </c>
      <c r="S341" s="70" t="str">
        <f t="shared" si="50"/>
        <v>M-6</v>
      </c>
      <c r="T341" s="62" t="str">
        <f t="shared" si="51"/>
        <v>III</v>
      </c>
      <c r="U341" s="62" t="str">
        <f t="shared" si="52"/>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17"/>
      <c r="B342" s="114"/>
      <c r="C342" s="156"/>
      <c r="D342" s="153"/>
      <c r="E342" s="150"/>
      <c r="F342" s="150"/>
      <c r="G342" s="150"/>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8"/>
        <v>6</v>
      </c>
      <c r="R342" s="70">
        <f t="shared" si="49"/>
        <v>60</v>
      </c>
      <c r="S342" s="70" t="str">
        <f t="shared" si="50"/>
        <v>M-6</v>
      </c>
      <c r="T342" s="62" t="str">
        <f t="shared" si="51"/>
        <v>III</v>
      </c>
      <c r="U342" s="62" t="str">
        <f t="shared" si="52"/>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17"/>
      <c r="B343" s="114"/>
      <c r="C343" s="156"/>
      <c r="D343" s="153"/>
      <c r="E343" s="150"/>
      <c r="F343" s="150"/>
      <c r="G343" s="150"/>
      <c r="H343" s="108" t="str">
        <f>VLOOKUP(I343,Hoja2!A$3:I$54,2,0)</f>
        <v>ENERGÍA TÉRMICA, CAMBIO DE TEMPERATURA DURANTE LOS RECORRIDOS</v>
      </c>
      <c r="I343" s="68" t="s">
        <v>66</v>
      </c>
      <c r="J343" s="108" t="str">
        <f>VLOOKUP(I343,Hoja2!A$3:I$54,3,0)</f>
        <v>ENFRIAMIENTO GENERAL, HIPOTERMIA ACCIDENTAL</v>
      </c>
      <c r="K343" s="69"/>
      <c r="L343" s="108" t="str">
        <f>VLOOKUP(I343,Hoja2!A$3:I$54,4,0)</f>
        <v>PG INSPECCIONES, PG EMERGENCIA</v>
      </c>
      <c r="M343" s="108" t="str">
        <f>VLOOKUP(I343,Hoja2!A$3:I$54,5,0)</f>
        <v>ELEMENTOS DE PROTECCIÓN PERSONAL</v>
      </c>
      <c r="N343" s="70">
        <v>10</v>
      </c>
      <c r="O343" s="70">
        <v>4</v>
      </c>
      <c r="P343" s="70">
        <v>60</v>
      </c>
      <c r="Q343" s="70">
        <f t="shared" si="48"/>
        <v>40</v>
      </c>
      <c r="R343" s="70">
        <f t="shared" si="49"/>
        <v>2400</v>
      </c>
      <c r="S343" s="70" t="str">
        <f t="shared" si="50"/>
        <v>MA-40</v>
      </c>
      <c r="T343" s="62" t="str">
        <f t="shared" si="51"/>
        <v>I</v>
      </c>
      <c r="U343" s="62" t="str">
        <f t="shared" si="52"/>
        <v>No Aceptable</v>
      </c>
      <c r="V343" s="69">
        <v>14</v>
      </c>
      <c r="W343" s="108" t="str">
        <f>VLOOKUP(I343,Hoja2!A$3:I$54,6,0)</f>
        <v>SECUELA</v>
      </c>
      <c r="X343" s="73"/>
      <c r="Y343" s="73"/>
      <c r="Z343" s="73"/>
      <c r="AA343" s="72" t="str">
        <f>VLOOKUP(I343,Hoja2!A$3:I$54,7,0)</f>
        <v>N/A</v>
      </c>
      <c r="AB343" s="72" t="str">
        <f>VLOOKUP(I343,Hoja2!A$3:I$54,8,0)</f>
        <v>AUTOCUIDADO</v>
      </c>
      <c r="AC343" s="73" t="str">
        <f>VLOOKUP(I343,Hoja2!A$3:I$54,9,0)</f>
        <v>PG HIGIENE</v>
      </c>
      <c r="AD343" s="84"/>
    </row>
    <row r="344" spans="1:30" ht="25.5">
      <c r="A344" s="117"/>
      <c r="B344" s="114"/>
      <c r="C344" s="156"/>
      <c r="D344" s="153"/>
      <c r="E344" s="150"/>
      <c r="F344" s="150"/>
      <c r="G344" s="150"/>
      <c r="H344" s="67" t="str">
        <f>VLOOKUP(I344,Hoja2!A$3:I$54,2,0)</f>
        <v>POLVOS INORGÁNICOS</v>
      </c>
      <c r="I344" s="68" t="s">
        <v>78</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3</v>
      </c>
      <c r="P344" s="70">
        <v>10</v>
      </c>
      <c r="Q344" s="70">
        <f t="shared" si="48"/>
        <v>6</v>
      </c>
      <c r="R344" s="70">
        <f t="shared" si="49"/>
        <v>60</v>
      </c>
      <c r="S344" s="70" t="str">
        <f t="shared" si="50"/>
        <v>M-6</v>
      </c>
      <c r="T344" s="62" t="str">
        <f t="shared" si="51"/>
        <v>III</v>
      </c>
      <c r="U344" s="62" t="str">
        <f t="shared" si="52"/>
        <v>Mejorable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PG HIGIENE</v>
      </c>
      <c r="AD344" s="84"/>
    </row>
    <row r="345" spans="1:30" ht="25.5">
      <c r="A345" s="117"/>
      <c r="B345" s="114"/>
      <c r="C345" s="156"/>
      <c r="D345" s="153"/>
      <c r="E345" s="150"/>
      <c r="F345" s="150"/>
      <c r="G345" s="150"/>
      <c r="H345" s="67" t="str">
        <f>VLOOKUP(I345,Hoja2!A$3:I$54,2,0)</f>
        <v>MATERIAL PARTICULADO</v>
      </c>
      <c r="I345" s="68" t="s">
        <v>84</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8"/>
        <v>2</v>
      </c>
      <c r="R345" s="70">
        <f t="shared" si="49"/>
        <v>20</v>
      </c>
      <c r="S345" s="70" t="str">
        <f t="shared" si="50"/>
        <v>B-2</v>
      </c>
      <c r="T345" s="62" t="str">
        <f t="shared" si="51"/>
        <v>IV</v>
      </c>
      <c r="U345" s="62" t="str">
        <f t="shared" si="52"/>
        <v>Aceptable</v>
      </c>
      <c r="V345" s="69">
        <v>14</v>
      </c>
      <c r="W345" s="67" t="str">
        <f>VLOOKUP(I345,Hoja2!A$3:I$54,6,0)</f>
        <v>SECUELA, CALIFICACIÓN DE ENFERMEDAD LABORAL</v>
      </c>
      <c r="X345" s="73"/>
      <c r="Y345" s="73"/>
      <c r="Z345" s="73"/>
      <c r="AA345" s="72" t="str">
        <f>VLOOKUP(I345,Hoja2!A$3:I$54,7,0)</f>
        <v>NS QUIMICOS</v>
      </c>
      <c r="AB345" s="72" t="str">
        <f>VLOOKUP(I345,Hoja2!A$3:I$54,8,0)</f>
        <v>BUENAS PRACTICAS Y USO DE EPP</v>
      </c>
      <c r="AC345" s="73" t="str">
        <f>VLOOKUP(I345,Hoja2!A$3:I$54,9,0)</f>
        <v>FORTALECIMIENTO PVE QUÍMICO</v>
      </c>
      <c r="AD345" s="84"/>
    </row>
    <row r="346" spans="1:30" ht="25.5">
      <c r="A346" s="117"/>
      <c r="B346" s="114"/>
      <c r="C346" s="156"/>
      <c r="D346" s="153"/>
      <c r="E346" s="150"/>
      <c r="F346" s="150"/>
      <c r="G346" s="150"/>
      <c r="H346" s="67" t="str">
        <f>VLOOKUP(I346,Hoja2!A$3:I$54,2,0)</f>
        <v>HUMOS METÁLICOS O NO METÁLICOS</v>
      </c>
      <c r="I346" s="68" t="s">
        <v>93</v>
      </c>
      <c r="J346" s="67" t="str">
        <f>VLOOKUP(I346,Hoja2!A$3:I$54,3,0)</f>
        <v>COMPLICACIONES RESPIRATORIAS</v>
      </c>
      <c r="K346" s="69"/>
      <c r="L346" s="67" t="str">
        <f>VLOOKUP(I346,Hoja2!A$3:I$54,4,0)</f>
        <v>PG INSPECCIONES, PG EMERGENCIA, PG RIESGO QUÍMICO</v>
      </c>
      <c r="M346" s="67" t="str">
        <f>VLOOKUP(I346,Hoja2!A$3:I$54,5,0)</f>
        <v>ELEMENTOS DE PROTECCIÓN PERSONAL</v>
      </c>
      <c r="N346" s="70">
        <v>2</v>
      </c>
      <c r="O346" s="70">
        <v>1</v>
      </c>
      <c r="P346" s="70">
        <v>10</v>
      </c>
      <c r="Q346" s="70">
        <f t="shared" si="48"/>
        <v>2</v>
      </c>
      <c r="R346" s="70">
        <f t="shared" si="49"/>
        <v>20</v>
      </c>
      <c r="S346" s="70" t="str">
        <f t="shared" si="50"/>
        <v>B-2</v>
      </c>
      <c r="T346" s="62" t="str">
        <f t="shared" si="51"/>
        <v>IV</v>
      </c>
      <c r="U346" s="62" t="str">
        <f t="shared" si="52"/>
        <v>Aceptable</v>
      </c>
      <c r="V346" s="69">
        <v>14</v>
      </c>
      <c r="W346" s="67" t="str">
        <f>VLOOKUP(I346,Hoja2!A$3:I$54,6,0)</f>
        <v>SECUELA, CALIFICACIÓN DE ENFERMEDAD LABORAL, MUERTE</v>
      </c>
      <c r="X346" s="73"/>
      <c r="Y346" s="73"/>
      <c r="Z346" s="73"/>
      <c r="AA346" s="72" t="str">
        <f>VLOOKUP(I346,Hoja2!A$3:I$54,7,0)</f>
        <v>NS QUIMICOS</v>
      </c>
      <c r="AB346" s="72" t="str">
        <f>VLOOKUP(I346,Hoja2!A$3:I$54,8,0)</f>
        <v>BUENAS PRACTICAS, AUTOCUIDADO Y EPP</v>
      </c>
      <c r="AC346" s="73" t="str">
        <f>VLOOKUP(I346,Hoja2!A$3:I$54,9,0)</f>
        <v>FORTALECIMIENTO PVE QUÍMICO</v>
      </c>
      <c r="AD346" s="84"/>
    </row>
    <row r="347" spans="1:30" ht="15">
      <c r="A347" s="117"/>
      <c r="B347" s="114"/>
      <c r="C347" s="156"/>
      <c r="D347" s="153"/>
      <c r="E347" s="150"/>
      <c r="F347" s="150"/>
      <c r="G347" s="150"/>
      <c r="H347" s="67" t="str">
        <f>VLOOKUP(I347,Hoja2!A$3:I$54,2,0)</f>
        <v>MICROORGANISMOS</v>
      </c>
      <c r="I347" s="68" t="s">
        <v>237</v>
      </c>
      <c r="J347" s="67" t="str">
        <f>VLOOKUP(I347,Hoja2!A$3:I$54,3,0)</f>
        <v>GRIPAS, NAUSEAS, MAREOS, MALESTAR GENERAL</v>
      </c>
      <c r="K347" s="69"/>
      <c r="L347" s="67" t="str">
        <f>VLOOKUP(I347,Hoja2!A$3:I$54,4,0)</f>
        <v>PG INSPECCIONES, PG EMERGENCIA</v>
      </c>
      <c r="M347" s="67" t="str">
        <f>VLOOKUP(I347,Hoja2!A$3:I$54,5,0)</f>
        <v>PVE BIOLÓGICO</v>
      </c>
      <c r="N347" s="70">
        <v>2</v>
      </c>
      <c r="O347" s="70">
        <v>1</v>
      </c>
      <c r="P347" s="70">
        <v>10</v>
      </c>
      <c r="Q347" s="70">
        <f t="shared" si="48"/>
        <v>2</v>
      </c>
      <c r="R347" s="70">
        <f t="shared" si="49"/>
        <v>20</v>
      </c>
      <c r="S347" s="70" t="str">
        <f t="shared" si="50"/>
        <v>B-2</v>
      </c>
      <c r="T347" s="62" t="str">
        <f t="shared" si="51"/>
        <v>IV</v>
      </c>
      <c r="U347" s="62" t="str">
        <f t="shared" si="52"/>
        <v>Aceptable</v>
      </c>
      <c r="V347" s="69">
        <v>14</v>
      </c>
      <c r="W347" s="67" t="str">
        <f>VLOOKUP(I347,Hoja2!A$3:I$54,6,0)</f>
        <v>SECUELA</v>
      </c>
      <c r="X347" s="73"/>
      <c r="Y347" s="73"/>
      <c r="Z347" s="73"/>
      <c r="AA347" s="72" t="str">
        <f>VLOOKUP(I347,Hoja2!A$3:I$54,7,0)</f>
        <v>NS BIOLÓGICO</v>
      </c>
      <c r="AB347" s="72" t="str">
        <f>VLOOKUP(I347,Hoja2!A$3:I$54,8,0)</f>
        <v>N/A</v>
      </c>
      <c r="AC347" s="73" t="str">
        <f>VLOOKUP(I347,Hoja2!A$3:I$54,9,0)</f>
        <v>BUENAS PRACTICAS</v>
      </c>
      <c r="AD347" s="84"/>
    </row>
    <row r="348" spans="1:30" ht="25.5">
      <c r="A348" s="117"/>
      <c r="B348" s="114"/>
      <c r="C348" s="156"/>
      <c r="D348" s="153"/>
      <c r="E348" s="150"/>
      <c r="F348" s="150"/>
      <c r="G348" s="150"/>
      <c r="H348" s="67" t="str">
        <f>VLOOKUP(I348,Hoja2!A$3:I$54,2,0)</f>
        <v>MICROORGANISMOS EN EL AMBIENTE</v>
      </c>
      <c r="I348" s="68" t="s">
        <v>240</v>
      </c>
      <c r="J348" s="67" t="str">
        <f>VLOOKUP(I348,Hoja2!A$3:I$54,3,0)</f>
        <v>LESIONES EN LA PIEL, MALESTAR GENERAL</v>
      </c>
      <c r="K348" s="69"/>
      <c r="L348" s="67" t="str">
        <f>VLOOKUP(I348,Hoja2!A$3:I$54,4,0)</f>
        <v>PG INSPECCIONES, PG EMERGENCIA</v>
      </c>
      <c r="M348" s="67" t="str">
        <f>VLOOKUP(I348,Hoja2!A$3:I$54,5,0)</f>
        <v>PVE BIOLÓGICO, ELEMENTOS DE PROTECCION PERSONAL</v>
      </c>
      <c r="N348" s="70">
        <v>2</v>
      </c>
      <c r="O348" s="70">
        <v>3</v>
      </c>
      <c r="P348" s="70">
        <v>10</v>
      </c>
      <c r="Q348" s="70">
        <f t="shared" si="48"/>
        <v>6</v>
      </c>
      <c r="R348" s="70">
        <f t="shared" si="49"/>
        <v>60</v>
      </c>
      <c r="S348" s="70" t="str">
        <f t="shared" si="50"/>
        <v>M-6</v>
      </c>
      <c r="T348" s="62" t="str">
        <f t="shared" si="51"/>
        <v>III</v>
      </c>
      <c r="U348" s="62" t="str">
        <f t="shared" si="52"/>
        <v>Mejorable</v>
      </c>
      <c r="V348" s="69">
        <v>14</v>
      </c>
      <c r="W348" s="67" t="str">
        <f>VLOOKUP(I348,Hoja2!A$3:I$54,6,0)</f>
        <v>SECUELA, CALIFICACIÓN DE ENFERMEDAD LABORAL, MUERTE</v>
      </c>
      <c r="X348" s="73"/>
      <c r="Y348" s="73"/>
      <c r="Z348" s="73"/>
      <c r="AA348" s="72" t="str">
        <f>VLOOKUP(I348,Hoja2!A$3:I$54,7,0)</f>
        <v>NS BIOLÓGICO</v>
      </c>
      <c r="AB348" s="72" t="str">
        <f>VLOOKUP(I348,Hoja2!A$3:I$54,8,0)</f>
        <v>AUTOCIODADO E HIGIENE, USO DE EPP</v>
      </c>
      <c r="AC348" s="73" t="str">
        <f>VLOOKUP(I348,Hoja2!A$3:I$54,9,0)</f>
        <v>N/A</v>
      </c>
      <c r="AD348" s="84"/>
    </row>
    <row r="349" spans="1:30" ht="25.5">
      <c r="A349" s="117"/>
      <c r="B349" s="114"/>
      <c r="C349" s="156"/>
      <c r="D349" s="153"/>
      <c r="E349" s="150"/>
      <c r="F349" s="150"/>
      <c r="G349" s="150"/>
      <c r="H349" s="67" t="str">
        <f>VLOOKUP(I349,Hoja2!A$3:I$54,2,0)</f>
        <v>HONGOS</v>
      </c>
      <c r="I349" s="68" t="s">
        <v>113</v>
      </c>
      <c r="J349" s="67" t="str">
        <f>VLOOKUP(I349,Hoja2!A$3:I$54,3,0)</f>
        <v>LESIONES EN LA PIEL</v>
      </c>
      <c r="K349" s="69"/>
      <c r="L349" s="67" t="str">
        <f>VLOOKUP(I349,Hoja2!A$3:I$54,4,0)</f>
        <v>PG INSPECCIONES, PG EMERGENCIA</v>
      </c>
      <c r="M349" s="67" t="str">
        <f>VLOOKUP(I349,Hoja2!A$3:I$54,5,0)</f>
        <v>PVE BIOLÓGICO</v>
      </c>
      <c r="N349" s="70">
        <v>2</v>
      </c>
      <c r="O349" s="70">
        <v>1</v>
      </c>
      <c r="P349" s="70">
        <v>10</v>
      </c>
      <c r="Q349" s="70">
        <f t="shared" si="48"/>
        <v>2</v>
      </c>
      <c r="R349" s="70">
        <f t="shared" si="49"/>
        <v>20</v>
      </c>
      <c r="S349" s="70" t="str">
        <f t="shared" si="50"/>
        <v>B-2</v>
      </c>
      <c r="T349" s="62" t="str">
        <f t="shared" si="51"/>
        <v>IV</v>
      </c>
      <c r="U349" s="62" t="str">
        <f t="shared" si="52"/>
        <v>Aceptable</v>
      </c>
      <c r="V349" s="69">
        <v>14</v>
      </c>
      <c r="W349" s="67" t="str">
        <f>VLOOKUP(I349,Hoja2!A$3:I$54,6,0)</f>
        <v>SECUELA</v>
      </c>
      <c r="X349" s="73"/>
      <c r="Y349" s="73"/>
      <c r="Z349" s="73"/>
      <c r="AA349" s="72" t="str">
        <f>VLOOKUP(I349,Hoja2!A$3:I$54,7,0)</f>
        <v>NS BIOLÓGICO</v>
      </c>
      <c r="AB349" s="72" t="str">
        <f>VLOOKUP(I349,Hoja2!A$3:I$54,8,0)</f>
        <v>AUTOCUIDADO E HIGIENE, USO DE EPP</v>
      </c>
      <c r="AC349" s="73" t="str">
        <f>VLOOKUP(I349,Hoja2!A$3:I$54,9,0)</f>
        <v>N/A</v>
      </c>
      <c r="AD349" s="84"/>
    </row>
    <row r="350" spans="1:30" ht="40.5">
      <c r="A350" s="117"/>
      <c r="B350" s="114"/>
      <c r="C350" s="156"/>
      <c r="D350" s="153"/>
      <c r="E350" s="150"/>
      <c r="F350" s="150"/>
      <c r="G350" s="150"/>
      <c r="H350" s="67" t="str">
        <f>VLOOKUP(I350,Hoja2!A$3:I$54,2,0)</f>
        <v>FLUIDOS</v>
      </c>
      <c r="I350" s="68" t="s">
        <v>117</v>
      </c>
      <c r="J350" s="67" t="str">
        <f>VLOOKUP(I350,Hoja2!A$3:I$54,3,0)</f>
        <v>LESIONES DÉRMICAS</v>
      </c>
      <c r="K350" s="69"/>
      <c r="L350" s="67" t="str">
        <f>VLOOKUP(I350,Hoja2!A$3:I$54,4,0)</f>
        <v>PG INSPECCIONES, PG EMERGENCIA</v>
      </c>
      <c r="M350" s="67" t="str">
        <f>VLOOKUP(I350,Hoja2!A$3:I$54,5,0)</f>
        <v>PVE BIOLÓGICO, ELEMENTOS DE PROTECCION PERSONAL</v>
      </c>
      <c r="N350" s="70">
        <v>2</v>
      </c>
      <c r="O350" s="70">
        <v>4</v>
      </c>
      <c r="P350" s="70">
        <v>25</v>
      </c>
      <c r="Q350" s="70">
        <f t="shared" si="48"/>
        <v>8</v>
      </c>
      <c r="R350" s="70">
        <f t="shared" si="49"/>
        <v>200</v>
      </c>
      <c r="S350" s="70" t="str">
        <f t="shared" si="50"/>
        <v>M-8</v>
      </c>
      <c r="T350" s="62" t="str">
        <f t="shared" si="51"/>
        <v>II</v>
      </c>
      <c r="U350" s="62" t="str">
        <f t="shared" si="52"/>
        <v>No Aceptable o Aceptable con Control Especifico</v>
      </c>
      <c r="V350" s="69">
        <v>14</v>
      </c>
      <c r="W350" s="67" t="str">
        <f>VLOOKUP(I350,Hoja2!A$3:I$54,6,0)</f>
        <v>SECUELA, CALIFICACIÓN DE ENFERMEDAD LABORAL, MUERTE</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17"/>
      <c r="B351" s="114"/>
      <c r="C351" s="156"/>
      <c r="D351" s="153"/>
      <c r="E351" s="150"/>
      <c r="F351" s="150"/>
      <c r="G351" s="150"/>
      <c r="H351" s="67" t="str">
        <f>VLOOKUP(I351,Hoja2!A$3:I$54,2,0)</f>
        <v>PARÁSITOS</v>
      </c>
      <c r="I351" s="68" t="s">
        <v>119</v>
      </c>
      <c r="J351" s="67" t="str">
        <f>VLOOKUP(I351,Hoja2!A$3:I$54,3,0)</f>
        <v>LESIONES, INFECCIONES PARASITARIAS</v>
      </c>
      <c r="K351" s="69"/>
      <c r="L351" s="67" t="str">
        <f>VLOOKUP(I351,Hoja2!A$3:I$54,4,0)</f>
        <v>PG INSPECCIONES, PG EMERGENCIA</v>
      </c>
      <c r="M351" s="67" t="str">
        <f>VLOOKUP(I351,Hoja2!A$3:I$54,5,0)</f>
        <v>PVE BIOLÓGICO, ELEMENTOS DE PROTECCION PERSONAL</v>
      </c>
      <c r="N351" s="70">
        <v>2</v>
      </c>
      <c r="O351" s="70">
        <v>2</v>
      </c>
      <c r="P351" s="70">
        <v>10</v>
      </c>
      <c r="Q351" s="70">
        <f t="shared" si="48"/>
        <v>4</v>
      </c>
      <c r="R351" s="70">
        <f t="shared" si="49"/>
        <v>40</v>
      </c>
      <c r="S351" s="70" t="str">
        <f t="shared" si="50"/>
        <v>B-4</v>
      </c>
      <c r="T351" s="62" t="str">
        <f t="shared" si="51"/>
        <v>III</v>
      </c>
      <c r="U351" s="62" t="str">
        <f t="shared" si="52"/>
        <v>Mejorable</v>
      </c>
      <c r="V351" s="69">
        <v>14</v>
      </c>
      <c r="W351" s="67" t="str">
        <f>VLOOKUP(I351,Hoja2!A$3:I$54,6,0)</f>
        <v>SECUELA</v>
      </c>
      <c r="X351" s="73"/>
      <c r="Y351" s="73"/>
      <c r="Z351" s="73"/>
      <c r="AA351" s="72" t="str">
        <f>VLOOKUP(I351,Hoja2!A$3:I$54,7,0)</f>
        <v>NS BIOLÓGICO</v>
      </c>
      <c r="AB351" s="72" t="str">
        <f>VLOOKUP(I351,Hoja2!A$3:I$54,8,0)</f>
        <v>AUTOCUIDADO E HIGIENE, USO DE EPP</v>
      </c>
      <c r="AC351" s="73" t="str">
        <f>VLOOKUP(I351,Hoja2!A$3:I$54,9,0)</f>
        <v>N/A</v>
      </c>
      <c r="AD351" s="84"/>
    </row>
    <row r="352" spans="1:30" ht="25.5">
      <c r="A352" s="117"/>
      <c r="B352" s="114"/>
      <c r="C352" s="156"/>
      <c r="D352" s="153"/>
      <c r="E352" s="150"/>
      <c r="F352" s="150"/>
      <c r="G352" s="150"/>
      <c r="H352" s="67" t="str">
        <f>VLOOKUP(I352,Hoja2!A$3:I$54,2,0)</f>
        <v>ANIMALES VIVOS</v>
      </c>
      <c r="I352" s="68" t="s">
        <v>122</v>
      </c>
      <c r="J352" s="67" t="str">
        <f>VLOOKUP(I352,Hoja2!A$3:I$54,3,0)</f>
        <v>LESIONES EN TEJIDOS, INFECCIONES, ENFERMADES INFECTOCONTAGIOSAS</v>
      </c>
      <c r="K352" s="69"/>
      <c r="L352" s="67" t="str">
        <f>VLOOKUP(I352,Hoja2!A$3:I$54,4,0)</f>
        <v>PG INSPECCIONES, PG EMERGENCIA</v>
      </c>
      <c r="M352" s="67" t="str">
        <f>VLOOKUP(I352,Hoja2!A$3:I$54,5,0)</f>
        <v>ELEMENTOS DE PROTECCIÓN PERSONAL</v>
      </c>
      <c r="N352" s="70">
        <v>2</v>
      </c>
      <c r="O352" s="70">
        <v>2</v>
      </c>
      <c r="P352" s="70">
        <v>10</v>
      </c>
      <c r="Q352" s="70">
        <f t="shared" si="48"/>
        <v>4</v>
      </c>
      <c r="R352" s="70">
        <f t="shared" si="49"/>
        <v>40</v>
      </c>
      <c r="S352" s="70" t="str">
        <f t="shared" si="50"/>
        <v>B-4</v>
      </c>
      <c r="T352" s="62" t="str">
        <f t="shared" si="51"/>
        <v>III</v>
      </c>
      <c r="U352" s="62" t="str">
        <f t="shared" si="52"/>
        <v>Mejorable</v>
      </c>
      <c r="V352" s="69">
        <v>14</v>
      </c>
      <c r="W352" s="67" t="str">
        <f>VLOOKUP(I352,Hoja2!A$3:I$54,6,0)</f>
        <v>SECUELA, CALIFICACIÓN DE ENFERMEDAD LABORAL, MUERTE</v>
      </c>
      <c r="X352" s="73"/>
      <c r="Y352" s="73"/>
      <c r="Z352" s="73"/>
      <c r="AA352" s="72" t="str">
        <f>VLOOKUP(I352,Hoja2!A$3:I$54,7,0)</f>
        <v>NS BIOLÓGICO</v>
      </c>
      <c r="AB352" s="72" t="str">
        <f>VLOOKUP(I352,Hoja2!A$3:I$54,8,0)</f>
        <v>AUTOCUIDADO E HIGIENE, USO DE EPP</v>
      </c>
      <c r="AC352" s="73" t="str">
        <f>VLOOKUP(I352,Hoja2!A$3:I$54,9,0)</f>
        <v>BUENAS PRACTICAS</v>
      </c>
      <c r="AD352" s="84"/>
    </row>
    <row r="353" spans="1:30" ht="38.25">
      <c r="A353" s="117"/>
      <c r="B353" s="114"/>
      <c r="C353" s="156"/>
      <c r="D353" s="153"/>
      <c r="E353" s="150"/>
      <c r="F353" s="150"/>
      <c r="G353" s="150"/>
      <c r="H353" s="67" t="str">
        <f>VLOOKUP(I353,Hoja2!A$3:I$54,2,0)</f>
        <v>CARGA DE UN PESO MAYOR AL RECOMENDADO</v>
      </c>
      <c r="I353" s="68" t="s">
        <v>125</v>
      </c>
      <c r="J353" s="67" t="str">
        <f>VLOOKUP(I353,Hoja2!A$3:I$54,3,0)</f>
        <v>LESIONES OSTEOMUSCULARES</v>
      </c>
      <c r="K353" s="69"/>
      <c r="L353" s="67" t="str">
        <f>VLOOKUP(I353,Hoja2!A$3:I$54,4,0)</f>
        <v>PG INSPECCIONES, PG EMERGENCIA</v>
      </c>
      <c r="M353" s="67" t="str">
        <f>VLOOKUP(I353,Hoja2!A$3:I$54,5,0)</f>
        <v>PVE BIOMECÁNICO, PROGRAMA PAUSAS ACTIVAS, PG MEDICINA PREVENTIVA Y DEL TRABAJO</v>
      </c>
      <c r="N353" s="70">
        <v>2</v>
      </c>
      <c r="O353" s="70">
        <v>3</v>
      </c>
      <c r="P353" s="70">
        <v>10</v>
      </c>
      <c r="Q353" s="70">
        <f t="shared" si="48"/>
        <v>6</v>
      </c>
      <c r="R353" s="70">
        <f t="shared" si="49"/>
        <v>60</v>
      </c>
      <c r="S353" s="70" t="str">
        <f t="shared" si="50"/>
        <v>M-6</v>
      </c>
      <c r="T353" s="62" t="str">
        <f t="shared" si="51"/>
        <v>III</v>
      </c>
      <c r="U353" s="62" t="str">
        <f t="shared" si="52"/>
        <v>Mejorable</v>
      </c>
      <c r="V353" s="69">
        <v>14</v>
      </c>
      <c r="W353" s="67" t="str">
        <f>VLOOKUP(I353,Hoja2!A$3:I$54,6,0)</f>
        <v>SECUELA, CALIFICACIÓN DE ENFERMEDAD LABORAL</v>
      </c>
      <c r="X353" s="73"/>
      <c r="Y353" s="73"/>
      <c r="Z353" s="73"/>
      <c r="AA353" s="72" t="str">
        <f>VLOOKUP(I353,Hoja2!A$3:I$54,7,0)</f>
        <v>NS MANEJO DE CARGAS</v>
      </c>
      <c r="AB353" s="72" t="str">
        <f>VLOOKUP(I353,Hoja2!A$3:I$54,8,0)</f>
        <v>LEVANTAMIENTO MANUAL Y MECÁNICO DE CARGAS</v>
      </c>
      <c r="AC353" s="73" t="str">
        <f>VLOOKUP(I353,Hoja2!A$3:I$54,9,0)</f>
        <v>FORTALECIMIENTO PVE BIOMECÁNICO</v>
      </c>
      <c r="AD353" s="84"/>
    </row>
    <row r="354" spans="1:30" ht="40.5">
      <c r="A354" s="117"/>
      <c r="B354" s="114"/>
      <c r="C354" s="156"/>
      <c r="D354" s="153"/>
      <c r="E354" s="150"/>
      <c r="F354" s="150"/>
      <c r="G354" s="150"/>
      <c r="H354" s="67" t="str">
        <f>VLOOKUP(I354,Hoja2!A$3:I$54,2,0)</f>
        <v>FORZADAS, PROLONGADAS EN PERSONAL OPERATIVO</v>
      </c>
      <c r="I354" s="68" t="s">
        <v>243</v>
      </c>
      <c r="J354" s="67" t="str">
        <f>VLOOKUP(I354,Hoja2!A$3:I$54,3,0)</f>
        <v>DOLOR DE ESPALDA, LESIONES EN LA COLUMNA</v>
      </c>
      <c r="K354" s="69"/>
      <c r="L354" s="67" t="str">
        <f>VLOOKUP(I354,Hoja2!A$3:I$54,4,0)</f>
        <v>PG INSPECCIONES, PG EMERGENCIA</v>
      </c>
      <c r="M354" s="67" t="str">
        <f>VLOOKUP(I354,Hoja2!A$3:I$54,5,0)</f>
        <v>PVE BIOMECÁNICO, EXÁMENES PERIODICOS, PG MEDICINA PREVENTIVA Y DEL TRABAJO</v>
      </c>
      <c r="N354" s="70">
        <v>2</v>
      </c>
      <c r="O354" s="70">
        <v>3</v>
      </c>
      <c r="P354" s="70">
        <v>25</v>
      </c>
      <c r="Q354" s="70">
        <f t="shared" si="48"/>
        <v>6</v>
      </c>
      <c r="R354" s="70">
        <f t="shared" si="49"/>
        <v>150</v>
      </c>
      <c r="S354" s="70" t="str">
        <f t="shared" si="50"/>
        <v>M-6</v>
      </c>
      <c r="T354" s="62" t="str">
        <f t="shared" si="51"/>
        <v>II</v>
      </c>
      <c r="U354" s="62" t="str">
        <f t="shared" si="52"/>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40.5">
      <c r="A355" s="117"/>
      <c r="B355" s="114"/>
      <c r="C355" s="156"/>
      <c r="D355" s="153"/>
      <c r="E355" s="150"/>
      <c r="F355" s="150"/>
      <c r="G355" s="150"/>
      <c r="H355" s="67" t="str">
        <f>VLOOKUP(I355,Hoja2!A$3:I$54,2,0)</f>
        <v>HIGIENE POSTURAL, MOVIMIENTOS REPETITIVOS</v>
      </c>
      <c r="I355" s="68" t="s">
        <v>245</v>
      </c>
      <c r="J355" s="67" t="str">
        <f>VLOOKUP(I355,Hoja2!A$3:I$54,3,0)</f>
        <v>LESIONES OSTEOMUSCULARES, TRANSTORNO DE TRAUMA ACUMULATIVO</v>
      </c>
      <c r="K355" s="69"/>
      <c r="L355" s="67" t="str">
        <f>VLOOKUP(I355,Hoja2!A$3:I$54,4,0)</f>
        <v>PG INSPECCIONES, PG EMERGENCIA</v>
      </c>
      <c r="M355" s="67" t="str">
        <f>VLOOKUP(I355,Hoja2!A$3:I$54,5,0)</f>
        <v>PVE BIOMECÁNICO, PG MEDICINA PREVENTIVA Y DEL TRABAJO</v>
      </c>
      <c r="N355" s="70">
        <v>2</v>
      </c>
      <c r="O355" s="70">
        <v>3</v>
      </c>
      <c r="P355" s="70">
        <v>25</v>
      </c>
      <c r="Q355" s="70">
        <f t="shared" si="48"/>
        <v>6</v>
      </c>
      <c r="R355" s="70">
        <f t="shared" si="49"/>
        <v>150</v>
      </c>
      <c r="S355" s="70" t="str">
        <f t="shared" si="50"/>
        <v>M-6</v>
      </c>
      <c r="T355" s="62" t="str">
        <f t="shared" si="51"/>
        <v>II</v>
      </c>
      <c r="U355" s="62" t="str">
        <f t="shared" si="52"/>
        <v>No Aceptable o Aceptable con Control Especifico</v>
      </c>
      <c r="V355" s="69">
        <v>14</v>
      </c>
      <c r="W355" s="67" t="str">
        <f>VLOOKUP(I355,Hoja2!A$3:I$54,6,0)</f>
        <v>SECUELA, CALIFICACIÓN DE ENFERMEDAD LABORAL</v>
      </c>
      <c r="X355" s="73"/>
      <c r="Y355" s="73"/>
      <c r="Z355" s="73"/>
      <c r="AA355" s="72" t="str">
        <f>VLOOKUP(I355,Hoja2!A$3:I$54,7,0)</f>
        <v>NS MANEJO DE CARGAS</v>
      </c>
      <c r="AB355" s="72" t="str">
        <f>VLOOKUP(I355,Hoja2!A$3:I$54,8,0)</f>
        <v>HIGIENE POSTURAL</v>
      </c>
      <c r="AC355" s="73" t="str">
        <f>VLOOKUP(I355,Hoja2!A$3:I$54,9,0)</f>
        <v>FORTALECIMIENTO PVE BIOMECÁNICO</v>
      </c>
      <c r="AD355" s="84"/>
    </row>
    <row r="356" spans="1:30" ht="25.5">
      <c r="A356" s="117"/>
      <c r="B356" s="114"/>
      <c r="C356" s="156"/>
      <c r="D356" s="153"/>
      <c r="E356" s="150"/>
      <c r="F356" s="150"/>
      <c r="G356" s="150"/>
      <c r="H356" s="67" t="str">
        <f>VLOOKUP(I356,Hoja2!A$3:I$54,2,0)</f>
        <v>RELACIONES, COHESIÓN, CALIDAD DE INTERACCIONES NO EFECTIVA, NO HAY TRABAJO EN EQUIPO</v>
      </c>
      <c r="I356" s="68" t="s">
        <v>141</v>
      </c>
      <c r="J356" s="67" t="str">
        <f>VLOOKUP(I356,Hoja2!A$3:I$54,3,0)</f>
        <v>ENFERMEDADES DIGESTIVAS, IRRITABILIDAD</v>
      </c>
      <c r="K356" s="69"/>
      <c r="L356" s="67" t="str">
        <f>VLOOKUP(I356,Hoja2!A$3:I$54,4,0)</f>
        <v>N/A</v>
      </c>
      <c r="M356" s="67" t="str">
        <f>VLOOKUP(I356,Hoja2!A$3:I$54,5,0)</f>
        <v>PVE PSICOSOCIAL</v>
      </c>
      <c r="N356" s="70">
        <v>2</v>
      </c>
      <c r="O356" s="70">
        <v>3</v>
      </c>
      <c r="P356" s="70">
        <v>10</v>
      </c>
      <c r="Q356" s="70">
        <f t="shared" si="48"/>
        <v>6</v>
      </c>
      <c r="R356" s="70">
        <f t="shared" si="49"/>
        <v>60</v>
      </c>
      <c r="S356" s="70" t="str">
        <f t="shared" si="50"/>
        <v>M-6</v>
      </c>
      <c r="T356" s="62" t="str">
        <f t="shared" si="51"/>
        <v>III</v>
      </c>
      <c r="U356" s="62" t="str">
        <f t="shared" si="52"/>
        <v>Mejorable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25.5">
      <c r="A357" s="117"/>
      <c r="B357" s="114"/>
      <c r="C357" s="156"/>
      <c r="D357" s="153"/>
      <c r="E357" s="150"/>
      <c r="F357" s="150"/>
      <c r="G357" s="150"/>
      <c r="H357" s="67" t="str">
        <f>VLOOKUP(I357,Hoja2!A$3:I$54,2,0)</f>
        <v>CARGA MENTAL, DEMANDAS EMOCIONALES, INESPECIFICIDAD DE DEFINICIÓN DE ROLES, MONOTONÍA</v>
      </c>
      <c r="I357" s="68" t="s">
        <v>146</v>
      </c>
      <c r="J357" s="67" t="str">
        <f>VLOOKUP(I357,Hoja2!A$3:I$54,3,0)</f>
        <v>ESTRÉS, CEFALÉA, IRRITABILIDAD</v>
      </c>
      <c r="K357" s="69"/>
      <c r="L357" s="67" t="str">
        <f>VLOOKUP(I357,Hoja2!A$3:I$54,4,0)</f>
        <v>N/A</v>
      </c>
      <c r="M357" s="67" t="str">
        <f>VLOOKUP(I357,Hoja2!A$3:I$54,5,0)</f>
        <v>PVE PSICOSOCIAL</v>
      </c>
      <c r="N357" s="70">
        <v>2</v>
      </c>
      <c r="O357" s="70">
        <v>1</v>
      </c>
      <c r="P357" s="70">
        <v>10</v>
      </c>
      <c r="Q357" s="70">
        <f t="shared" si="48"/>
        <v>2</v>
      </c>
      <c r="R357" s="70">
        <f t="shared" si="49"/>
        <v>20</v>
      </c>
      <c r="S357" s="70" t="str">
        <f t="shared" si="50"/>
        <v>B-2</v>
      </c>
      <c r="T357" s="62" t="str">
        <f t="shared" si="51"/>
        <v>IV</v>
      </c>
      <c r="U357" s="62" t="str">
        <f t="shared" si="52"/>
        <v>Aceptable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38.25">
      <c r="A358" s="117"/>
      <c r="B358" s="114"/>
      <c r="C358" s="156"/>
      <c r="D358" s="153"/>
      <c r="E358" s="150"/>
      <c r="F358" s="150"/>
      <c r="G358" s="150"/>
      <c r="H358" s="67" t="str">
        <f>VLOOKUP(I358,Hoja2!A$3:I$54,2,0)</f>
        <v>TECNOLOGÍA NO AVANZADA, COMUNICACIÓN NO EFECTIVA, SOBRECARGA CUANTITATIVA Y CUALITATIVA, NO HAY VARIACIÓN EN FORMA DE TRABAJO</v>
      </c>
      <c r="I358" s="68" t="s">
        <v>149</v>
      </c>
      <c r="J358" s="67" t="str">
        <f>VLOOKUP(I358,Hoja2!A$3:I$54,3,0)</f>
        <v>ENFERMEDADES DIGESTIVAS, IRRITABILIDAD</v>
      </c>
      <c r="K358" s="69"/>
      <c r="L358" s="67" t="str">
        <f>VLOOKUP(I358,Hoja2!A$3:I$54,4,0)</f>
        <v>N/A</v>
      </c>
      <c r="M358" s="67" t="str">
        <f>VLOOKUP(I358,Hoja2!A$3:I$54,5,0)</f>
        <v>PVE PSICOSOCIAL</v>
      </c>
      <c r="N358" s="70">
        <v>2</v>
      </c>
      <c r="O358" s="70">
        <v>2</v>
      </c>
      <c r="P358" s="70">
        <v>10</v>
      </c>
      <c r="Q358" s="70">
        <f t="shared" si="48"/>
        <v>4</v>
      </c>
      <c r="R358" s="70">
        <f t="shared" si="49"/>
        <v>40</v>
      </c>
      <c r="S358" s="70" t="str">
        <f t="shared" si="50"/>
        <v>B-4</v>
      </c>
      <c r="T358" s="66" t="str">
        <f t="shared" si="51"/>
        <v>III</v>
      </c>
      <c r="U358" s="66" t="str">
        <f t="shared" si="52"/>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17"/>
      <c r="B359" s="114"/>
      <c r="C359" s="156"/>
      <c r="D359" s="153"/>
      <c r="E359" s="150"/>
      <c r="F359" s="150"/>
      <c r="G359" s="150"/>
      <c r="H359" s="67" t="str">
        <f>VLOOKUP(I359,Hoja2!A$3:I$54,2,0)</f>
        <v>ESTILOS DE MANDO RÍGIDOS, AUSENCIA DE CAPACITACIÓN, AUSENCIA DE PROGRAMAS DE BIENESTAR</v>
      </c>
      <c r="I359" s="68" t="s">
        <v>154</v>
      </c>
      <c r="J359" s="67" t="str">
        <f>VLOOKUP(I359,Hoja2!A$3:I$54,3,0)</f>
        <v>ESTRÉS, DEPRESIÓN, DESMOTIVACIÓN, AUSENCIA DE ATENCIÓN</v>
      </c>
      <c r="K359" s="69"/>
      <c r="L359" s="67" t="str">
        <f>VLOOKUP(I359,Hoja2!A$3:I$54,4,0)</f>
        <v>N/A</v>
      </c>
      <c r="M359" s="67" t="str">
        <f>VLOOKUP(I359,Hoja2!A$3:I$54,5,0)</f>
        <v>PVE PSICOSOCIAL</v>
      </c>
      <c r="N359" s="70">
        <v>2</v>
      </c>
      <c r="O359" s="70">
        <v>2</v>
      </c>
      <c r="P359" s="70">
        <v>10</v>
      </c>
      <c r="Q359" s="70">
        <f t="shared" si="48"/>
        <v>4</v>
      </c>
      <c r="R359" s="70">
        <f t="shared" si="49"/>
        <v>40</v>
      </c>
      <c r="S359" s="70" t="str">
        <f t="shared" si="50"/>
        <v>B-4</v>
      </c>
      <c r="T359" s="66" t="str">
        <f t="shared" si="51"/>
        <v>III</v>
      </c>
      <c r="U359" s="66" t="str">
        <f t="shared" si="52"/>
        <v>Mejorable</v>
      </c>
      <c r="V359" s="69">
        <v>14</v>
      </c>
      <c r="W359" s="67" t="str">
        <f>VLOOKUP(I359,Hoja2!A$3:I$54,6,0)</f>
        <v>SECUELA, CALIFICACIÓN DE ENFERMEDAD LABORAL</v>
      </c>
      <c r="X359" s="73"/>
      <c r="Y359" s="73"/>
      <c r="Z359" s="73"/>
      <c r="AA359" s="72" t="str">
        <f>VLOOKUP(I359,Hoja2!A$3:I$54,7,0)</f>
        <v>N/A</v>
      </c>
      <c r="AB359" s="72" t="str">
        <f>VLOOKUP(I359,Hoja2!A$3:I$54,8,0)</f>
        <v>N/A</v>
      </c>
      <c r="AC359" s="73" t="str">
        <f>VLOOKUP(I359,Hoja2!A$3:I$54,9,0)</f>
        <v>FORTALECIMIENTO PVE PSICOSOCIAL</v>
      </c>
      <c r="AD359" s="84"/>
    </row>
    <row r="360" spans="1:30" ht="25.5">
      <c r="A360" s="117"/>
      <c r="B360" s="114"/>
      <c r="C360" s="156"/>
      <c r="D360" s="153"/>
      <c r="E360" s="150"/>
      <c r="F360" s="150"/>
      <c r="G360" s="150"/>
      <c r="H360" s="67" t="str">
        <f>VLOOKUP(I360,Hoja2!A$3:I$54,2,0)</f>
        <v>SISMOS, INCENDIOS, INUNDACIONES, TERREMOTOS, VENDAVALES</v>
      </c>
      <c r="I360" s="68" t="s">
        <v>250</v>
      </c>
      <c r="J360" s="67" t="str">
        <f>VLOOKUP(I360,Hoja2!A$3:I$54,3,0)</f>
        <v>LESIONES, ATRAPAMIENTO, APLASTAMIENTO, PÉRDIDAS MATERIALES</v>
      </c>
      <c r="K360" s="69"/>
      <c r="L360" s="67" t="str">
        <f>VLOOKUP(I360,Hoja2!A$3:I$54,4,0)</f>
        <v>PG INSPECCIONES, PG EMERGENCIA</v>
      </c>
      <c r="M360" s="67" t="str">
        <f>VLOOKUP(I360,Hoja2!A$3:I$54,5,0)</f>
        <v>BRIGADAS DE EMERGENCIA</v>
      </c>
      <c r="N360" s="70">
        <v>2</v>
      </c>
      <c r="O360" s="70">
        <v>2</v>
      </c>
      <c r="P360" s="70">
        <v>10</v>
      </c>
      <c r="Q360" s="70">
        <f t="shared" si="48"/>
        <v>4</v>
      </c>
      <c r="R360" s="70">
        <f t="shared" si="49"/>
        <v>40</v>
      </c>
      <c r="S360" s="70" t="str">
        <f t="shared" si="50"/>
        <v>B-4</v>
      </c>
      <c r="T360" s="66" t="str">
        <f t="shared" si="51"/>
        <v>III</v>
      </c>
      <c r="U360" s="66" t="str">
        <f t="shared" si="52"/>
        <v>Mejorable</v>
      </c>
      <c r="V360" s="69">
        <v>14</v>
      </c>
      <c r="W360" s="67" t="str">
        <f>VLOOKUP(I360,Hoja2!A$3:I$54,6,0)</f>
        <v>SECUELA, CALIFICACIÓN DE ENFERMEDAD LABORAL, MUERTE</v>
      </c>
      <c r="X360" s="73"/>
      <c r="Y360" s="73"/>
      <c r="Z360" s="73"/>
      <c r="AA360" s="72" t="str">
        <f>VLOOKUP(I360,Hoja2!A$3:I$54,7,0)</f>
        <v>NS PLANES DE EMERGENCIA</v>
      </c>
      <c r="AB360" s="72" t="str">
        <f>VLOOKUP(I360,Hoja2!A$3:I$54,8,0)</f>
        <v>N/A</v>
      </c>
      <c r="AC360" s="73" t="str">
        <f>VLOOKUP(I360,Hoja2!A$3:I$54,9,0)</f>
        <v>N/A</v>
      </c>
      <c r="AD360" s="84"/>
    </row>
    <row r="361" spans="1:30" ht="26.25" thickBot="1">
      <c r="A361" s="117"/>
      <c r="B361" s="114"/>
      <c r="C361" s="157"/>
      <c r="D361" s="154"/>
      <c r="E361" s="151"/>
      <c r="F361" s="151"/>
      <c r="G361" s="151"/>
      <c r="H361" s="85" t="str">
        <f>VLOOKUP(I361,Hoja2!A$3:I$54,2,0)</f>
        <v>LLUVIAS, GRANIZADA, HELADAS</v>
      </c>
      <c r="I361" s="86" t="s">
        <v>251</v>
      </c>
      <c r="J361" s="85" t="str">
        <f>VLOOKUP(I361,Hoja2!A$3:I$54,3,0)</f>
        <v>LESIONES, ATRAPAMIENTO, APLASTAMIENTO, PÉRDIDAS MATERIALES</v>
      </c>
      <c r="K361" s="87"/>
      <c r="L361" s="85" t="str">
        <f>VLOOKUP(I361,Hoja2!A$3:I$54,4,0)</f>
        <v>PG INSPECCIONES, PG EMERGENCIA</v>
      </c>
      <c r="M361" s="85" t="str">
        <f>VLOOKUP(I361,Hoja2!A$3:I$54,5,0)</f>
        <v>BRIGADAS DE EMERGENCIA</v>
      </c>
      <c r="N361" s="88">
        <v>2</v>
      </c>
      <c r="O361" s="88">
        <v>3</v>
      </c>
      <c r="P361" s="88">
        <v>10</v>
      </c>
      <c r="Q361" s="88">
        <f t="shared" si="48"/>
        <v>6</v>
      </c>
      <c r="R361" s="88">
        <f t="shared" si="49"/>
        <v>60</v>
      </c>
      <c r="S361" s="88" t="str">
        <f t="shared" si="50"/>
        <v>M-6</v>
      </c>
      <c r="T361" s="89" t="str">
        <f t="shared" si="51"/>
        <v>III</v>
      </c>
      <c r="U361" s="89" t="str">
        <f t="shared" si="52"/>
        <v>Mejorable</v>
      </c>
      <c r="V361" s="87">
        <v>14</v>
      </c>
      <c r="W361" s="85" t="str">
        <f>VLOOKUP(I361,Hoja2!A$3:I$54,6,0)</f>
        <v>SECUELA, CALIFICACIÓN DE ENFERMEDAD LABORAL, MUERTE</v>
      </c>
      <c r="X361" s="90"/>
      <c r="Y361" s="90"/>
      <c r="Z361" s="90"/>
      <c r="AA361" s="91" t="str">
        <f>VLOOKUP(I361,Hoja2!A$3:I$54,7,0)</f>
        <v>NS PLANES DE EMERGENCIA</v>
      </c>
      <c r="AB361" s="91" t="str">
        <f>VLOOKUP(I361,Hoja2!A$3:I$54,8,0)</f>
        <v>N/A</v>
      </c>
      <c r="AC361" s="90" t="str">
        <f>VLOOKUP(I361,Hoja2!A$3:I$54,9,0)</f>
        <v>N/A</v>
      </c>
      <c r="AD361" s="92"/>
    </row>
    <row r="362" spans="1:30" ht="40.5">
      <c r="A362" s="117"/>
      <c r="B362" s="114"/>
      <c r="C362" s="146" t="s">
        <v>302</v>
      </c>
      <c r="D362" s="143" t="s">
        <v>325</v>
      </c>
      <c r="E362" s="140" t="s">
        <v>300</v>
      </c>
      <c r="F362" s="140">
        <v>42</v>
      </c>
      <c r="G362" s="140" t="s">
        <v>256</v>
      </c>
      <c r="H362" s="74" t="str">
        <f>VLOOKUP(I362,Hoja2!A$3:I$54,2,0)</f>
        <v>INADECUADAS CONEXIONES ELÉCTRICAS, SATURACIÓN EN TOMAS DE ENERGÍA</v>
      </c>
      <c r="I362" s="75" t="s">
        <v>158</v>
      </c>
      <c r="J362" s="74" t="str">
        <f>VLOOKUP(I362,Hoja2!A$3:I$54,3,0)</f>
        <v>QUEMADURAS, ELECTROCUCIÓN, ARITMIA CARDIACA, MUERTE</v>
      </c>
      <c r="K362" s="76"/>
      <c r="L362" s="74" t="str">
        <f>VLOOKUP(I362,Hoja2!A$3:I$54,4,0)</f>
        <v>PG INSPECCIONES, PG EMERGENCIA, REQUISITOS MÍNIMOS PARA LÍNEAS ELÉCTRICAS</v>
      </c>
      <c r="M362" s="74" t="str">
        <f>VLOOKUP(I362,Hoja2!A$3:I$54,5,0)</f>
        <v>ELEMENTOS DE PROTECCIÓN PERSONAL</v>
      </c>
      <c r="N362" s="77">
        <v>6</v>
      </c>
      <c r="O362" s="77">
        <v>3</v>
      </c>
      <c r="P362" s="77">
        <v>25</v>
      </c>
      <c r="Q362" s="77">
        <f t="shared" si="48"/>
        <v>18</v>
      </c>
      <c r="R362" s="77">
        <f t="shared" si="49"/>
        <v>450</v>
      </c>
      <c r="S362" s="77" t="str">
        <f t="shared" si="50"/>
        <v>A-18</v>
      </c>
      <c r="T362" s="78" t="str">
        <f t="shared" si="51"/>
        <v>II</v>
      </c>
      <c r="U362" s="78" t="str">
        <f>IF(T362=0,"",IF(T362="IV","Aceptable",IF(T362="III","Mejorable",IF(T362="II","No Aceptable o Aceptable con Control Especifico",IF(T362="I","No Aceptable","")))))</f>
        <v>No Aceptable o Aceptable con Control Especifico</v>
      </c>
      <c r="V362" s="76">
        <v>9</v>
      </c>
      <c r="W362" s="74" t="str">
        <f>VLOOKUP(I362,Hoja2!A$3:I$54,6,0)</f>
        <v>SECUELA, CALIFICACIÓN DE ENFERMEDAD LABORAL, MUERTE</v>
      </c>
      <c r="X362" s="79"/>
      <c r="Y362" s="79"/>
      <c r="Z362" s="79"/>
      <c r="AA362" s="80" t="str">
        <f>VLOOKUP(I362,Hoja2!A$3:I$54,7,0)</f>
        <v>NS LÍNEAS ELÉCTRICAS</v>
      </c>
      <c r="AB362" s="80" t="str">
        <f>VLOOKUP(I362,Hoja2!A$3:I$54,8,0)</f>
        <v>BUENAS PRACTICAS, APLICACIÓN DE PROCEDIMIENTOS</v>
      </c>
      <c r="AC362" s="81" t="str">
        <f>VLOOKUP(I362,Hoja2!A$3:I$54,9,0)</f>
        <v>BUENAS PRACTICAS, APLICACIÓN DE PROCEDIMIENTOS</v>
      </c>
      <c r="AD362" s="82"/>
    </row>
    <row r="363" spans="1:30" ht="40.5">
      <c r="A363" s="117"/>
      <c r="B363" s="114"/>
      <c r="C363" s="147"/>
      <c r="D363" s="144"/>
      <c r="E363" s="141"/>
      <c r="F363" s="141"/>
      <c r="G363" s="141"/>
      <c r="H363" s="58" t="str">
        <f>VLOOKUP(I363,Hoja2!A$3:I$54,2,0)</f>
        <v>INADECUADAS CONEXIONES ELÉCTRICAS, SATURACIÓN EN TOMAS DE ENERGÍA</v>
      </c>
      <c r="I363" s="59" t="s">
        <v>163</v>
      </c>
      <c r="J363" s="58" t="str">
        <f>VLOOKUP(I363,Hoja2!A$3:I$54,3,0)</f>
        <v>INTOXICACIÓN, QUEMADURAS</v>
      </c>
      <c r="K363" s="60"/>
      <c r="L363" s="58" t="str">
        <f>VLOOKUP(I363,Hoja2!A$3:I$54,4,0)</f>
        <v>PG INSPECCIONES, PG EMERGENCIA</v>
      </c>
      <c r="M363" s="58" t="str">
        <f>VLOOKUP(I363,Hoja2!A$3:I$54,5,0)</f>
        <v>BRIGADAS DE EMERGENCIA</v>
      </c>
      <c r="N363" s="61">
        <v>6</v>
      </c>
      <c r="O363" s="61">
        <v>2</v>
      </c>
      <c r="P363" s="61">
        <v>25</v>
      </c>
      <c r="Q363" s="61">
        <f t="shared" si="48"/>
        <v>12</v>
      </c>
      <c r="R363" s="61">
        <f t="shared" si="49"/>
        <v>300</v>
      </c>
      <c r="S363" s="61" t="str">
        <f t="shared" si="50"/>
        <v>A-12</v>
      </c>
      <c r="T363" s="62" t="str">
        <f t="shared" si="51"/>
        <v>II</v>
      </c>
      <c r="U363" s="62" t="str">
        <f t="shared" ref="U363:U397" si="53">IF(T363=0,"",IF(T363="IV","Aceptable",IF(T363="III","Mejorable",IF(T363="II","No Aceptable o Aceptable con Control Especifico",IF(T363="I","No Aceptable","")))))</f>
        <v>No Aceptable o Aceptable con Control Especifico</v>
      </c>
      <c r="V363" s="60">
        <v>9</v>
      </c>
      <c r="W363" s="58" t="str">
        <f>VLOOKUP(I363,Hoja2!A$3:I$54,6,0)</f>
        <v>SECUELA, CALIFICACIÓN DE ENFERMEDAD LABORAL, MUERTE</v>
      </c>
      <c r="X363" s="63"/>
      <c r="Y363" s="63"/>
      <c r="Z363" s="63"/>
      <c r="AA363" s="64" t="str">
        <f>VLOOKUP(I363,Hoja2!A$3:I$54,7,0)</f>
        <v>NS PLANES DE EMERGENCIA</v>
      </c>
      <c r="AB363" s="64" t="str">
        <f>VLOOKUP(I363,Hoja2!A$3:I$54,8,0)</f>
        <v>REPORTES DE CONDICIONES INSEGURAS</v>
      </c>
      <c r="AC363" s="65" t="str">
        <f>VLOOKUP(I363,Hoja2!A$3:I$54,9,0)</f>
        <v>N/A</v>
      </c>
      <c r="AD363" s="83"/>
    </row>
    <row r="364" spans="1:30" ht="40.5">
      <c r="A364" s="117"/>
      <c r="B364" s="114"/>
      <c r="C364" s="147"/>
      <c r="D364" s="144"/>
      <c r="E364" s="141"/>
      <c r="F364" s="141"/>
      <c r="G364" s="141"/>
      <c r="H364" s="58" t="str">
        <f>VLOOKUP(I364,Hoja2!A$3:I$54,2,0)</f>
        <v>ESCALERAS SIN BARANDAL, PISOS A DESNIVEL,INFRAESTRUCTURA DÉBIL, OBJETOS MAL UBICADOS, AUSENCIA DE ORDEN Y ASEO</v>
      </c>
      <c r="I364" s="59" t="s">
        <v>247</v>
      </c>
      <c r="J364" s="58" t="str">
        <f>VLOOKUP(I364,Hoja2!A$3:I$54,3,0)</f>
        <v>CAÍDAS DEL MISMO Y DISTINTO NIVEL, FRACTURAS, GOLPE CON OBJETOS, CAÍDA DE OBJETOS, OBSTRUCCIÓN DE VÍAS</v>
      </c>
      <c r="K364" s="60"/>
      <c r="L364" s="58" t="str">
        <f>VLOOKUP(I364,Hoja2!A$3:I$54,4,0)</f>
        <v>PG INSPECCIONES, PG EMERGENCIA</v>
      </c>
      <c r="M364" s="58" t="str">
        <f>VLOOKUP(I364,Hoja2!A$3:I$54,5,0)</f>
        <v>CAPACITACIÓN</v>
      </c>
      <c r="N364" s="61">
        <v>6</v>
      </c>
      <c r="O364" s="61">
        <v>3</v>
      </c>
      <c r="P364" s="61">
        <v>10</v>
      </c>
      <c r="Q364" s="61">
        <f t="shared" si="48"/>
        <v>18</v>
      </c>
      <c r="R364" s="61">
        <f t="shared" si="49"/>
        <v>180</v>
      </c>
      <c r="S364" s="61" t="str">
        <f t="shared" si="50"/>
        <v>A-18</v>
      </c>
      <c r="T364" s="62" t="str">
        <f t="shared" si="51"/>
        <v>II</v>
      </c>
      <c r="U364" s="62" t="str">
        <f t="shared" si="53"/>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40.5">
      <c r="A365" s="117"/>
      <c r="B365" s="114"/>
      <c r="C365" s="147"/>
      <c r="D365" s="144"/>
      <c r="E365" s="141"/>
      <c r="F365" s="141"/>
      <c r="G365" s="141"/>
      <c r="H365" s="58" t="str">
        <f>VLOOKUP(I365,Hoja2!A$3:I$54,2,0)</f>
        <v>LLUVIAS, CRECIENTE DE RIOS Y QUEBRADAS, CAÍDAS DESDE TARAVITAS Y PUENTES</v>
      </c>
      <c r="I365" s="59" t="s">
        <v>334</v>
      </c>
      <c r="J365" s="58" t="str">
        <f>VLOOKUP(I365,Hoja2!A$3:I$54,3,0)</f>
        <v>INMERSIÓN, MUERTE</v>
      </c>
      <c r="K365" s="60"/>
      <c r="L365" s="58" t="str">
        <f>VLOOKUP(I365,Hoja2!A$3:I$54,4,0)</f>
        <v>PG INSPECCIONES, PG EMERGENCIA</v>
      </c>
      <c r="M365" s="58" t="str">
        <f>VLOOKUP(I365,Hoja2!A$3:I$54,5,0)</f>
        <v>CAPACITACIÓN</v>
      </c>
      <c r="N365" s="61">
        <v>6</v>
      </c>
      <c r="O365" s="61">
        <v>3</v>
      </c>
      <c r="P365" s="61">
        <v>10</v>
      </c>
      <c r="Q365" s="61">
        <f t="shared" si="48"/>
        <v>18</v>
      </c>
      <c r="R365" s="61">
        <f t="shared" si="49"/>
        <v>180</v>
      </c>
      <c r="S365" s="61" t="str">
        <f t="shared" si="50"/>
        <v>A-18</v>
      </c>
      <c r="T365" s="66" t="str">
        <f t="shared" si="51"/>
        <v>II</v>
      </c>
      <c r="U365" s="66" t="str">
        <f t="shared" si="53"/>
        <v>No Aceptable o Aceptable con Control Especifico</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25.5">
      <c r="A366" s="117"/>
      <c r="B366" s="114"/>
      <c r="C366" s="147"/>
      <c r="D366" s="144"/>
      <c r="E366" s="141"/>
      <c r="F366" s="141"/>
      <c r="G366" s="141"/>
      <c r="H366" s="58" t="str">
        <f>VLOOKUP(I366,Hoja2!A$3:I$54,2,0)</f>
        <v>SUPERFICIES DE TRABAJO IRREGULARES O DESLIZANTES</v>
      </c>
      <c r="I366" s="59" t="s">
        <v>248</v>
      </c>
      <c r="J366" s="58" t="str">
        <f>VLOOKUP(I366,Hoja2!A$3:I$54,3,0)</f>
        <v>CAÍDAS DEL MISMO Y DISTINTO NIVEL, FRACTURAS, GOLPE CON OBJETOS</v>
      </c>
      <c r="K366" s="60"/>
      <c r="L366" s="58" t="str">
        <f>VLOOKUP(I366,Hoja2!A$3:I$54,4,0)</f>
        <v>PG INSPECCIONES, PG EMERGENCIA</v>
      </c>
      <c r="M366" s="58" t="str">
        <f>VLOOKUP(I366,Hoja2!A$3:I$54,5,0)</f>
        <v>CAPACITACIÓN</v>
      </c>
      <c r="N366" s="61">
        <v>6</v>
      </c>
      <c r="O366" s="61">
        <v>4</v>
      </c>
      <c r="P366" s="61">
        <v>25</v>
      </c>
      <c r="Q366" s="61">
        <f t="shared" si="48"/>
        <v>24</v>
      </c>
      <c r="R366" s="61">
        <f t="shared" si="49"/>
        <v>600</v>
      </c>
      <c r="S366" s="61" t="str">
        <f t="shared" si="50"/>
        <v>MA-24</v>
      </c>
      <c r="T366" s="66" t="str">
        <f t="shared" si="51"/>
        <v>I</v>
      </c>
      <c r="U366" s="66" t="str">
        <f t="shared" si="53"/>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17"/>
      <c r="B367" s="114"/>
      <c r="C367" s="147"/>
      <c r="D367" s="144"/>
      <c r="E367" s="141"/>
      <c r="F367" s="141"/>
      <c r="G367" s="141"/>
      <c r="H367" s="58" t="str">
        <f>VLOOKUP(I367,Hoja2!A$3:I$54,2,0)</f>
        <v>SISTEMAS Y MEDIDAS DE ALMACENAMIENTO</v>
      </c>
      <c r="I367" s="59" t="s">
        <v>249</v>
      </c>
      <c r="J367" s="58" t="str">
        <f>VLOOKUP(I367,Hoja2!A$3:I$54,3,0)</f>
        <v>CAÍDAS DEL MISMO Y DISTINTO NIVEL, FRACTURAS, GOLPE CON OBJETOS, CAÍDA DE OBJETOS, OBSTRUCCIÓN DE VÍAS</v>
      </c>
      <c r="K367" s="60"/>
      <c r="L367" s="58" t="str">
        <f>VLOOKUP(I367,Hoja2!A$3:I$54,4,0)</f>
        <v>PG INSPECCIONES, PG EMERGENCIA</v>
      </c>
      <c r="M367" s="58" t="str">
        <f>VLOOKUP(I367,Hoja2!A$3:I$54,5,0)</f>
        <v>CAPACITACIÓN</v>
      </c>
      <c r="N367" s="61">
        <v>6</v>
      </c>
      <c r="O367" s="61">
        <v>3</v>
      </c>
      <c r="P367" s="61">
        <v>10</v>
      </c>
      <c r="Q367" s="61">
        <f t="shared" si="48"/>
        <v>18</v>
      </c>
      <c r="R367" s="61">
        <f t="shared" si="49"/>
        <v>180</v>
      </c>
      <c r="S367" s="61" t="str">
        <f t="shared" si="50"/>
        <v>A-18</v>
      </c>
      <c r="T367" s="66" t="str">
        <f t="shared" si="51"/>
        <v>II</v>
      </c>
      <c r="U367" s="66" t="str">
        <f t="shared" si="53"/>
        <v>No Aceptable o Aceptable con Control Especifico</v>
      </c>
      <c r="V367" s="60">
        <v>9</v>
      </c>
      <c r="W367" s="58" t="str">
        <f>VLOOKUP(I367,Hoja2!A$3:I$54,6,0)</f>
        <v>SECUELA, CALIFICACIÓN DE ENFERMEDAD LABORAL, MUERTE</v>
      </c>
      <c r="X367" s="65"/>
      <c r="Y367" s="65"/>
      <c r="Z367" s="65"/>
      <c r="AA367" s="64" t="str">
        <f>VLOOKUP(I367,Hoja2!A$3:I$54,7,0)</f>
        <v>N/A</v>
      </c>
      <c r="AB367" s="64" t="str">
        <f>VLOOKUP(I367,Hoja2!A$3:I$54,8,0)</f>
        <v>REPORTES DE CONDICIONES INSEGURAS</v>
      </c>
      <c r="AC367" s="65" t="str">
        <f>VLOOKUP(I367,Hoja2!A$3:I$54,9,0)</f>
        <v>SEGUIMIENTO A ACCIONES PREVENTIVAS Y CORRECTIVAS</v>
      </c>
      <c r="AD367" s="83"/>
    </row>
    <row r="368" spans="1:30" ht="40.5">
      <c r="A368" s="117"/>
      <c r="B368" s="114"/>
      <c r="C368" s="147"/>
      <c r="D368" s="144"/>
      <c r="E368" s="141"/>
      <c r="F368" s="141"/>
      <c r="G368" s="141"/>
      <c r="H368" s="58" t="str">
        <f>VLOOKUP(I368,Hoja2!A$3:I$54,2,0)</f>
        <v>ATROPELLAMIENTO, ENVESTIDA</v>
      </c>
      <c r="I368" s="59" t="s">
        <v>189</v>
      </c>
      <c r="J368" s="58" t="str">
        <f>VLOOKUP(I368,Hoja2!A$3:I$54,3,0)</f>
        <v>LESIONES, PÉRDIDAS MATERIALES, MUERTE</v>
      </c>
      <c r="K368" s="60"/>
      <c r="L368" s="58" t="str">
        <f>VLOOKUP(I368,Hoja2!A$3:I$54,4,0)</f>
        <v>PG INSPECCIONES, PG EMERGENCIA</v>
      </c>
      <c r="M368" s="58" t="str">
        <f>VLOOKUP(I368,Hoja2!A$3:I$54,5,0)</f>
        <v>PG SEGURIDAD VIAL</v>
      </c>
      <c r="N368" s="61">
        <v>2</v>
      </c>
      <c r="O368" s="61">
        <v>4</v>
      </c>
      <c r="P368" s="61">
        <v>25</v>
      </c>
      <c r="Q368" s="61">
        <f t="shared" si="48"/>
        <v>8</v>
      </c>
      <c r="R368" s="61">
        <f t="shared" si="49"/>
        <v>200</v>
      </c>
      <c r="S368" s="61" t="str">
        <f t="shared" si="50"/>
        <v>M-8</v>
      </c>
      <c r="T368" s="62" t="str">
        <f t="shared" si="51"/>
        <v>II</v>
      </c>
      <c r="U368" s="62" t="str">
        <f t="shared" si="53"/>
        <v>No Aceptable o Aceptable con Control Especifico</v>
      </c>
      <c r="V368" s="60">
        <v>9</v>
      </c>
      <c r="W368" s="58" t="str">
        <f>VLOOKUP(I368,Hoja2!A$3:I$54,6,0)</f>
        <v>SECUELA, CALIFICACIÓN DE ENFERMEDAD LABORAL, MUERTE</v>
      </c>
      <c r="X368" s="65"/>
      <c r="Y368" s="65"/>
      <c r="Z368" s="65"/>
      <c r="AA368" s="64" t="str">
        <f>VLOOKUP(I368,Hoja2!A$3:I$54,7,0)</f>
        <v>NS SEGURIDAD VIAL</v>
      </c>
      <c r="AB368" s="64" t="str">
        <f>VLOOKUP(I368,Hoja2!A$3:I$54,8,0)</f>
        <v>REPORTE DE CONDICIONES</v>
      </c>
      <c r="AC368" s="65" t="str">
        <f>VLOOKUP(I368,Hoja2!A$3:I$54,9,0)</f>
        <v>LISTAS PREOPERACIONALES, MANTENIMIENTO PREVENTIVO Y CORRECTIVO</v>
      </c>
      <c r="AD368" s="83"/>
    </row>
    <row r="369" spans="1:30" ht="40.5">
      <c r="A369" s="117"/>
      <c r="B369" s="114"/>
      <c r="C369" s="147"/>
      <c r="D369" s="144"/>
      <c r="E369" s="141"/>
      <c r="F369" s="141"/>
      <c r="G369" s="141"/>
      <c r="H369" s="58" t="str">
        <f>VLOOKUP(I369,Hoja2!A$3:I$54,2,0)</f>
        <v>ATRACO, ROBO, ATENTADO, SECUESTROS, DE ORDEN PÚBLICO</v>
      </c>
      <c r="I369" s="59" t="s">
        <v>180</v>
      </c>
      <c r="J369" s="58" t="str">
        <f>VLOOKUP(I369,Hoja2!A$3:I$54,3,0)</f>
        <v>HERIDAS, LESIONES FÍSICAS / PSICOLÓGICAS</v>
      </c>
      <c r="K369" s="60"/>
      <c r="L369" s="58" t="str">
        <f>VLOOKUP(I369,Hoja2!A$3:I$54,4,0)</f>
        <v>PG INSPECCIONES, PG EMERGENCIA</v>
      </c>
      <c r="M369" s="58" t="str">
        <f>VLOOKUP(I369,Hoja2!A$3:I$54,5,0)</f>
        <v>UNIFORMES CORPORATIVOS, CHAQUETAS CORPORATIVAS, CARNETIZACIÓN</v>
      </c>
      <c r="N369" s="61">
        <v>6</v>
      </c>
      <c r="O369" s="61">
        <v>3</v>
      </c>
      <c r="P369" s="61">
        <v>25</v>
      </c>
      <c r="Q369" s="61">
        <f t="shared" si="48"/>
        <v>18</v>
      </c>
      <c r="R369" s="61">
        <f t="shared" si="49"/>
        <v>450</v>
      </c>
      <c r="S369" s="61" t="str">
        <f t="shared" si="50"/>
        <v>A-18</v>
      </c>
      <c r="T369" s="62" t="str">
        <f t="shared" si="51"/>
        <v>II</v>
      </c>
      <c r="U369" s="62" t="str">
        <f t="shared" si="53"/>
        <v>No Aceptable o Aceptable con Control Especifico</v>
      </c>
      <c r="V369" s="60">
        <v>9</v>
      </c>
      <c r="W369" s="58" t="str">
        <f>VLOOKUP(I369,Hoja2!A$3:I$54,6,0)</f>
        <v>SECUELA, CALIFICACIÓN DE ENFERMEDAD LABORAL, MUERTE</v>
      </c>
      <c r="X369" s="65"/>
      <c r="Y369" s="65"/>
      <c r="Z369" s="65"/>
      <c r="AA369" s="64" t="str">
        <f>VLOOKUP(I369,Hoja2!A$3:I$54,7,0)</f>
        <v>N/A</v>
      </c>
      <c r="AB369" s="64" t="str">
        <f>VLOOKUP(I369,Hoja2!A$3:I$54,8,0)</f>
        <v>BUENAS PRACTICAS, APLICACIÓN DE PROCEDIMIENTOS</v>
      </c>
      <c r="AC369" s="65" t="str">
        <f>VLOOKUP(I369,Hoja2!A$3:I$54,9,0)</f>
        <v>BUENAS PRACTICAS</v>
      </c>
      <c r="AD369" s="83"/>
    </row>
    <row r="370" spans="1:30" ht="25.5">
      <c r="A370" s="117"/>
      <c r="B370" s="114"/>
      <c r="C370" s="147"/>
      <c r="D370" s="144"/>
      <c r="E370" s="141"/>
      <c r="F370" s="141"/>
      <c r="G370" s="141"/>
      <c r="H370" s="58" t="str">
        <f>VLOOKUP(I370,Hoja2!A$3:I$54,2,0)</f>
        <v>EXPLOSION, FUGA, DERRAME E INCENDIO</v>
      </c>
      <c r="I370" s="59" t="s">
        <v>230</v>
      </c>
      <c r="J370" s="58" t="str">
        <f>VLOOKUP(I370,Hoja2!A$3:I$54,3,0)</f>
        <v>INTOXICACIÓN, QUEMADURAS, LESIONES, ATRAPAMIENTO</v>
      </c>
      <c r="K370" s="60"/>
      <c r="L370" s="58" t="str">
        <f>VLOOKUP(I370,Hoja2!A$3:I$54,4,0)</f>
        <v>PG INSPECCIONES, PG EMERGENCIA</v>
      </c>
      <c r="M370" s="58" t="str">
        <f>VLOOKUP(I370,Hoja2!A$3:I$54,5,0)</f>
        <v>NO OBSERVADO</v>
      </c>
      <c r="N370" s="61">
        <v>2</v>
      </c>
      <c r="O370" s="61">
        <v>2</v>
      </c>
      <c r="P370" s="61">
        <v>10</v>
      </c>
      <c r="Q370" s="61">
        <f t="shared" si="48"/>
        <v>4</v>
      </c>
      <c r="R370" s="61">
        <f t="shared" si="49"/>
        <v>40</v>
      </c>
      <c r="S370" s="61" t="str">
        <f t="shared" si="50"/>
        <v>B-4</v>
      </c>
      <c r="T370" s="62" t="str">
        <f t="shared" si="51"/>
        <v>III</v>
      </c>
      <c r="U370" s="62" t="str">
        <f t="shared" si="53"/>
        <v>Mejorable</v>
      </c>
      <c r="V370" s="60">
        <v>9</v>
      </c>
      <c r="W370" s="58" t="str">
        <f>VLOOKUP(I370,Hoja2!A$3:I$54,6,0)</f>
        <v>SECUELA, CALIFICACIÓN DE ENFERMEDAD LABORAL, MUERTE</v>
      </c>
      <c r="X370" s="65"/>
      <c r="Y370" s="65"/>
      <c r="Z370" s="65"/>
      <c r="AA370" s="64" t="str">
        <f>VLOOKUP(I370,Hoja2!A$3:I$54,7,0)</f>
        <v>NS PLANES DE EMERGENCIA</v>
      </c>
      <c r="AB370" s="64" t="str">
        <f>VLOOKUP(I370,Hoja2!A$3:I$54,8,0)</f>
        <v>PROTOCOLOS DE EVACUACIÓN, PUNTO DE ENCUENTRO</v>
      </c>
      <c r="AC370" s="65" t="str">
        <f>VLOOKUP(I370,Hoja2!A$3:I$54,9,0)</f>
        <v>N/A</v>
      </c>
      <c r="AD370" s="83"/>
    </row>
    <row r="371" spans="1:30" ht="51">
      <c r="A371" s="117"/>
      <c r="B371" s="114"/>
      <c r="C371" s="147"/>
      <c r="D371" s="144"/>
      <c r="E371" s="141"/>
      <c r="F371" s="141"/>
      <c r="G371" s="141"/>
      <c r="H371" s="109" t="str">
        <f>VLOOKUP(I371,[1]Hoja2!A$3:I$54,2,0)</f>
        <v>MÁQUINARIA Y EQUIPO</v>
      </c>
      <c r="I371" s="59" t="s">
        <v>168</v>
      </c>
      <c r="J371" s="109" t="str">
        <f>VLOOKUP(I371,[1]Hoja2!A$3:I$54,3,0)</f>
        <v>ATRAPAMIENTO, AMPUTACIÓN, APLASTAMIENTO, FRACTURA</v>
      </c>
      <c r="K371" s="60"/>
      <c r="L371" s="109" t="str">
        <f>VLOOKUP(I371,[1]Hoja2!A$3:I$54,4,0)</f>
        <v>PG INSPECCIONES, PG EMERGENCIA, REQUISITOS PARA MANEJO DE MÁQUINAS, REQUISITOS PARA REALIZAR LABORES EN TALLERES</v>
      </c>
      <c r="M371" s="109" t="str">
        <f>VLOOKUP(I371,[1]Hoja2!A$3:I$54,5,0)</f>
        <v>ELEMENTOS DE PROTECCIÓN PERSONAL</v>
      </c>
      <c r="N371" s="61">
        <v>2</v>
      </c>
      <c r="O371" s="61">
        <v>1</v>
      </c>
      <c r="P371" s="61">
        <v>10</v>
      </c>
      <c r="Q371" s="61">
        <f t="shared" si="48"/>
        <v>2</v>
      </c>
      <c r="R371" s="61">
        <f t="shared" si="49"/>
        <v>20</v>
      </c>
      <c r="S371" s="61" t="str">
        <f t="shared" si="50"/>
        <v>B-2</v>
      </c>
      <c r="T371" s="62" t="str">
        <f t="shared" si="51"/>
        <v>IV</v>
      </c>
      <c r="U371" s="62" t="str">
        <f t="shared" si="53"/>
        <v>Aceptable</v>
      </c>
      <c r="V371" s="60">
        <v>9</v>
      </c>
      <c r="W371" s="109" t="str">
        <f>VLOOKUP(I371,[1]Hoja2!A$3:I$54,6,0)</f>
        <v>SECUELA, CALIFICACIÓN DE ENFERMEDAD LABORAL, MUERTE</v>
      </c>
      <c r="X371" s="65"/>
      <c r="Y371" s="65"/>
      <c r="Z371" s="65"/>
      <c r="AA371" s="64" t="str">
        <f>VLOOKUP(I371,[1]Hoja2!A$3:I$54,7,0)</f>
        <v>NS EQUIPOS</v>
      </c>
      <c r="AB371" s="64" t="str">
        <f>VLOOKUP(I371,[1]Hoja2!A$3:I$54,8,0)</f>
        <v>BUENAS PRACTICAS, PROCEDIMIENTOS, INSPECCIONES PREUSO OPERACIONALES</v>
      </c>
      <c r="AC371" s="65" t="str">
        <f>VLOOKUP(I371,[1]Hoja2!A$3:I$54,9,0)</f>
        <v>INSPECCIONES PREOPERACIONALES</v>
      </c>
      <c r="AD371" s="83"/>
    </row>
    <row r="372" spans="1:30" ht="63.75">
      <c r="A372" s="117"/>
      <c r="B372" s="114"/>
      <c r="C372" s="147"/>
      <c r="D372" s="144"/>
      <c r="E372" s="141"/>
      <c r="F372" s="141"/>
      <c r="G372" s="141"/>
      <c r="H372" s="109" t="str">
        <f>VLOOKUP(I372,[1]Hoja2!A$3:I$54,2,0)</f>
        <v>HERRAMIENTAS MANUALES</v>
      </c>
      <c r="I372" s="59" t="s">
        <v>174</v>
      </c>
      <c r="J372" s="109" t="str">
        <f>VLOOKUP(I372,[1]Hoja2!A$3:I$54,3,0)</f>
        <v>QUEMADURAS, LESIONES, PELLIZCOS, APLASTAMIENTOS</v>
      </c>
      <c r="K372" s="60"/>
      <c r="L372" s="109" t="str">
        <f>VLOOKUP(I372,[1]Hoja2!A$3:I$54,4,0)</f>
        <v>REQUISITOS MANEJO DE EQUIPOS EMPLEADOS EN LABORES DE CONSTRUCCION ACUEDUCTO Y ALCANTARILLADO, PG INSPECCIONES,PG EMERGENCIA, REQUISITOS  PARA EL MANEJO DE MÁQUINAS HERRAMIENTAS</v>
      </c>
      <c r="M372" s="109" t="str">
        <f>VLOOKUP(I372,[1]Hoja2!A$3:I$54,5,0)</f>
        <v>ELEMENTOS DE PROTECCIÓN PERSONAL</v>
      </c>
      <c r="N372" s="61">
        <v>2</v>
      </c>
      <c r="O372" s="61">
        <v>1</v>
      </c>
      <c r="P372" s="61">
        <v>10</v>
      </c>
      <c r="Q372" s="61">
        <f t="shared" si="48"/>
        <v>2</v>
      </c>
      <c r="R372" s="61">
        <f t="shared" si="49"/>
        <v>20</v>
      </c>
      <c r="S372" s="61" t="str">
        <f t="shared" si="50"/>
        <v>B-2</v>
      </c>
      <c r="T372" s="62" t="str">
        <f t="shared" si="51"/>
        <v>IV</v>
      </c>
      <c r="U372" s="62" t="str">
        <f t="shared" si="53"/>
        <v>Aceptable</v>
      </c>
      <c r="V372" s="60">
        <v>9</v>
      </c>
      <c r="W372" s="109" t="str">
        <f>VLOOKUP(I372,[1]Hoja2!A$3:I$54,6,0)</f>
        <v>SECUELA, CALIFICACIÓN DE ENFERMEDAD LABORAL</v>
      </c>
      <c r="X372" s="65"/>
      <c r="Y372" s="65"/>
      <c r="Z372" s="65"/>
      <c r="AA372" s="64" t="str">
        <f>VLOOKUP(I372,[1]Hoja2!A$3:I$54,7,0)</f>
        <v>NS HERRAMIENTAS</v>
      </c>
      <c r="AB372" s="64" t="str">
        <f>VLOOKUP(I372,[1]Hoja2!A$3:I$54,8,0)</f>
        <v>BUENAS PRACTICAS,  INSPECCIONES OPERACIONALES</v>
      </c>
      <c r="AC372" s="65" t="str">
        <f>VLOOKUP(I372,[1]Hoja2!A$3:I$54,9,0)</f>
        <v>INSPECCIONES PREOPERACIONALES</v>
      </c>
      <c r="AD372" s="83"/>
    </row>
    <row r="373" spans="1:30" ht="40.5">
      <c r="A373" s="117"/>
      <c r="B373" s="114"/>
      <c r="C373" s="147"/>
      <c r="D373" s="144"/>
      <c r="E373" s="141"/>
      <c r="F373" s="141"/>
      <c r="G373" s="141"/>
      <c r="H373" s="109" t="str">
        <f>VLOOKUP(I373,[1]Hoja2!A$3:I$54,2,0)</f>
        <v>MANTENIMIENTO DE PUENTE GRUAS, LIMPIEZA DE CANALES, MANTENIMIENTO DE INSTALACIONES LOCATIVAS, MANTENIMIENTO Y REPARACION DE POZOS</v>
      </c>
      <c r="I373" s="59" t="s">
        <v>203</v>
      </c>
      <c r="J373" s="109" t="str">
        <f>VLOOKUP(I373,[1]Hoja2!A$3:I$54,3,0)</f>
        <v>LESIONES, FRACTURAS</v>
      </c>
      <c r="K373" s="60"/>
      <c r="L373" s="109" t="str">
        <f>VLOOKUP(I373,[1]Hoja2!A$3:I$54,4,0)</f>
        <v>PG INSPECCIONES, PG EMERGENCIA, REQUISITOS MÍNIMOS DE SEGURIDAD E HIGIENE PARA TRABAJOS EN ALTURAS</v>
      </c>
      <c r="M373" s="109" t="str">
        <f>VLOOKUP(I373,[1]Hoja2!A$3:I$54,5,0)</f>
        <v>ELEMENTOS DE PROTECCIÓN PERSONAL</v>
      </c>
      <c r="N373" s="61">
        <v>6</v>
      </c>
      <c r="O373" s="61">
        <v>3</v>
      </c>
      <c r="P373" s="61">
        <v>25</v>
      </c>
      <c r="Q373" s="61">
        <f t="shared" si="48"/>
        <v>18</v>
      </c>
      <c r="R373" s="61">
        <f t="shared" si="49"/>
        <v>450</v>
      </c>
      <c r="S373" s="61" t="str">
        <f t="shared" si="50"/>
        <v>A-18</v>
      </c>
      <c r="T373" s="62" t="str">
        <f t="shared" si="51"/>
        <v>II</v>
      </c>
      <c r="U373" s="62" t="str">
        <f t="shared" si="53"/>
        <v>No Aceptable o Aceptable con Control Especifico</v>
      </c>
      <c r="V373" s="60">
        <v>9</v>
      </c>
      <c r="W373" s="109" t="str">
        <f>VLOOKUP(I373,[1]Hoja2!A$3:I$54,6,0)</f>
        <v>SECUELA, CALIFICACIÓN DE ENFERMEDAD LABORAL, MUERTE</v>
      </c>
      <c r="X373" s="65"/>
      <c r="Y373" s="65"/>
      <c r="Z373" s="65"/>
      <c r="AA373" s="64" t="str">
        <f>VLOOKUP(I373,[1]Hoja2!A$3:I$54,7,0)</f>
        <v>NS TRABAJO EN ALTURAS</v>
      </c>
      <c r="AB373" s="64" t="str">
        <f>VLOOKUP(I373,[1]Hoja2!A$3:I$54,8,0)</f>
        <v>BUENAS PRACTICAS Y USO DE EPP COLECTIVOS</v>
      </c>
      <c r="AC373" s="65" t="str">
        <f>VLOOKUP(I373,[1]Hoja2!A$3:I$54,9,0)</f>
        <v>USO EPP, LISTAS PREOPERACIONALES</v>
      </c>
      <c r="AD373" s="83"/>
    </row>
    <row r="374" spans="1:30" ht="40.5">
      <c r="A374" s="117"/>
      <c r="B374" s="114"/>
      <c r="C374" s="147"/>
      <c r="D374" s="144"/>
      <c r="E374" s="141"/>
      <c r="F374" s="141"/>
      <c r="G374" s="141"/>
      <c r="H374" s="109" t="str">
        <f>VLOOKUP(I374,[1]Hoja2!A$3:I$54,2,0)</f>
        <v>INGRESO A POZOS, RED DE ACUEDUCTO, EXCAVACIONES</v>
      </c>
      <c r="I374" s="59" t="s">
        <v>196</v>
      </c>
      <c r="J374" s="109" t="str">
        <f>VLOOKUP(I374,[1]Hoja2!A$3:I$54,3,0)</f>
        <v>INTOXICACIÓN, ASFIXIA</v>
      </c>
      <c r="K374" s="60"/>
      <c r="L374" s="109" t="str">
        <f>VLOOKUP(I374,[1]Hoja2!A$3:I$54,4,0)</f>
        <v>PG INSPECCIONES, PG EMERGENCIA, REQUISITOS MÍNIMOS DE SEGURIDAD E HIGIENE PARA ESPACIOS CONFINADOS</v>
      </c>
      <c r="M374" s="109" t="str">
        <f>VLOOKUP(I374,[1]Hoja2!A$3:I$54,5,0)</f>
        <v>ELEMENTOS DE PROTECCIÓN PERSONAL</v>
      </c>
      <c r="N374" s="61">
        <v>6</v>
      </c>
      <c r="O374" s="61">
        <v>3</v>
      </c>
      <c r="P374" s="61">
        <v>25</v>
      </c>
      <c r="Q374" s="61">
        <f t="shared" si="48"/>
        <v>18</v>
      </c>
      <c r="R374" s="61">
        <f t="shared" si="49"/>
        <v>450</v>
      </c>
      <c r="S374" s="61" t="str">
        <f t="shared" si="50"/>
        <v>A-18</v>
      </c>
      <c r="T374" s="62" t="str">
        <f t="shared" si="51"/>
        <v>II</v>
      </c>
      <c r="U374" s="62" t="str">
        <f t="shared" si="53"/>
        <v>No Aceptable o Aceptable con Control Especifico</v>
      </c>
      <c r="V374" s="60">
        <v>9</v>
      </c>
      <c r="W374" s="109" t="str">
        <f>VLOOKUP(I374,[1]Hoja2!A$3:I$54,6,0)</f>
        <v>SECUELA, CALIFICACIÓN DE ENFERMEDAD LABORAL, MUERTE</v>
      </c>
      <c r="X374" s="65"/>
      <c r="Y374" s="65"/>
      <c r="Z374" s="65"/>
      <c r="AA374" s="64" t="str">
        <f>VLOOKUP(I374,[1]Hoja2!A$3:I$54,7,0)</f>
        <v>NS ESPACIOS CONFINADOS</v>
      </c>
      <c r="AB374" s="64" t="str">
        <f>VLOOKUP(I374,[1]Hoja2!A$3:I$54,8,0)</f>
        <v>BUENAS PRACTICAS, USO DE EPP Y COLECTIVOS</v>
      </c>
      <c r="AC374" s="65" t="str">
        <f>VLOOKUP(I374,[1]Hoja2!A$3:I$54,9,0)</f>
        <v>LISTAS PREOPERACIONALES</v>
      </c>
      <c r="AD374" s="83"/>
    </row>
    <row r="375" spans="1:30" ht="15">
      <c r="A375" s="117"/>
      <c r="B375" s="114"/>
      <c r="C375" s="147"/>
      <c r="D375" s="144"/>
      <c r="E375" s="141"/>
      <c r="F375" s="141"/>
      <c r="G375" s="141"/>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8"/>
        <v>30</v>
      </c>
      <c r="R375" s="61">
        <f t="shared" si="49"/>
        <v>750</v>
      </c>
      <c r="S375" s="61" t="str">
        <f t="shared" si="50"/>
        <v>MA-30</v>
      </c>
      <c r="T375" s="62" t="str">
        <f t="shared" si="51"/>
        <v>I</v>
      </c>
      <c r="U375" s="62" t="str">
        <f t="shared" si="53"/>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17"/>
      <c r="B376" s="114"/>
      <c r="C376" s="147"/>
      <c r="D376" s="144"/>
      <c r="E376" s="141"/>
      <c r="F376" s="141"/>
      <c r="G376" s="141"/>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2</v>
      </c>
      <c r="O376" s="61">
        <v>3</v>
      </c>
      <c r="P376" s="61">
        <v>10</v>
      </c>
      <c r="Q376" s="61">
        <f t="shared" si="48"/>
        <v>6</v>
      </c>
      <c r="R376" s="61">
        <f t="shared" si="49"/>
        <v>60</v>
      </c>
      <c r="S376" s="61" t="str">
        <f t="shared" si="50"/>
        <v>M-6</v>
      </c>
      <c r="T376" s="62" t="str">
        <f t="shared" si="51"/>
        <v>III</v>
      </c>
      <c r="U376" s="62" t="str">
        <f t="shared" si="53"/>
        <v>Mejorable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17"/>
      <c r="B377" s="114"/>
      <c r="C377" s="147"/>
      <c r="D377" s="144"/>
      <c r="E377" s="141"/>
      <c r="F377" s="141"/>
      <c r="G377" s="141"/>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8"/>
        <v>6</v>
      </c>
      <c r="R377" s="61">
        <f t="shared" si="49"/>
        <v>60</v>
      </c>
      <c r="S377" s="61" t="str">
        <f t="shared" si="50"/>
        <v>M-6</v>
      </c>
      <c r="T377" s="62" t="str">
        <f t="shared" si="51"/>
        <v>III</v>
      </c>
      <c r="U377" s="62" t="str">
        <f t="shared" si="53"/>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17"/>
      <c r="B378" s="114"/>
      <c r="C378" s="147"/>
      <c r="D378" s="144"/>
      <c r="E378" s="141"/>
      <c r="F378" s="141"/>
      <c r="G378" s="141"/>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8"/>
        <v>6</v>
      </c>
      <c r="R378" s="61">
        <f t="shared" si="49"/>
        <v>60</v>
      </c>
      <c r="S378" s="61" t="str">
        <f t="shared" si="50"/>
        <v>M-6</v>
      </c>
      <c r="T378" s="62" t="str">
        <f t="shared" si="51"/>
        <v>III</v>
      </c>
      <c r="U378" s="62" t="str">
        <f t="shared" si="53"/>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17"/>
      <c r="B379" s="114"/>
      <c r="C379" s="147"/>
      <c r="D379" s="144"/>
      <c r="E379" s="141"/>
      <c r="F379" s="141"/>
      <c r="G379" s="141"/>
      <c r="H379" s="109" t="str">
        <f>VLOOKUP(I379,Hoja2!A$3:I$54,2,0)</f>
        <v>ENERGÍA TÉRMICA, CAMBIO DE TEMPERATURA DURANTE LOS RECORRIDOS</v>
      </c>
      <c r="I379" s="59" t="s">
        <v>66</v>
      </c>
      <c r="J379" s="109" t="str">
        <f>VLOOKUP(I379,Hoja2!A$3:I$54,3,0)</f>
        <v>ENFRIAMIENTO GENERAL, HIPOTERMIA ACCIDENTAL</v>
      </c>
      <c r="K379" s="60"/>
      <c r="L379" s="109" t="str">
        <f>VLOOKUP(I379,Hoja2!A$3:I$54,4,0)</f>
        <v>PG INSPECCIONES, PG EMERGENCIA</v>
      </c>
      <c r="M379" s="109" t="str">
        <f>VLOOKUP(I379,Hoja2!A$3:I$54,5,0)</f>
        <v>ELEMENTOS DE PROTECCIÓN PERSONAL</v>
      </c>
      <c r="N379" s="61">
        <v>10</v>
      </c>
      <c r="O379" s="61">
        <v>4</v>
      </c>
      <c r="P379" s="61">
        <v>60</v>
      </c>
      <c r="Q379" s="61">
        <f t="shared" si="48"/>
        <v>40</v>
      </c>
      <c r="R379" s="61">
        <f t="shared" si="49"/>
        <v>2400</v>
      </c>
      <c r="S379" s="61" t="str">
        <f t="shared" si="50"/>
        <v>MA-40</v>
      </c>
      <c r="T379" s="62" t="str">
        <f t="shared" si="51"/>
        <v>I</v>
      </c>
      <c r="U379" s="62" t="str">
        <f t="shared" si="53"/>
        <v>No Aceptable</v>
      </c>
      <c r="V379" s="60">
        <v>9</v>
      </c>
      <c r="W379" s="109" t="str">
        <f>VLOOKUP(I379,Hoja2!A$3:I$54,6,0)</f>
        <v>SECUELA</v>
      </c>
      <c r="X379" s="65"/>
      <c r="Y379" s="65"/>
      <c r="Z379" s="65"/>
      <c r="AA379" s="64" t="str">
        <f>VLOOKUP(I379,Hoja2!A$3:I$54,7,0)</f>
        <v>N/A</v>
      </c>
      <c r="AB379" s="64" t="str">
        <f>VLOOKUP(I379,Hoja2!A$3:I$54,8,0)</f>
        <v>AUTOCUIDADO</v>
      </c>
      <c r="AC379" s="65" t="str">
        <f>VLOOKUP(I379,Hoja2!A$3:I$54,9,0)</f>
        <v>PG HIGIENE</v>
      </c>
      <c r="AD379" s="83"/>
    </row>
    <row r="380" spans="1:30" ht="25.5">
      <c r="A380" s="117"/>
      <c r="B380" s="114"/>
      <c r="C380" s="147"/>
      <c r="D380" s="144"/>
      <c r="E380" s="141"/>
      <c r="F380" s="141"/>
      <c r="G380" s="141"/>
      <c r="H380" s="58" t="str">
        <f>VLOOKUP(I380,Hoja2!A$3:I$54,2,0)</f>
        <v>POLVOS INORGÁNICOS</v>
      </c>
      <c r="I380" s="59" t="s">
        <v>78</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3</v>
      </c>
      <c r="P380" s="61">
        <v>10</v>
      </c>
      <c r="Q380" s="61">
        <f t="shared" si="48"/>
        <v>6</v>
      </c>
      <c r="R380" s="61">
        <f t="shared" si="49"/>
        <v>60</v>
      </c>
      <c r="S380" s="61" t="str">
        <f t="shared" si="50"/>
        <v>M-6</v>
      </c>
      <c r="T380" s="62" t="str">
        <f t="shared" si="51"/>
        <v>III</v>
      </c>
      <c r="U380" s="62" t="str">
        <f t="shared" si="53"/>
        <v>Mejorable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PG HIGIENE</v>
      </c>
      <c r="AD380" s="83"/>
    </row>
    <row r="381" spans="1:30" ht="25.5">
      <c r="A381" s="117"/>
      <c r="B381" s="114"/>
      <c r="C381" s="147"/>
      <c r="D381" s="144"/>
      <c r="E381" s="141"/>
      <c r="F381" s="141"/>
      <c r="G381" s="141"/>
      <c r="H381" s="58" t="str">
        <f>VLOOKUP(I381,Hoja2!A$3:I$54,2,0)</f>
        <v>MATERIAL PARTICULADO</v>
      </c>
      <c r="I381" s="59" t="s">
        <v>84</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8"/>
        <v>2</v>
      </c>
      <c r="R381" s="61">
        <f t="shared" si="49"/>
        <v>20</v>
      </c>
      <c r="S381" s="61" t="str">
        <f t="shared" si="50"/>
        <v>B-2</v>
      </c>
      <c r="T381" s="62" t="str">
        <f t="shared" si="51"/>
        <v>IV</v>
      </c>
      <c r="U381" s="62" t="str">
        <f t="shared" si="53"/>
        <v>Aceptable</v>
      </c>
      <c r="V381" s="60">
        <v>9</v>
      </c>
      <c r="W381" s="58" t="str">
        <f>VLOOKUP(I381,Hoja2!A$3:I$54,6,0)</f>
        <v>SECUELA, CALIFICACIÓN DE ENFERMEDAD LABORAL</v>
      </c>
      <c r="X381" s="65"/>
      <c r="Y381" s="65"/>
      <c r="Z381" s="65"/>
      <c r="AA381" s="64" t="str">
        <f>VLOOKUP(I381,Hoja2!A$3:I$54,7,0)</f>
        <v>NS QUIMICOS</v>
      </c>
      <c r="AB381" s="64" t="str">
        <f>VLOOKUP(I381,Hoja2!A$3:I$54,8,0)</f>
        <v>BUENAS PRACTICAS Y USO DE EPP</v>
      </c>
      <c r="AC381" s="65" t="str">
        <f>VLOOKUP(I381,Hoja2!A$3:I$54,9,0)</f>
        <v>FORTALECIMIENTO PVE QUÍMICO</v>
      </c>
      <c r="AD381" s="83"/>
    </row>
    <row r="382" spans="1:30" ht="25.5">
      <c r="A382" s="117"/>
      <c r="B382" s="114"/>
      <c r="C382" s="147"/>
      <c r="D382" s="144"/>
      <c r="E382" s="141"/>
      <c r="F382" s="141"/>
      <c r="G382" s="141"/>
      <c r="H382" s="58" t="str">
        <f>VLOOKUP(I382,Hoja2!A$3:I$54,2,0)</f>
        <v>HUMOS METÁLICOS O NO METÁLICOS</v>
      </c>
      <c r="I382" s="59" t="s">
        <v>93</v>
      </c>
      <c r="J382" s="58" t="str">
        <f>VLOOKUP(I382,Hoja2!A$3:I$54,3,0)</f>
        <v>COMPLICACIONES RESPIRATORIAS</v>
      </c>
      <c r="K382" s="60"/>
      <c r="L382" s="58" t="str">
        <f>VLOOKUP(I382,Hoja2!A$3:I$54,4,0)</f>
        <v>PG INSPECCIONES, PG EMERGENCIA, PG RIESGO QUÍMICO</v>
      </c>
      <c r="M382" s="58" t="str">
        <f>VLOOKUP(I382,Hoja2!A$3:I$54,5,0)</f>
        <v>ELEMENTOS DE PROTECCIÓN PERSONAL</v>
      </c>
      <c r="N382" s="61">
        <v>2</v>
      </c>
      <c r="O382" s="61">
        <v>1</v>
      </c>
      <c r="P382" s="61">
        <v>10</v>
      </c>
      <c r="Q382" s="61">
        <f t="shared" si="48"/>
        <v>2</v>
      </c>
      <c r="R382" s="61">
        <f t="shared" si="49"/>
        <v>20</v>
      </c>
      <c r="S382" s="61" t="str">
        <f t="shared" si="50"/>
        <v>B-2</v>
      </c>
      <c r="T382" s="62" t="str">
        <f t="shared" si="51"/>
        <v>IV</v>
      </c>
      <c r="U382" s="62" t="str">
        <f t="shared" si="53"/>
        <v>Aceptable</v>
      </c>
      <c r="V382" s="60">
        <v>9</v>
      </c>
      <c r="W382" s="58" t="str">
        <f>VLOOKUP(I382,Hoja2!A$3:I$54,6,0)</f>
        <v>SECUELA, CALIFICACIÓN DE ENFERMEDAD LABORAL, MUERTE</v>
      </c>
      <c r="X382" s="65"/>
      <c r="Y382" s="65"/>
      <c r="Z382" s="65"/>
      <c r="AA382" s="64" t="str">
        <f>VLOOKUP(I382,Hoja2!A$3:I$54,7,0)</f>
        <v>NS QUIMICOS</v>
      </c>
      <c r="AB382" s="64" t="str">
        <f>VLOOKUP(I382,Hoja2!A$3:I$54,8,0)</f>
        <v>BUENAS PRACTICAS, AUTOCUIDADO Y EPP</v>
      </c>
      <c r="AC382" s="65" t="str">
        <f>VLOOKUP(I382,Hoja2!A$3:I$54,9,0)</f>
        <v>FORTALECIMIENTO PVE QUÍMICO</v>
      </c>
      <c r="AD382" s="83"/>
    </row>
    <row r="383" spans="1:30" ht="15">
      <c r="A383" s="117"/>
      <c r="B383" s="114"/>
      <c r="C383" s="147"/>
      <c r="D383" s="144"/>
      <c r="E383" s="141"/>
      <c r="F383" s="141"/>
      <c r="G383" s="141"/>
      <c r="H383" s="58" t="str">
        <f>VLOOKUP(I383,Hoja2!A$3:I$54,2,0)</f>
        <v>MICROORGANISMOS</v>
      </c>
      <c r="I383" s="59" t="s">
        <v>237</v>
      </c>
      <c r="J383" s="58" t="str">
        <f>VLOOKUP(I383,Hoja2!A$3:I$54,3,0)</f>
        <v>GRIPAS, NAUSEAS, MAREOS, MALESTAR GENERAL</v>
      </c>
      <c r="K383" s="60"/>
      <c r="L383" s="58" t="str">
        <f>VLOOKUP(I383,Hoja2!A$3:I$54,4,0)</f>
        <v>PG INSPECCIONES, PG EMERGENCIA</v>
      </c>
      <c r="M383" s="58" t="str">
        <f>VLOOKUP(I383,Hoja2!A$3:I$54,5,0)</f>
        <v>PVE BIOLÓGICO</v>
      </c>
      <c r="N383" s="61">
        <v>2</v>
      </c>
      <c r="O383" s="61">
        <v>1</v>
      </c>
      <c r="P383" s="61">
        <v>10</v>
      </c>
      <c r="Q383" s="61">
        <f t="shared" si="48"/>
        <v>2</v>
      </c>
      <c r="R383" s="61">
        <f t="shared" si="49"/>
        <v>20</v>
      </c>
      <c r="S383" s="61" t="str">
        <f t="shared" si="50"/>
        <v>B-2</v>
      </c>
      <c r="T383" s="62" t="str">
        <f t="shared" si="51"/>
        <v>IV</v>
      </c>
      <c r="U383" s="62" t="str">
        <f t="shared" si="53"/>
        <v>Aceptable</v>
      </c>
      <c r="V383" s="60">
        <v>9</v>
      </c>
      <c r="W383" s="58" t="str">
        <f>VLOOKUP(I383,Hoja2!A$3:I$54,6,0)</f>
        <v>SECUELA</v>
      </c>
      <c r="X383" s="65"/>
      <c r="Y383" s="65"/>
      <c r="Z383" s="65"/>
      <c r="AA383" s="64" t="str">
        <f>VLOOKUP(I383,Hoja2!A$3:I$54,7,0)</f>
        <v>NS BIOLÓGICO</v>
      </c>
      <c r="AB383" s="64" t="str">
        <f>VLOOKUP(I383,Hoja2!A$3:I$54,8,0)</f>
        <v>N/A</v>
      </c>
      <c r="AC383" s="65" t="str">
        <f>VLOOKUP(I383,Hoja2!A$3:I$54,9,0)</f>
        <v>BUENAS PRACTICAS</v>
      </c>
      <c r="AD383" s="83"/>
    </row>
    <row r="384" spans="1:30" ht="25.5">
      <c r="A384" s="117"/>
      <c r="B384" s="114"/>
      <c r="C384" s="147"/>
      <c r="D384" s="144"/>
      <c r="E384" s="141"/>
      <c r="F384" s="141"/>
      <c r="G384" s="141"/>
      <c r="H384" s="58" t="str">
        <f>VLOOKUP(I384,Hoja2!A$3:I$54,2,0)</f>
        <v>MICROORGANISMOS EN EL AMBIENTE</v>
      </c>
      <c r="I384" s="59" t="s">
        <v>240</v>
      </c>
      <c r="J384" s="58" t="str">
        <f>VLOOKUP(I384,Hoja2!A$3:I$54,3,0)</f>
        <v>LESIONES EN LA PIEL, MALESTAR GENERAL</v>
      </c>
      <c r="K384" s="60"/>
      <c r="L384" s="58" t="str">
        <f>VLOOKUP(I384,Hoja2!A$3:I$54,4,0)</f>
        <v>PG INSPECCIONES, PG EMERGENCIA</v>
      </c>
      <c r="M384" s="58" t="str">
        <f>VLOOKUP(I384,Hoja2!A$3:I$54,5,0)</f>
        <v>PVE BIOLÓGICO, ELEMENTOS DE PROTECCION PERSONAL</v>
      </c>
      <c r="N384" s="61">
        <v>2</v>
      </c>
      <c r="O384" s="61">
        <v>3</v>
      </c>
      <c r="P384" s="61">
        <v>10</v>
      </c>
      <c r="Q384" s="61">
        <f t="shared" si="48"/>
        <v>6</v>
      </c>
      <c r="R384" s="61">
        <f t="shared" si="49"/>
        <v>60</v>
      </c>
      <c r="S384" s="61" t="str">
        <f t="shared" si="50"/>
        <v>M-6</v>
      </c>
      <c r="T384" s="62" t="str">
        <f t="shared" si="51"/>
        <v>III</v>
      </c>
      <c r="U384" s="62" t="str">
        <f t="shared" si="53"/>
        <v>Mejorable</v>
      </c>
      <c r="V384" s="60">
        <v>9</v>
      </c>
      <c r="W384" s="58" t="str">
        <f>VLOOKUP(I384,Hoja2!A$3:I$54,6,0)</f>
        <v>SECUELA, CALIFICACIÓN DE ENFERMEDAD LABORAL, MUERTE</v>
      </c>
      <c r="X384" s="65"/>
      <c r="Y384" s="65"/>
      <c r="Z384" s="65"/>
      <c r="AA384" s="64" t="str">
        <f>VLOOKUP(I384,Hoja2!A$3:I$54,7,0)</f>
        <v>NS BIOLÓGICO</v>
      </c>
      <c r="AB384" s="64" t="str">
        <f>VLOOKUP(I384,Hoja2!A$3:I$54,8,0)</f>
        <v>AUTOCIODADO E HIGIENE, USO DE EPP</v>
      </c>
      <c r="AC384" s="65" t="str">
        <f>VLOOKUP(I384,Hoja2!A$3:I$54,9,0)</f>
        <v>N/A</v>
      </c>
      <c r="AD384" s="83"/>
    </row>
    <row r="385" spans="1:30" ht="25.5">
      <c r="A385" s="117"/>
      <c r="B385" s="114"/>
      <c r="C385" s="147"/>
      <c r="D385" s="144"/>
      <c r="E385" s="141"/>
      <c r="F385" s="141"/>
      <c r="G385" s="141"/>
      <c r="H385" s="58" t="str">
        <f>VLOOKUP(I385,Hoja2!A$3:I$54,2,0)</f>
        <v>HONGOS</v>
      </c>
      <c r="I385" s="59" t="s">
        <v>113</v>
      </c>
      <c r="J385" s="58" t="str">
        <f>VLOOKUP(I385,Hoja2!A$3:I$54,3,0)</f>
        <v>LESIONES EN LA PIEL</v>
      </c>
      <c r="K385" s="60"/>
      <c r="L385" s="58" t="str">
        <f>VLOOKUP(I385,Hoja2!A$3:I$54,4,0)</f>
        <v>PG INSPECCIONES, PG EMERGENCIA</v>
      </c>
      <c r="M385" s="58" t="str">
        <f>VLOOKUP(I385,Hoja2!A$3:I$54,5,0)</f>
        <v>PVE BIOLÓGICO</v>
      </c>
      <c r="N385" s="61">
        <v>2</v>
      </c>
      <c r="O385" s="61">
        <v>1</v>
      </c>
      <c r="P385" s="61">
        <v>10</v>
      </c>
      <c r="Q385" s="61">
        <f t="shared" si="48"/>
        <v>2</v>
      </c>
      <c r="R385" s="61">
        <f t="shared" si="49"/>
        <v>20</v>
      </c>
      <c r="S385" s="61" t="str">
        <f t="shared" si="50"/>
        <v>B-2</v>
      </c>
      <c r="T385" s="62" t="str">
        <f t="shared" si="51"/>
        <v>IV</v>
      </c>
      <c r="U385" s="62" t="str">
        <f t="shared" si="53"/>
        <v>Aceptable</v>
      </c>
      <c r="V385" s="60">
        <v>9</v>
      </c>
      <c r="W385" s="58" t="str">
        <f>VLOOKUP(I385,Hoja2!A$3:I$54,6,0)</f>
        <v>SECUELA</v>
      </c>
      <c r="X385" s="65"/>
      <c r="Y385" s="65"/>
      <c r="Z385" s="65"/>
      <c r="AA385" s="64" t="str">
        <f>VLOOKUP(I385,Hoja2!A$3:I$54,7,0)</f>
        <v>NS BIOLÓGICO</v>
      </c>
      <c r="AB385" s="64" t="str">
        <f>VLOOKUP(I385,Hoja2!A$3:I$54,8,0)</f>
        <v>AUTOCUIDADO E HIGIENE, USO DE EPP</v>
      </c>
      <c r="AC385" s="65" t="str">
        <f>VLOOKUP(I385,Hoja2!A$3:I$54,9,0)</f>
        <v>N/A</v>
      </c>
      <c r="AD385" s="83"/>
    </row>
    <row r="386" spans="1:30" ht="40.5">
      <c r="A386" s="117"/>
      <c r="B386" s="114"/>
      <c r="C386" s="147"/>
      <c r="D386" s="144"/>
      <c r="E386" s="141"/>
      <c r="F386" s="141"/>
      <c r="G386" s="141"/>
      <c r="H386" s="58" t="str">
        <f>VLOOKUP(I386,Hoja2!A$3:I$54,2,0)</f>
        <v>FLUIDOS</v>
      </c>
      <c r="I386" s="59" t="s">
        <v>117</v>
      </c>
      <c r="J386" s="58" t="str">
        <f>VLOOKUP(I386,Hoja2!A$3:I$54,3,0)</f>
        <v>LESIONES DÉRMICAS</v>
      </c>
      <c r="K386" s="60"/>
      <c r="L386" s="58" t="str">
        <f>VLOOKUP(I386,Hoja2!A$3:I$54,4,0)</f>
        <v>PG INSPECCIONES, PG EMERGENCIA</v>
      </c>
      <c r="M386" s="58" t="str">
        <f>VLOOKUP(I386,Hoja2!A$3:I$54,5,0)</f>
        <v>PVE BIOLÓGICO, ELEMENTOS DE PROTECCION PERSONAL</v>
      </c>
      <c r="N386" s="61">
        <v>2</v>
      </c>
      <c r="O386" s="61">
        <v>4</v>
      </c>
      <c r="P386" s="61">
        <v>25</v>
      </c>
      <c r="Q386" s="61">
        <f t="shared" si="48"/>
        <v>8</v>
      </c>
      <c r="R386" s="61">
        <f t="shared" si="49"/>
        <v>200</v>
      </c>
      <c r="S386" s="61" t="str">
        <f t="shared" si="50"/>
        <v>M-8</v>
      </c>
      <c r="T386" s="62" t="str">
        <f t="shared" si="51"/>
        <v>II</v>
      </c>
      <c r="U386" s="62" t="str">
        <f t="shared" si="53"/>
        <v>No Aceptable o Aceptable con Control Especifico</v>
      </c>
      <c r="V386" s="60">
        <v>9</v>
      </c>
      <c r="W386" s="58" t="str">
        <f>VLOOKUP(I386,Hoja2!A$3:I$54,6,0)</f>
        <v>SECUELA, CALIFICACIÓN DE ENFERMEDAD LABORAL, MUERTE</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17"/>
      <c r="B387" s="114"/>
      <c r="C387" s="147"/>
      <c r="D387" s="144"/>
      <c r="E387" s="141"/>
      <c r="F387" s="141"/>
      <c r="G387" s="141"/>
      <c r="H387" s="58" t="str">
        <f>VLOOKUP(I387,Hoja2!A$3:I$54,2,0)</f>
        <v>PARÁSITOS</v>
      </c>
      <c r="I387" s="59" t="s">
        <v>119</v>
      </c>
      <c r="J387" s="58" t="str">
        <f>VLOOKUP(I387,Hoja2!A$3:I$54,3,0)</f>
        <v>LESIONES, INFECCIONES PARASITARIAS</v>
      </c>
      <c r="K387" s="60"/>
      <c r="L387" s="58" t="str">
        <f>VLOOKUP(I387,Hoja2!A$3:I$54,4,0)</f>
        <v>PG INSPECCIONES, PG EMERGENCIA</v>
      </c>
      <c r="M387" s="58" t="str">
        <f>VLOOKUP(I387,Hoja2!A$3:I$54,5,0)</f>
        <v>PVE BIOLÓGICO, ELEMENTOS DE PROTECCION PERSONAL</v>
      </c>
      <c r="N387" s="61">
        <v>2</v>
      </c>
      <c r="O387" s="61">
        <v>2</v>
      </c>
      <c r="P387" s="61">
        <v>10</v>
      </c>
      <c r="Q387" s="61">
        <f t="shared" si="48"/>
        <v>4</v>
      </c>
      <c r="R387" s="61">
        <f t="shared" si="49"/>
        <v>40</v>
      </c>
      <c r="S387" s="61" t="str">
        <f t="shared" si="50"/>
        <v>B-4</v>
      </c>
      <c r="T387" s="62" t="str">
        <f t="shared" si="51"/>
        <v>III</v>
      </c>
      <c r="U387" s="62" t="str">
        <f t="shared" si="53"/>
        <v>Mejorable</v>
      </c>
      <c r="V387" s="60">
        <v>9</v>
      </c>
      <c r="W387" s="58" t="str">
        <f>VLOOKUP(I387,Hoja2!A$3:I$54,6,0)</f>
        <v>SECUELA</v>
      </c>
      <c r="X387" s="65"/>
      <c r="Y387" s="65"/>
      <c r="Z387" s="65"/>
      <c r="AA387" s="64" t="str">
        <f>VLOOKUP(I387,Hoja2!A$3:I$54,7,0)</f>
        <v>NS BIOLÓGICO</v>
      </c>
      <c r="AB387" s="64" t="str">
        <f>VLOOKUP(I387,Hoja2!A$3:I$54,8,0)</f>
        <v>AUTOCUIDADO E HIGIENE, USO DE EPP</v>
      </c>
      <c r="AC387" s="65" t="str">
        <f>VLOOKUP(I387,Hoja2!A$3:I$54,9,0)</f>
        <v>N/A</v>
      </c>
      <c r="AD387" s="83"/>
    </row>
    <row r="388" spans="1:30" ht="25.5">
      <c r="A388" s="117"/>
      <c r="B388" s="114"/>
      <c r="C388" s="147"/>
      <c r="D388" s="144"/>
      <c r="E388" s="141"/>
      <c r="F388" s="141"/>
      <c r="G388" s="141"/>
      <c r="H388" s="58" t="str">
        <f>VLOOKUP(I388,Hoja2!A$3:I$54,2,0)</f>
        <v>ANIMALES VIVOS</v>
      </c>
      <c r="I388" s="59" t="s">
        <v>122</v>
      </c>
      <c r="J388" s="58" t="str">
        <f>VLOOKUP(I388,Hoja2!A$3:I$54,3,0)</f>
        <v>LESIONES EN TEJIDOS, INFECCIONES, ENFERMADES INFECTOCONTAGIOSAS</v>
      </c>
      <c r="K388" s="60"/>
      <c r="L388" s="58" t="str">
        <f>VLOOKUP(I388,Hoja2!A$3:I$54,4,0)</f>
        <v>PG INSPECCIONES, PG EMERGENCIA</v>
      </c>
      <c r="M388" s="58" t="str">
        <f>VLOOKUP(I388,Hoja2!A$3:I$54,5,0)</f>
        <v>ELEMENTOS DE PROTECCIÓN PERSONAL</v>
      </c>
      <c r="N388" s="61">
        <v>2</v>
      </c>
      <c r="O388" s="61">
        <v>2</v>
      </c>
      <c r="P388" s="61">
        <v>10</v>
      </c>
      <c r="Q388" s="61">
        <f t="shared" ref="Q388:Q457" si="54">N388*O388</f>
        <v>4</v>
      </c>
      <c r="R388" s="61">
        <f t="shared" ref="R388:R457" si="55">Q388*P388</f>
        <v>40</v>
      </c>
      <c r="S388" s="61" t="str">
        <f t="shared" ref="S388:S457" si="56">IF(Q388=40,"MA-40",IF(Q388=30,"MA-30",IF(Q388=20,"A-20",IF(Q388=10,"A-10",IF(Q388=24,"MA-24",IF(Q388=18,"A-18",IF(Q388=12,"A-12",IF(Q388=6,"M-6",IF(Q388=8,"M-8",IF(Q388=6,"M-6",IF(Q388=4,"B-4",IF(Q388=2,"B-2",))))))))))))</f>
        <v>B-4</v>
      </c>
      <c r="T388" s="62" t="str">
        <f t="shared" ref="T388:T457" si="57">IF(R388&lt;=20,"IV",IF(R388&lt;=120,"III",IF(R388&lt;=500,"II",IF(R388&lt;=4000,"I"))))</f>
        <v>III</v>
      </c>
      <c r="U388" s="62" t="str">
        <f t="shared" si="53"/>
        <v>Mejorable</v>
      </c>
      <c r="V388" s="60">
        <v>9</v>
      </c>
      <c r="W388" s="58" t="str">
        <f>VLOOKUP(I388,Hoja2!A$3:I$54,6,0)</f>
        <v>SECUELA, CALIFICACIÓN DE ENFERMEDAD LABORAL, MUERTE</v>
      </c>
      <c r="X388" s="65"/>
      <c r="Y388" s="65"/>
      <c r="Z388" s="65"/>
      <c r="AA388" s="64" t="str">
        <f>VLOOKUP(I388,Hoja2!A$3:I$54,7,0)</f>
        <v>NS BIOLÓGICO</v>
      </c>
      <c r="AB388" s="64" t="str">
        <f>VLOOKUP(I388,Hoja2!A$3:I$54,8,0)</f>
        <v>AUTOCUIDADO E HIGIENE, USO DE EPP</v>
      </c>
      <c r="AC388" s="65" t="str">
        <f>VLOOKUP(I388,Hoja2!A$3:I$54,9,0)</f>
        <v>BUENAS PRACTICAS</v>
      </c>
      <c r="AD388" s="83"/>
    </row>
    <row r="389" spans="1:30" ht="38.25">
      <c r="A389" s="117"/>
      <c r="B389" s="114"/>
      <c r="C389" s="147"/>
      <c r="D389" s="144"/>
      <c r="E389" s="141"/>
      <c r="F389" s="141"/>
      <c r="G389" s="141"/>
      <c r="H389" s="58" t="str">
        <f>VLOOKUP(I389,Hoja2!A$3:I$54,2,0)</f>
        <v>CARGA DE UN PESO MAYOR AL RECOMENDADO</v>
      </c>
      <c r="I389" s="59" t="s">
        <v>125</v>
      </c>
      <c r="J389" s="58" t="str">
        <f>VLOOKUP(I389,Hoja2!A$3:I$54,3,0)</f>
        <v>LESIONES OSTEOMUSCULARES</v>
      </c>
      <c r="K389" s="60"/>
      <c r="L389" s="58" t="str">
        <f>VLOOKUP(I389,Hoja2!A$3:I$54,4,0)</f>
        <v>PG INSPECCIONES, PG EMERGENCIA</v>
      </c>
      <c r="M389" s="58" t="str">
        <f>VLOOKUP(I389,Hoja2!A$3:I$54,5,0)</f>
        <v>PVE BIOMECÁNICO, PROGRAMA PAUSAS ACTIVAS, PG MEDICINA PREVENTIVA Y DEL TRABAJO</v>
      </c>
      <c r="N389" s="61">
        <v>2</v>
      </c>
      <c r="O389" s="61">
        <v>3</v>
      </c>
      <c r="P389" s="61">
        <v>10</v>
      </c>
      <c r="Q389" s="61">
        <f t="shared" si="54"/>
        <v>6</v>
      </c>
      <c r="R389" s="61">
        <f t="shared" si="55"/>
        <v>60</v>
      </c>
      <c r="S389" s="61" t="str">
        <f t="shared" si="56"/>
        <v>M-6</v>
      </c>
      <c r="T389" s="62" t="str">
        <f t="shared" si="57"/>
        <v>III</v>
      </c>
      <c r="U389" s="62" t="str">
        <f t="shared" si="53"/>
        <v>Mejorable</v>
      </c>
      <c r="V389" s="60">
        <v>9</v>
      </c>
      <c r="W389" s="58" t="str">
        <f>VLOOKUP(I389,Hoja2!A$3:I$54,6,0)</f>
        <v>SECUELA, CALIFICACIÓN DE ENFERMEDAD LABORAL</v>
      </c>
      <c r="X389" s="65"/>
      <c r="Y389" s="65"/>
      <c r="Z389" s="65"/>
      <c r="AA389" s="64" t="str">
        <f>VLOOKUP(I389,Hoja2!A$3:I$54,7,0)</f>
        <v>NS MANEJO DE CARGAS</v>
      </c>
      <c r="AB389" s="64" t="str">
        <f>VLOOKUP(I389,Hoja2!A$3:I$54,8,0)</f>
        <v>LEVANTAMIENTO MANUAL Y MECÁNICO DE CARGAS</v>
      </c>
      <c r="AC389" s="65" t="str">
        <f>VLOOKUP(I389,Hoja2!A$3:I$54,9,0)</f>
        <v>FORTALECIMIENTO PVE BIOMECÁNICO</v>
      </c>
      <c r="AD389" s="83"/>
    </row>
    <row r="390" spans="1:30" ht="40.5">
      <c r="A390" s="117"/>
      <c r="B390" s="114"/>
      <c r="C390" s="147"/>
      <c r="D390" s="144"/>
      <c r="E390" s="141"/>
      <c r="F390" s="141"/>
      <c r="G390" s="141"/>
      <c r="H390" s="58" t="str">
        <f>VLOOKUP(I390,Hoja2!A$3:I$54,2,0)</f>
        <v>FORZADAS, PROLONGADAS EN PERSONAL OPERATIVO</v>
      </c>
      <c r="I390" s="59" t="s">
        <v>243</v>
      </c>
      <c r="J390" s="58" t="str">
        <f>VLOOKUP(I390,Hoja2!A$3:I$54,3,0)</f>
        <v>DOLOR DE ESPALDA, LESIONES EN LA COLUMNA</v>
      </c>
      <c r="K390" s="60"/>
      <c r="L390" s="58" t="str">
        <f>VLOOKUP(I390,Hoja2!A$3:I$54,4,0)</f>
        <v>PG INSPECCIONES, PG EMERGENCIA</v>
      </c>
      <c r="M390" s="58" t="str">
        <f>VLOOKUP(I390,Hoja2!A$3:I$54,5,0)</f>
        <v>PVE BIOMECÁNICO, EXÁMENES PERIODICOS, PG MEDICINA PREVENTIVA Y DEL TRABAJO</v>
      </c>
      <c r="N390" s="61">
        <v>2</v>
      </c>
      <c r="O390" s="61">
        <v>3</v>
      </c>
      <c r="P390" s="61">
        <v>25</v>
      </c>
      <c r="Q390" s="61">
        <f t="shared" si="54"/>
        <v>6</v>
      </c>
      <c r="R390" s="61">
        <f t="shared" si="55"/>
        <v>150</v>
      </c>
      <c r="S390" s="61" t="str">
        <f t="shared" si="56"/>
        <v>M-6</v>
      </c>
      <c r="T390" s="62" t="str">
        <f t="shared" si="57"/>
        <v>II</v>
      </c>
      <c r="U390" s="62" t="str">
        <f t="shared" si="53"/>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40.5">
      <c r="A391" s="117"/>
      <c r="B391" s="114"/>
      <c r="C391" s="147"/>
      <c r="D391" s="144"/>
      <c r="E391" s="141"/>
      <c r="F391" s="141"/>
      <c r="G391" s="141"/>
      <c r="H391" s="58" t="str">
        <f>VLOOKUP(I391,Hoja2!A$3:I$54,2,0)</f>
        <v>HIGIENE POSTURAL, MOVIMIENTOS REPETITIVOS</v>
      </c>
      <c r="I391" s="59" t="s">
        <v>245</v>
      </c>
      <c r="J391" s="58" t="str">
        <f>VLOOKUP(I391,Hoja2!A$3:I$54,3,0)</f>
        <v>LESIONES OSTEOMUSCULARES, TRANSTORNO DE TRAUMA ACUMULATIVO</v>
      </c>
      <c r="K391" s="60"/>
      <c r="L391" s="58" t="str">
        <f>VLOOKUP(I391,Hoja2!A$3:I$54,4,0)</f>
        <v>PG INSPECCIONES, PG EMERGENCIA</v>
      </c>
      <c r="M391" s="58" t="str">
        <f>VLOOKUP(I391,Hoja2!A$3:I$54,5,0)</f>
        <v>PVE BIOMECÁNICO, PG MEDICINA PREVENTIVA Y DEL TRABAJO</v>
      </c>
      <c r="N391" s="61">
        <v>2</v>
      </c>
      <c r="O391" s="61">
        <v>3</v>
      </c>
      <c r="P391" s="61">
        <v>25</v>
      </c>
      <c r="Q391" s="61">
        <f t="shared" si="54"/>
        <v>6</v>
      </c>
      <c r="R391" s="61">
        <f t="shared" si="55"/>
        <v>150</v>
      </c>
      <c r="S391" s="61" t="str">
        <f t="shared" si="56"/>
        <v>M-6</v>
      </c>
      <c r="T391" s="62" t="str">
        <f t="shared" si="57"/>
        <v>II</v>
      </c>
      <c r="U391" s="62" t="str">
        <f t="shared" si="53"/>
        <v>No Aceptable o Aceptable con Control Especifico</v>
      </c>
      <c r="V391" s="60">
        <v>9</v>
      </c>
      <c r="W391" s="58" t="str">
        <f>VLOOKUP(I391,Hoja2!A$3:I$54,6,0)</f>
        <v>SECUELA, CALIFICACIÓN DE ENFERMEDAD LABORAL</v>
      </c>
      <c r="X391" s="65"/>
      <c r="Y391" s="65"/>
      <c r="Z391" s="65"/>
      <c r="AA391" s="64" t="str">
        <f>VLOOKUP(I391,Hoja2!A$3:I$54,7,0)</f>
        <v>NS MANEJO DE CARGAS</v>
      </c>
      <c r="AB391" s="64" t="str">
        <f>VLOOKUP(I391,Hoja2!A$3:I$54,8,0)</f>
        <v>HIGIENE POSTURAL</v>
      </c>
      <c r="AC391" s="65" t="str">
        <f>VLOOKUP(I391,Hoja2!A$3:I$54,9,0)</f>
        <v>FORTALECIMIENTO PVE BIOMECÁNICO</v>
      </c>
      <c r="AD391" s="83"/>
    </row>
    <row r="392" spans="1:30" ht="25.5">
      <c r="A392" s="117"/>
      <c r="B392" s="114"/>
      <c r="C392" s="147"/>
      <c r="D392" s="144"/>
      <c r="E392" s="141"/>
      <c r="F392" s="141"/>
      <c r="G392" s="141"/>
      <c r="H392" s="58" t="str">
        <f>VLOOKUP(I392,Hoja2!A$3:I$54,2,0)</f>
        <v>RELACIONES, COHESIÓN, CALIDAD DE INTERACCIONES NO EFECTIVA, NO HAY TRABAJO EN EQUIPO</v>
      </c>
      <c r="I392" s="59" t="s">
        <v>141</v>
      </c>
      <c r="J392" s="58" t="str">
        <f>VLOOKUP(I392,Hoja2!A$3:I$54,3,0)</f>
        <v>ENFERMEDADES DIGESTIVAS, IRRITABILIDAD</v>
      </c>
      <c r="K392" s="60"/>
      <c r="L392" s="58" t="str">
        <f>VLOOKUP(I392,Hoja2!A$3:I$54,4,0)</f>
        <v>N/A</v>
      </c>
      <c r="M392" s="58" t="str">
        <f>VLOOKUP(I392,Hoja2!A$3:I$54,5,0)</f>
        <v>PVE PSICOSOCIAL</v>
      </c>
      <c r="N392" s="61">
        <v>2</v>
      </c>
      <c r="O392" s="61">
        <v>3</v>
      </c>
      <c r="P392" s="61">
        <v>10</v>
      </c>
      <c r="Q392" s="61">
        <f t="shared" si="54"/>
        <v>6</v>
      </c>
      <c r="R392" s="61">
        <f t="shared" si="55"/>
        <v>60</v>
      </c>
      <c r="S392" s="61" t="str">
        <f t="shared" si="56"/>
        <v>M-6</v>
      </c>
      <c r="T392" s="62" t="str">
        <f t="shared" si="57"/>
        <v>III</v>
      </c>
      <c r="U392" s="62" t="str">
        <f t="shared" si="53"/>
        <v>Mejorable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25.5">
      <c r="A393" s="117"/>
      <c r="B393" s="114"/>
      <c r="C393" s="147"/>
      <c r="D393" s="144"/>
      <c r="E393" s="141"/>
      <c r="F393" s="141"/>
      <c r="G393" s="141"/>
      <c r="H393" s="58" t="str">
        <f>VLOOKUP(I393,Hoja2!A$3:I$54,2,0)</f>
        <v>CARGA MENTAL, DEMANDAS EMOCIONALES, INESPECIFICIDAD DE DEFINICIÓN DE ROLES, MONOTONÍA</v>
      </c>
      <c r="I393" s="59" t="s">
        <v>146</v>
      </c>
      <c r="J393" s="58" t="str">
        <f>VLOOKUP(I393,Hoja2!A$3:I$54,3,0)</f>
        <v>ESTRÉS, CEFALÉA, IRRITABILIDAD</v>
      </c>
      <c r="K393" s="60"/>
      <c r="L393" s="58" t="str">
        <f>VLOOKUP(I393,Hoja2!A$3:I$54,4,0)</f>
        <v>N/A</v>
      </c>
      <c r="M393" s="58" t="str">
        <f>VLOOKUP(I393,Hoja2!A$3:I$54,5,0)</f>
        <v>PVE PSICOSOCIAL</v>
      </c>
      <c r="N393" s="61">
        <v>2</v>
      </c>
      <c r="O393" s="61">
        <v>1</v>
      </c>
      <c r="P393" s="61">
        <v>10</v>
      </c>
      <c r="Q393" s="61">
        <f t="shared" si="54"/>
        <v>2</v>
      </c>
      <c r="R393" s="61">
        <f t="shared" si="55"/>
        <v>20</v>
      </c>
      <c r="S393" s="61" t="str">
        <f t="shared" si="56"/>
        <v>B-2</v>
      </c>
      <c r="T393" s="62" t="str">
        <f t="shared" si="57"/>
        <v>IV</v>
      </c>
      <c r="U393" s="62" t="str">
        <f t="shared" si="53"/>
        <v>Aceptable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38.25">
      <c r="A394" s="117"/>
      <c r="B394" s="114"/>
      <c r="C394" s="147"/>
      <c r="D394" s="144"/>
      <c r="E394" s="141"/>
      <c r="F394" s="141"/>
      <c r="G394" s="141"/>
      <c r="H394" s="58" t="str">
        <f>VLOOKUP(I394,Hoja2!A$3:I$54,2,0)</f>
        <v>TECNOLOGÍA NO AVANZADA, COMUNICACIÓN NO EFECTIVA, SOBRECARGA CUANTITATIVA Y CUALITATIVA, NO HAY VARIACIÓN EN FORMA DE TRABAJO</v>
      </c>
      <c r="I394" s="59" t="s">
        <v>149</v>
      </c>
      <c r="J394" s="58" t="str">
        <f>VLOOKUP(I394,Hoja2!A$3:I$54,3,0)</f>
        <v>ENFERMEDADES DIGESTIVAS, IRRITABILIDAD</v>
      </c>
      <c r="K394" s="60"/>
      <c r="L394" s="58" t="str">
        <f>VLOOKUP(I394,Hoja2!A$3:I$54,4,0)</f>
        <v>N/A</v>
      </c>
      <c r="M394" s="58" t="str">
        <f>VLOOKUP(I394,Hoja2!A$3:I$54,5,0)</f>
        <v>PVE PSICOSOCIAL</v>
      </c>
      <c r="N394" s="61">
        <v>2</v>
      </c>
      <c r="O394" s="61">
        <v>2</v>
      </c>
      <c r="P394" s="61">
        <v>10</v>
      </c>
      <c r="Q394" s="61">
        <f t="shared" si="54"/>
        <v>4</v>
      </c>
      <c r="R394" s="61">
        <f t="shared" si="55"/>
        <v>40</v>
      </c>
      <c r="S394" s="61" t="str">
        <f t="shared" si="56"/>
        <v>B-4</v>
      </c>
      <c r="T394" s="66" t="str">
        <f t="shared" si="57"/>
        <v>III</v>
      </c>
      <c r="U394" s="66" t="str">
        <f t="shared" si="53"/>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17"/>
      <c r="B395" s="114"/>
      <c r="C395" s="147"/>
      <c r="D395" s="144"/>
      <c r="E395" s="141"/>
      <c r="F395" s="141"/>
      <c r="G395" s="141"/>
      <c r="H395" s="58" t="str">
        <f>VLOOKUP(I395,Hoja2!A$3:I$54,2,0)</f>
        <v>ESTILOS DE MANDO RÍGIDOS, AUSENCIA DE CAPACITACIÓN, AUSENCIA DE PROGRAMAS DE BIENESTAR</v>
      </c>
      <c r="I395" s="59" t="s">
        <v>154</v>
      </c>
      <c r="J395" s="58" t="str">
        <f>VLOOKUP(I395,Hoja2!A$3:I$54,3,0)</f>
        <v>ESTRÉS, DEPRESIÓN, DESMOTIVACIÓN, AUSENCIA DE ATENCIÓN</v>
      </c>
      <c r="K395" s="60"/>
      <c r="L395" s="58" t="str">
        <f>VLOOKUP(I395,Hoja2!A$3:I$54,4,0)</f>
        <v>N/A</v>
      </c>
      <c r="M395" s="58" t="str">
        <f>VLOOKUP(I395,Hoja2!A$3:I$54,5,0)</f>
        <v>PVE PSICOSOCIAL</v>
      </c>
      <c r="N395" s="61">
        <v>2</v>
      </c>
      <c r="O395" s="61">
        <v>2</v>
      </c>
      <c r="P395" s="61">
        <v>10</v>
      </c>
      <c r="Q395" s="61">
        <f t="shared" si="54"/>
        <v>4</v>
      </c>
      <c r="R395" s="61">
        <f t="shared" si="55"/>
        <v>40</v>
      </c>
      <c r="S395" s="61" t="str">
        <f t="shared" si="56"/>
        <v>B-4</v>
      </c>
      <c r="T395" s="66" t="str">
        <f t="shared" si="57"/>
        <v>III</v>
      </c>
      <c r="U395" s="66" t="str">
        <f t="shared" si="53"/>
        <v>Mejorable</v>
      </c>
      <c r="V395" s="60">
        <v>9</v>
      </c>
      <c r="W395" s="58" t="str">
        <f>VLOOKUP(I395,Hoja2!A$3:I$54,6,0)</f>
        <v>SECUELA, CALIFICACIÓN DE ENFERMEDAD LABORAL</v>
      </c>
      <c r="X395" s="65"/>
      <c r="Y395" s="65"/>
      <c r="Z395" s="65"/>
      <c r="AA395" s="64" t="str">
        <f>VLOOKUP(I395,Hoja2!A$3:I$54,7,0)</f>
        <v>N/A</v>
      </c>
      <c r="AB395" s="64" t="str">
        <f>VLOOKUP(I395,Hoja2!A$3:I$54,8,0)</f>
        <v>N/A</v>
      </c>
      <c r="AC395" s="65" t="str">
        <f>VLOOKUP(I395,Hoja2!A$3:I$54,9,0)</f>
        <v>FORTALECIMIENTO PVE PSICOSOCIAL</v>
      </c>
      <c r="AD395" s="83"/>
    </row>
    <row r="396" spans="1:30" ht="25.5">
      <c r="A396" s="117"/>
      <c r="B396" s="114"/>
      <c r="C396" s="147"/>
      <c r="D396" s="144"/>
      <c r="E396" s="141"/>
      <c r="F396" s="141"/>
      <c r="G396" s="141"/>
      <c r="H396" s="58" t="str">
        <f>VLOOKUP(I396,Hoja2!A$3:I$54,2,0)</f>
        <v>SISMOS, INCENDIOS, INUNDACIONES, TERREMOTOS, VENDAVALES</v>
      </c>
      <c r="I396" s="59" t="s">
        <v>250</v>
      </c>
      <c r="J396" s="58" t="str">
        <f>VLOOKUP(I396,Hoja2!A$3:I$54,3,0)</f>
        <v>LESIONES, ATRAPAMIENTO, APLASTAMIENTO, PÉRDIDAS MATERIALES</v>
      </c>
      <c r="K396" s="60"/>
      <c r="L396" s="58" t="str">
        <f>VLOOKUP(I396,Hoja2!A$3:I$54,4,0)</f>
        <v>PG INSPECCIONES, PG EMERGENCIA</v>
      </c>
      <c r="M396" s="58" t="str">
        <f>VLOOKUP(I396,Hoja2!A$3:I$54,5,0)</f>
        <v>BRIGADAS DE EMERGENCIA</v>
      </c>
      <c r="N396" s="61">
        <v>2</v>
      </c>
      <c r="O396" s="61">
        <v>2</v>
      </c>
      <c r="P396" s="61">
        <v>10</v>
      </c>
      <c r="Q396" s="61">
        <f t="shared" si="54"/>
        <v>4</v>
      </c>
      <c r="R396" s="61">
        <f t="shared" si="55"/>
        <v>40</v>
      </c>
      <c r="S396" s="61" t="str">
        <f t="shared" si="56"/>
        <v>B-4</v>
      </c>
      <c r="T396" s="66" t="str">
        <f t="shared" si="57"/>
        <v>III</v>
      </c>
      <c r="U396" s="66" t="str">
        <f t="shared" si="53"/>
        <v>Mejorable</v>
      </c>
      <c r="V396" s="60">
        <v>9</v>
      </c>
      <c r="W396" s="58" t="str">
        <f>VLOOKUP(I396,Hoja2!A$3:I$54,6,0)</f>
        <v>SECUELA, CALIFICACIÓN DE ENFERMEDAD LABORAL, MUERTE</v>
      </c>
      <c r="X396" s="65"/>
      <c r="Y396" s="65"/>
      <c r="Z396" s="65"/>
      <c r="AA396" s="64" t="str">
        <f>VLOOKUP(I396,Hoja2!A$3:I$54,7,0)</f>
        <v>NS PLANES DE EMERGENCIA</v>
      </c>
      <c r="AB396" s="64" t="str">
        <f>VLOOKUP(I396,Hoja2!A$3:I$54,8,0)</f>
        <v>N/A</v>
      </c>
      <c r="AC396" s="65" t="str">
        <f>VLOOKUP(I396,Hoja2!A$3:I$54,9,0)</f>
        <v>N/A</v>
      </c>
      <c r="AD396" s="83"/>
    </row>
    <row r="397" spans="1:30" ht="26.25" thickBot="1">
      <c r="A397" s="117"/>
      <c r="B397" s="114"/>
      <c r="C397" s="148"/>
      <c r="D397" s="145"/>
      <c r="E397" s="142"/>
      <c r="F397" s="142"/>
      <c r="G397" s="142"/>
      <c r="H397" s="93" t="str">
        <f>VLOOKUP(I397,Hoja2!A$3:I$54,2,0)</f>
        <v>LLUVIAS, GRANIZADA, HELADAS</v>
      </c>
      <c r="I397" s="94" t="s">
        <v>251</v>
      </c>
      <c r="J397" s="93" t="str">
        <f>VLOOKUP(I397,Hoja2!A$3:I$54,3,0)</f>
        <v>LESIONES, ATRAPAMIENTO, APLASTAMIENTO, PÉRDIDAS MATERIALES</v>
      </c>
      <c r="K397" s="95"/>
      <c r="L397" s="93" t="str">
        <f>VLOOKUP(I397,Hoja2!A$3:I$54,4,0)</f>
        <v>PG INSPECCIONES, PG EMERGENCIA</v>
      </c>
      <c r="M397" s="93" t="str">
        <f>VLOOKUP(I397,Hoja2!A$3:I$54,5,0)</f>
        <v>BRIGADAS DE EMERGENCIA</v>
      </c>
      <c r="N397" s="96">
        <v>2</v>
      </c>
      <c r="O397" s="96">
        <v>3</v>
      </c>
      <c r="P397" s="96">
        <v>10</v>
      </c>
      <c r="Q397" s="96">
        <f t="shared" si="54"/>
        <v>6</v>
      </c>
      <c r="R397" s="96">
        <f t="shared" si="55"/>
        <v>60</v>
      </c>
      <c r="S397" s="96" t="str">
        <f t="shared" si="56"/>
        <v>M-6</v>
      </c>
      <c r="T397" s="89" t="str">
        <f t="shared" si="57"/>
        <v>III</v>
      </c>
      <c r="U397" s="89" t="str">
        <f t="shared" si="53"/>
        <v>Mejorable</v>
      </c>
      <c r="V397" s="95">
        <v>9</v>
      </c>
      <c r="W397" s="93" t="str">
        <f>VLOOKUP(I397,Hoja2!A$3:I$54,6,0)</f>
        <v>SECUELA, CALIFICACIÓN DE ENFERMEDAD LABORAL, MUERTE</v>
      </c>
      <c r="X397" s="97"/>
      <c r="Y397" s="97"/>
      <c r="Z397" s="97"/>
      <c r="AA397" s="98" t="str">
        <f>VLOOKUP(I397,Hoja2!A$3:I$54,7,0)</f>
        <v>NS PLANES DE EMERGENCIA</v>
      </c>
      <c r="AB397" s="98" t="str">
        <f>VLOOKUP(I397,Hoja2!A$3:I$54,8,0)</f>
        <v>N/A</v>
      </c>
      <c r="AC397" s="97" t="str">
        <f>VLOOKUP(I397,Hoja2!A$3:I$54,9,0)</f>
        <v>N/A</v>
      </c>
      <c r="AD397" s="99"/>
    </row>
    <row r="398" spans="1:30" ht="40.5">
      <c r="A398" s="117"/>
      <c r="B398" s="114"/>
      <c r="C398" s="155" t="s">
        <v>306</v>
      </c>
      <c r="D398" s="152" t="s">
        <v>326</v>
      </c>
      <c r="E398" s="149" t="s">
        <v>304</v>
      </c>
      <c r="F398" s="149">
        <v>42</v>
      </c>
      <c r="G398" s="149" t="s">
        <v>256</v>
      </c>
      <c r="H398" s="100" t="str">
        <f>VLOOKUP(I398,Hoja2!A$3:I$54,2,0)</f>
        <v>INADECUADAS CONEXIONES ELÉCTRICAS, SATURACIÓN EN TOMAS DE ENERGÍA</v>
      </c>
      <c r="I398" s="101" t="s">
        <v>158</v>
      </c>
      <c r="J398" s="100" t="str">
        <f>VLOOKUP(I398,Hoja2!A$3:I$54,3,0)</f>
        <v>QUEMADURAS, ELECTROCUCIÓN, ARITMIA CARDIACA, MUERTE</v>
      </c>
      <c r="K398" s="102"/>
      <c r="L398" s="100" t="str">
        <f>VLOOKUP(I398,Hoja2!A$3:I$54,4,0)</f>
        <v>PG INSPECCIONES, PG EMERGENCIA, REQUISITOS MÍNIMOS PARA LÍNEAS ELÉCTRICAS</v>
      </c>
      <c r="M398" s="100" t="str">
        <f>VLOOKUP(I398,Hoja2!A$3:I$54,5,0)</f>
        <v>ELEMENTOS DE PROTECCIÓN PERSONAL</v>
      </c>
      <c r="N398" s="103">
        <v>6</v>
      </c>
      <c r="O398" s="103">
        <v>3</v>
      </c>
      <c r="P398" s="103">
        <v>25</v>
      </c>
      <c r="Q398" s="103">
        <f t="shared" si="54"/>
        <v>18</v>
      </c>
      <c r="R398" s="103">
        <f t="shared" si="55"/>
        <v>450</v>
      </c>
      <c r="S398" s="103" t="str">
        <f t="shared" si="56"/>
        <v>A-18</v>
      </c>
      <c r="T398" s="78" t="str">
        <f t="shared" si="57"/>
        <v>II</v>
      </c>
      <c r="U398" s="78" t="str">
        <f>IF(T398=0,"",IF(T398="IV","Aceptable",IF(T398="III","Mejorable",IF(T398="II","No Aceptable o Aceptable con Control Especifico",IF(T398="I","No Aceptable","")))))</f>
        <v>No Aceptable o Aceptable con Control Especifico</v>
      </c>
      <c r="V398" s="102">
        <v>6</v>
      </c>
      <c r="W398" s="100" t="str">
        <f>VLOOKUP(I398,Hoja2!A$3:I$54,6,0)</f>
        <v>SECUELA, CALIFICACIÓN DE ENFERMEDAD LABORAL, MUERTE</v>
      </c>
      <c r="X398" s="104"/>
      <c r="Y398" s="104"/>
      <c r="Z398" s="104"/>
      <c r="AA398" s="105" t="str">
        <f>VLOOKUP(I398,Hoja2!A$3:I$54,7,0)</f>
        <v>NS LÍNEAS ELÉCTRICAS</v>
      </c>
      <c r="AB398" s="105" t="str">
        <f>VLOOKUP(I398,Hoja2!A$3:I$54,8,0)</f>
        <v>BUENAS PRACTICAS, APLICACIÓN DE PROCEDIMIENTOS</v>
      </c>
      <c r="AC398" s="106" t="str">
        <f>VLOOKUP(I398,Hoja2!A$3:I$54,9,0)</f>
        <v>BUENAS PRACTICAS, APLICACIÓN DE PROCEDIMIENTOS</v>
      </c>
      <c r="AD398" s="107"/>
    </row>
    <row r="399" spans="1:30" ht="40.5">
      <c r="A399" s="117"/>
      <c r="B399" s="114"/>
      <c r="C399" s="156"/>
      <c r="D399" s="153"/>
      <c r="E399" s="150"/>
      <c r="F399" s="150"/>
      <c r="G399" s="150"/>
      <c r="H399" s="67" t="str">
        <f>VLOOKUP(I399,Hoja2!A$3:I$54,2,0)</f>
        <v>INADECUADAS CONEXIONES ELÉCTRICAS, SATURACIÓN EN TOMAS DE ENERGÍA</v>
      </c>
      <c r="I399" s="68" t="s">
        <v>163</v>
      </c>
      <c r="J399" s="67" t="str">
        <f>VLOOKUP(I399,Hoja2!A$3:I$54,3,0)</f>
        <v>INTOXICACIÓN, QUEMADURAS</v>
      </c>
      <c r="K399" s="69"/>
      <c r="L399" s="67" t="str">
        <f>VLOOKUP(I399,Hoja2!A$3:I$54,4,0)</f>
        <v>PG INSPECCIONES, PG EMERGENCIA</v>
      </c>
      <c r="M399" s="67" t="str">
        <f>VLOOKUP(I399,Hoja2!A$3:I$54,5,0)</f>
        <v>BRIGADAS DE EMERGENCIA</v>
      </c>
      <c r="N399" s="70">
        <v>6</v>
      </c>
      <c r="O399" s="70">
        <v>2</v>
      </c>
      <c r="P399" s="70">
        <v>25</v>
      </c>
      <c r="Q399" s="70">
        <f t="shared" si="54"/>
        <v>12</v>
      </c>
      <c r="R399" s="70">
        <f t="shared" si="55"/>
        <v>300</v>
      </c>
      <c r="S399" s="70" t="str">
        <f t="shared" si="56"/>
        <v>A-12</v>
      </c>
      <c r="T399" s="62" t="str">
        <f t="shared" si="57"/>
        <v>II</v>
      </c>
      <c r="U399" s="62" t="str">
        <f t="shared" ref="U399:U433" si="58">IF(T399=0,"",IF(T399="IV","Aceptable",IF(T399="III","Mejorable",IF(T399="II","No Aceptable o Aceptable con Control Especifico",IF(T399="I","No Aceptable","")))))</f>
        <v>No Aceptable o Aceptable con Control Especifico</v>
      </c>
      <c r="V399" s="69">
        <v>6</v>
      </c>
      <c r="W399" s="67" t="str">
        <f>VLOOKUP(I399,Hoja2!A$3:I$54,6,0)</f>
        <v>SECUELA, CALIFICACIÓN DE ENFERMEDAD LABORAL, MUERTE</v>
      </c>
      <c r="X399" s="71"/>
      <c r="Y399" s="71"/>
      <c r="Z399" s="71"/>
      <c r="AA399" s="72" t="str">
        <f>VLOOKUP(I399,Hoja2!A$3:I$54,7,0)</f>
        <v>NS PLANES DE EMERGENCIA</v>
      </c>
      <c r="AB399" s="72" t="str">
        <f>VLOOKUP(I399,Hoja2!A$3:I$54,8,0)</f>
        <v>REPORTES DE CONDICIONES INSEGURAS</v>
      </c>
      <c r="AC399" s="73" t="str">
        <f>VLOOKUP(I399,Hoja2!A$3:I$54,9,0)</f>
        <v>N/A</v>
      </c>
      <c r="AD399" s="84"/>
    </row>
    <row r="400" spans="1:30" ht="40.5">
      <c r="A400" s="117"/>
      <c r="B400" s="114"/>
      <c r="C400" s="156"/>
      <c r="D400" s="153"/>
      <c r="E400" s="150"/>
      <c r="F400" s="150"/>
      <c r="G400" s="150"/>
      <c r="H400" s="67" t="str">
        <f>VLOOKUP(I400,Hoja2!A$3:I$54,2,0)</f>
        <v>ESCALERAS SIN BARANDAL, PISOS A DESNIVEL,INFRAESTRUCTURA DÉBIL, OBJETOS MAL UBICADOS, AUSENCIA DE ORDEN Y ASEO</v>
      </c>
      <c r="I400" s="68" t="s">
        <v>247</v>
      </c>
      <c r="J400" s="67" t="str">
        <f>VLOOKUP(I400,Hoja2!A$3:I$54,3,0)</f>
        <v>CAÍDAS DEL MISMO Y DISTINTO NIVEL, FRACTURAS, GOLPE CON OBJETOS, CAÍDA DE OBJETOS, OBSTRUCCIÓN DE VÍAS</v>
      </c>
      <c r="K400" s="69"/>
      <c r="L400" s="67" t="str">
        <f>VLOOKUP(I400,Hoja2!A$3:I$54,4,0)</f>
        <v>PG INSPECCIONES, PG EMERGENCIA</v>
      </c>
      <c r="M400" s="67" t="str">
        <f>VLOOKUP(I400,Hoja2!A$3:I$54,5,0)</f>
        <v>CAPACITACIÓN</v>
      </c>
      <c r="N400" s="70">
        <v>6</v>
      </c>
      <c r="O400" s="70">
        <v>3</v>
      </c>
      <c r="P400" s="70">
        <v>10</v>
      </c>
      <c r="Q400" s="70">
        <f t="shared" si="54"/>
        <v>18</v>
      </c>
      <c r="R400" s="70">
        <f t="shared" si="55"/>
        <v>180</v>
      </c>
      <c r="S400" s="70" t="str">
        <f t="shared" si="56"/>
        <v>A-18</v>
      </c>
      <c r="T400" s="62" t="str">
        <f t="shared" si="57"/>
        <v>II</v>
      </c>
      <c r="U400" s="62" t="str">
        <f t="shared" si="58"/>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40.5">
      <c r="A401" s="117"/>
      <c r="B401" s="114"/>
      <c r="C401" s="156"/>
      <c r="D401" s="153"/>
      <c r="E401" s="150"/>
      <c r="F401" s="150"/>
      <c r="G401" s="150"/>
      <c r="H401" s="67" t="str">
        <f>VLOOKUP(I401,Hoja2!A$3:I$54,2,0)</f>
        <v>LLUVIAS, CRECIENTE DE RIOS Y QUEBRADAS, CAÍDAS DESDE TARAVITAS Y PUENTES</v>
      </c>
      <c r="I401" s="68" t="s">
        <v>334</v>
      </c>
      <c r="J401" s="67" t="str">
        <f>VLOOKUP(I401,Hoja2!A$3:I$54,3,0)</f>
        <v>INMERSIÓN, MUERTE</v>
      </c>
      <c r="K401" s="69"/>
      <c r="L401" s="67" t="str">
        <f>VLOOKUP(I401,Hoja2!A$3:I$54,4,0)</f>
        <v>PG INSPECCIONES, PG EMERGENCIA</v>
      </c>
      <c r="M401" s="67" t="str">
        <f>VLOOKUP(I401,Hoja2!A$3:I$54,5,0)</f>
        <v>CAPACITACIÓN</v>
      </c>
      <c r="N401" s="70">
        <v>6</v>
      </c>
      <c r="O401" s="70">
        <v>3</v>
      </c>
      <c r="P401" s="70">
        <v>10</v>
      </c>
      <c r="Q401" s="70">
        <f t="shared" si="54"/>
        <v>18</v>
      </c>
      <c r="R401" s="70">
        <f t="shared" si="55"/>
        <v>180</v>
      </c>
      <c r="S401" s="70" t="str">
        <f t="shared" si="56"/>
        <v>A-18</v>
      </c>
      <c r="T401" s="66" t="str">
        <f t="shared" si="57"/>
        <v>II</v>
      </c>
      <c r="U401" s="66" t="str">
        <f t="shared" si="58"/>
        <v>No Aceptable o Aceptable con Control Especifico</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25.5">
      <c r="A402" s="117"/>
      <c r="B402" s="114"/>
      <c r="C402" s="156"/>
      <c r="D402" s="153"/>
      <c r="E402" s="150"/>
      <c r="F402" s="150"/>
      <c r="G402" s="150"/>
      <c r="H402" s="67" t="str">
        <f>VLOOKUP(I402,Hoja2!A$3:I$54,2,0)</f>
        <v>SUPERFICIES DE TRABAJO IRREGULARES O DESLIZANTES</v>
      </c>
      <c r="I402" s="68" t="s">
        <v>248</v>
      </c>
      <c r="J402" s="67" t="str">
        <f>VLOOKUP(I402,Hoja2!A$3:I$54,3,0)</f>
        <v>CAÍDAS DEL MISMO Y DISTINTO NIVEL, FRACTURAS, GOLPE CON OBJETOS</v>
      </c>
      <c r="K402" s="69"/>
      <c r="L402" s="67" t="str">
        <f>VLOOKUP(I402,Hoja2!A$3:I$54,4,0)</f>
        <v>PG INSPECCIONES, PG EMERGENCIA</v>
      </c>
      <c r="M402" s="67" t="str">
        <f>VLOOKUP(I402,Hoja2!A$3:I$54,5,0)</f>
        <v>CAPACITACIÓN</v>
      </c>
      <c r="N402" s="70">
        <v>6</v>
      </c>
      <c r="O402" s="70">
        <v>4</v>
      </c>
      <c r="P402" s="70">
        <v>25</v>
      </c>
      <c r="Q402" s="70">
        <f t="shared" si="54"/>
        <v>24</v>
      </c>
      <c r="R402" s="70">
        <f t="shared" si="55"/>
        <v>600</v>
      </c>
      <c r="S402" s="70" t="str">
        <f t="shared" si="56"/>
        <v>MA-24</v>
      </c>
      <c r="T402" s="66" t="str">
        <f t="shared" si="57"/>
        <v>I</v>
      </c>
      <c r="U402" s="66" t="str">
        <f t="shared" si="58"/>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17"/>
      <c r="B403" s="114"/>
      <c r="C403" s="156"/>
      <c r="D403" s="153"/>
      <c r="E403" s="150"/>
      <c r="F403" s="150"/>
      <c r="G403" s="150"/>
      <c r="H403" s="67" t="str">
        <f>VLOOKUP(I403,Hoja2!A$3:I$54,2,0)</f>
        <v>SISTEMAS Y MEDIDAS DE ALMACENAMIENTO</v>
      </c>
      <c r="I403" s="68" t="s">
        <v>249</v>
      </c>
      <c r="J403" s="67" t="str">
        <f>VLOOKUP(I403,Hoja2!A$3:I$54,3,0)</f>
        <v>CAÍDAS DEL MISMO Y DISTINTO NIVEL, FRACTURAS, GOLPE CON OBJETOS, CAÍDA DE OBJETOS, OBSTRUCCIÓN DE VÍAS</v>
      </c>
      <c r="K403" s="69"/>
      <c r="L403" s="67" t="str">
        <f>VLOOKUP(I403,Hoja2!A$3:I$54,4,0)</f>
        <v>PG INSPECCIONES, PG EMERGENCIA</v>
      </c>
      <c r="M403" s="67" t="str">
        <f>VLOOKUP(I403,Hoja2!A$3:I$54,5,0)</f>
        <v>CAPACITACIÓN</v>
      </c>
      <c r="N403" s="70">
        <v>6</v>
      </c>
      <c r="O403" s="70">
        <v>3</v>
      </c>
      <c r="P403" s="70">
        <v>10</v>
      </c>
      <c r="Q403" s="70">
        <f t="shared" si="54"/>
        <v>18</v>
      </c>
      <c r="R403" s="70">
        <f t="shared" si="55"/>
        <v>180</v>
      </c>
      <c r="S403" s="70" t="str">
        <f t="shared" si="56"/>
        <v>A-18</v>
      </c>
      <c r="T403" s="66" t="str">
        <f t="shared" si="57"/>
        <v>II</v>
      </c>
      <c r="U403" s="66" t="str">
        <f t="shared" si="58"/>
        <v>No Aceptable o Aceptable con Control Especifico</v>
      </c>
      <c r="V403" s="69">
        <v>6</v>
      </c>
      <c r="W403" s="67" t="str">
        <f>VLOOKUP(I403,Hoja2!A$3:I$54,6,0)</f>
        <v>SECUELA, CALIFICACIÓN DE ENFERMEDAD LABORAL, MUERTE</v>
      </c>
      <c r="X403" s="73"/>
      <c r="Y403" s="73"/>
      <c r="Z403" s="73"/>
      <c r="AA403" s="72" t="str">
        <f>VLOOKUP(I403,Hoja2!A$3:I$54,7,0)</f>
        <v>N/A</v>
      </c>
      <c r="AB403" s="72" t="str">
        <f>VLOOKUP(I403,Hoja2!A$3:I$54,8,0)</f>
        <v>REPORTES DE CONDICIONES INSEGURAS</v>
      </c>
      <c r="AC403" s="73" t="str">
        <f>VLOOKUP(I403,Hoja2!A$3:I$54,9,0)</f>
        <v>SEGUIMIENTO A ACCIONES PREVENTIVAS Y CORRECTIVAS</v>
      </c>
      <c r="AD403" s="84"/>
    </row>
    <row r="404" spans="1:30" ht="40.5">
      <c r="A404" s="117"/>
      <c r="B404" s="114"/>
      <c r="C404" s="156"/>
      <c r="D404" s="153"/>
      <c r="E404" s="150"/>
      <c r="F404" s="150"/>
      <c r="G404" s="150"/>
      <c r="H404" s="67" t="str">
        <f>VLOOKUP(I404,Hoja2!A$3:I$54,2,0)</f>
        <v>ATROPELLAMIENTO, ENVESTIDA</v>
      </c>
      <c r="I404" s="68" t="s">
        <v>189</v>
      </c>
      <c r="J404" s="67" t="str">
        <f>VLOOKUP(I404,Hoja2!A$3:I$54,3,0)</f>
        <v>LESIONES, PÉRDIDAS MATERIALES, MUERTE</v>
      </c>
      <c r="K404" s="69"/>
      <c r="L404" s="67" t="str">
        <f>VLOOKUP(I404,Hoja2!A$3:I$54,4,0)</f>
        <v>PG INSPECCIONES, PG EMERGENCIA</v>
      </c>
      <c r="M404" s="67" t="str">
        <f>VLOOKUP(I404,Hoja2!A$3:I$54,5,0)</f>
        <v>PG SEGURIDAD VIAL</v>
      </c>
      <c r="N404" s="70">
        <v>2</v>
      </c>
      <c r="O404" s="70">
        <v>4</v>
      </c>
      <c r="P404" s="70">
        <v>25</v>
      </c>
      <c r="Q404" s="70">
        <f t="shared" si="54"/>
        <v>8</v>
      </c>
      <c r="R404" s="70">
        <f t="shared" si="55"/>
        <v>200</v>
      </c>
      <c r="S404" s="70" t="str">
        <f t="shared" si="56"/>
        <v>M-8</v>
      </c>
      <c r="T404" s="62" t="str">
        <f t="shared" si="57"/>
        <v>II</v>
      </c>
      <c r="U404" s="62" t="str">
        <f t="shared" si="58"/>
        <v>No Aceptable o Aceptable con Control Especifico</v>
      </c>
      <c r="V404" s="69">
        <v>6</v>
      </c>
      <c r="W404" s="67" t="str">
        <f>VLOOKUP(I404,Hoja2!A$3:I$54,6,0)</f>
        <v>SECUELA, CALIFICACIÓN DE ENFERMEDAD LABORAL, MUERTE</v>
      </c>
      <c r="X404" s="73"/>
      <c r="Y404" s="73"/>
      <c r="Z404" s="73"/>
      <c r="AA404" s="72" t="str">
        <f>VLOOKUP(I404,Hoja2!A$3:I$54,7,0)</f>
        <v>NS SEGURIDAD VIAL</v>
      </c>
      <c r="AB404" s="72" t="str">
        <f>VLOOKUP(I404,Hoja2!A$3:I$54,8,0)</f>
        <v>REPORTE DE CONDICIONES</v>
      </c>
      <c r="AC404" s="73" t="str">
        <f>VLOOKUP(I404,Hoja2!A$3:I$54,9,0)</f>
        <v>LISTAS PREOPERACIONALES, MANTENIMIENTO PREVENTIVO Y CORRECTIVO</v>
      </c>
      <c r="AD404" s="84"/>
    </row>
    <row r="405" spans="1:30" ht="40.5">
      <c r="A405" s="117"/>
      <c r="B405" s="114"/>
      <c r="C405" s="156"/>
      <c r="D405" s="153"/>
      <c r="E405" s="150"/>
      <c r="F405" s="150"/>
      <c r="G405" s="150"/>
      <c r="H405" s="67" t="str">
        <f>VLOOKUP(I405,Hoja2!A$3:I$54,2,0)</f>
        <v>ATRACO, ROBO, ATENTADO, SECUESTROS, DE ORDEN PÚBLICO</v>
      </c>
      <c r="I405" s="68" t="s">
        <v>180</v>
      </c>
      <c r="J405" s="67" t="str">
        <f>VLOOKUP(I405,Hoja2!A$3:I$54,3,0)</f>
        <v>HERIDAS, LESIONES FÍSICAS / PSICOLÓGICAS</v>
      </c>
      <c r="K405" s="69"/>
      <c r="L405" s="67" t="str">
        <f>VLOOKUP(I405,Hoja2!A$3:I$54,4,0)</f>
        <v>PG INSPECCIONES, PG EMERGENCIA</v>
      </c>
      <c r="M405" s="67" t="str">
        <f>VLOOKUP(I405,Hoja2!A$3:I$54,5,0)</f>
        <v>UNIFORMES CORPORATIVOS, CHAQUETAS CORPORATIVAS, CARNETIZACIÓN</v>
      </c>
      <c r="N405" s="70">
        <v>6</v>
      </c>
      <c r="O405" s="70">
        <v>3</v>
      </c>
      <c r="P405" s="70">
        <v>25</v>
      </c>
      <c r="Q405" s="70">
        <f t="shared" si="54"/>
        <v>18</v>
      </c>
      <c r="R405" s="70">
        <f t="shared" si="55"/>
        <v>450</v>
      </c>
      <c r="S405" s="70" t="str">
        <f t="shared" si="56"/>
        <v>A-18</v>
      </c>
      <c r="T405" s="62" t="str">
        <f t="shared" si="57"/>
        <v>II</v>
      </c>
      <c r="U405" s="62" t="str">
        <f t="shared" si="58"/>
        <v>No Aceptable o Aceptable con Control Especifico</v>
      </c>
      <c r="V405" s="69">
        <v>6</v>
      </c>
      <c r="W405" s="67" t="str">
        <f>VLOOKUP(I405,Hoja2!A$3:I$54,6,0)</f>
        <v>SECUELA, CALIFICACIÓN DE ENFERMEDAD LABORAL, MUERTE</v>
      </c>
      <c r="X405" s="73"/>
      <c r="Y405" s="73"/>
      <c r="Z405" s="73"/>
      <c r="AA405" s="72" t="str">
        <f>VLOOKUP(I405,Hoja2!A$3:I$54,7,0)</f>
        <v>N/A</v>
      </c>
      <c r="AB405" s="72" t="str">
        <f>VLOOKUP(I405,Hoja2!A$3:I$54,8,0)</f>
        <v>BUENAS PRACTICAS, APLICACIÓN DE PROCEDIMIENTOS</v>
      </c>
      <c r="AC405" s="73" t="str">
        <f>VLOOKUP(I405,Hoja2!A$3:I$54,9,0)</f>
        <v>BUENAS PRACTICAS</v>
      </c>
      <c r="AD405" s="84"/>
    </row>
    <row r="406" spans="1:30" ht="23.25" customHeight="1">
      <c r="A406" s="117"/>
      <c r="B406" s="114"/>
      <c r="C406" s="156"/>
      <c r="D406" s="153"/>
      <c r="E406" s="150"/>
      <c r="F406" s="150"/>
      <c r="G406" s="150"/>
      <c r="H406" s="67" t="str">
        <f>VLOOKUP(I406,Hoja2!A$3:I$54,2,0)</f>
        <v>EXPLOSION, FUGA, DERRAME E INCENDIO</v>
      </c>
      <c r="I406" s="68" t="s">
        <v>230</v>
      </c>
      <c r="J406" s="67" t="str">
        <f>VLOOKUP(I406,Hoja2!A$3:I$54,3,0)</f>
        <v>INTOXICACIÓN, QUEMADURAS, LESIONES, ATRAPAMIENTO</v>
      </c>
      <c r="K406" s="69"/>
      <c r="L406" s="67" t="str">
        <f>VLOOKUP(I406,Hoja2!A$3:I$54,4,0)</f>
        <v>PG INSPECCIONES, PG EMERGENCIA</v>
      </c>
      <c r="M406" s="67" t="str">
        <f>VLOOKUP(I406,Hoja2!A$3:I$54,5,0)</f>
        <v>NO OBSERVADO</v>
      </c>
      <c r="N406" s="70">
        <v>2</v>
      </c>
      <c r="O406" s="70">
        <v>2</v>
      </c>
      <c r="P406" s="70">
        <v>10</v>
      </c>
      <c r="Q406" s="70">
        <f t="shared" si="54"/>
        <v>4</v>
      </c>
      <c r="R406" s="70">
        <f t="shared" si="55"/>
        <v>40</v>
      </c>
      <c r="S406" s="70" t="str">
        <f t="shared" si="56"/>
        <v>B-4</v>
      </c>
      <c r="T406" s="62" t="str">
        <f t="shared" si="57"/>
        <v>III</v>
      </c>
      <c r="U406" s="62" t="str">
        <f t="shared" si="58"/>
        <v>Mejorable</v>
      </c>
      <c r="V406" s="69">
        <v>6</v>
      </c>
      <c r="W406" s="67" t="str">
        <f>VLOOKUP(I406,Hoja2!A$3:I$54,6,0)</f>
        <v>SECUELA, CALIFICACIÓN DE ENFERMEDAD LABORAL, MUERTE</v>
      </c>
      <c r="X406" s="73"/>
      <c r="Y406" s="73"/>
      <c r="Z406" s="73"/>
      <c r="AA406" s="72" t="str">
        <f>VLOOKUP(I406,Hoja2!A$3:I$54,7,0)</f>
        <v>NS PLANES DE EMERGENCIA</v>
      </c>
      <c r="AB406" s="72" t="str">
        <f>VLOOKUP(I406,Hoja2!A$3:I$54,8,0)</f>
        <v>PROTOCOLOS DE EVACUACIÓN, PUNTO DE ENCUENTRO</v>
      </c>
      <c r="AC406" s="73" t="str">
        <f>VLOOKUP(I406,Hoja2!A$3:I$54,9,0)</f>
        <v>N/A</v>
      </c>
      <c r="AD406" s="84"/>
    </row>
    <row r="407" spans="1:30" ht="23.25" customHeight="1">
      <c r="A407" s="117"/>
      <c r="B407" s="114"/>
      <c r="C407" s="156"/>
      <c r="D407" s="153"/>
      <c r="E407" s="150"/>
      <c r="F407" s="150"/>
      <c r="G407" s="150"/>
      <c r="H407" s="108" t="str">
        <f>VLOOKUP(I407,[1]Hoja2!A$3:I$54,2,0)</f>
        <v>MÁQUINARIA Y EQUIPO</v>
      </c>
      <c r="I407" s="68" t="s">
        <v>168</v>
      </c>
      <c r="J407" s="108" t="str">
        <f>VLOOKUP(I407,[1]Hoja2!A$3:I$54,3,0)</f>
        <v>ATRAPAMIENTO, AMPUTACIÓN, APLASTAMIENTO, FRACTURA</v>
      </c>
      <c r="K407" s="69"/>
      <c r="L407" s="108" t="str">
        <f>VLOOKUP(I407,[1]Hoja2!A$3:I$54,4,0)</f>
        <v>PG INSPECCIONES, PG EMERGENCIA, REQUISITOS PARA MANEJO DE MÁQUINAS, REQUISITOS PARA REALIZAR LABORES EN TALLERES</v>
      </c>
      <c r="M407" s="108" t="str">
        <f>VLOOKUP(I407,[1]Hoja2!A$3:I$54,5,0)</f>
        <v>ELEMENTOS DE PROTECCIÓN PERSONAL</v>
      </c>
      <c r="N407" s="70">
        <v>2</v>
      </c>
      <c r="O407" s="70">
        <v>1</v>
      </c>
      <c r="P407" s="70">
        <v>10</v>
      </c>
      <c r="Q407" s="70">
        <f t="shared" si="54"/>
        <v>2</v>
      </c>
      <c r="R407" s="70">
        <f t="shared" si="55"/>
        <v>20</v>
      </c>
      <c r="S407" s="70" t="str">
        <f t="shared" si="56"/>
        <v>B-2</v>
      </c>
      <c r="T407" s="62" t="str">
        <f t="shared" si="57"/>
        <v>IV</v>
      </c>
      <c r="U407" s="62" t="str">
        <f t="shared" si="58"/>
        <v>Aceptable</v>
      </c>
      <c r="V407" s="69">
        <v>6</v>
      </c>
      <c r="W407" s="108" t="str">
        <f>VLOOKUP(I407,[1]Hoja2!A$3:I$54,6,0)</f>
        <v>SECUELA, CALIFICACIÓN DE ENFERMEDAD LABORAL, MUERTE</v>
      </c>
      <c r="X407" s="73"/>
      <c r="Y407" s="73"/>
      <c r="Z407" s="73"/>
      <c r="AA407" s="72" t="str">
        <f>VLOOKUP(I407,[1]Hoja2!A$3:I$54,7,0)</f>
        <v>NS EQUIPOS</v>
      </c>
      <c r="AB407" s="72" t="str">
        <f>VLOOKUP(I407,[1]Hoja2!A$3:I$54,8,0)</f>
        <v>BUENAS PRACTICAS, PROCEDIMIENTOS, INSPECCIONES PREUSO OPERACIONALES</v>
      </c>
      <c r="AC407" s="73" t="str">
        <f>VLOOKUP(I407,[1]Hoja2!A$3:I$54,9,0)</f>
        <v>INSPECCIONES PREOPERACIONALES</v>
      </c>
      <c r="AD407" s="84"/>
    </row>
    <row r="408" spans="1:30" ht="23.25" customHeight="1">
      <c r="A408" s="117"/>
      <c r="B408" s="114"/>
      <c r="C408" s="156"/>
      <c r="D408" s="153"/>
      <c r="E408" s="150"/>
      <c r="F408" s="150"/>
      <c r="G408" s="150"/>
      <c r="H408" s="108" t="str">
        <f>VLOOKUP(I408,[1]Hoja2!A$3:I$54,2,0)</f>
        <v>HERRAMIENTAS MANUALES</v>
      </c>
      <c r="I408" s="68" t="s">
        <v>174</v>
      </c>
      <c r="J408" s="108" t="str">
        <f>VLOOKUP(I408,[1]Hoja2!A$3:I$54,3,0)</f>
        <v>QUEMADURAS, LESIONES, PELLIZCOS, APLASTAMIENTOS</v>
      </c>
      <c r="K408" s="69"/>
      <c r="L408" s="108" t="str">
        <f>VLOOKUP(I408,[1]Hoja2!A$3:I$54,4,0)</f>
        <v>REQUISITOS MANEJO DE EQUIPOS EMPLEADOS EN LABORES DE CONSTRUCCION ACUEDUCTO Y ALCANTARILLADO, PG INSPECCIONES,PG EMERGENCIA, REQUISITOS  PARA EL MANEJO DE MÁQUINAS HERRAMIENTAS</v>
      </c>
      <c r="M408" s="108" t="str">
        <f>VLOOKUP(I408,[1]Hoja2!A$3:I$54,5,0)</f>
        <v>ELEMENTOS DE PROTECCIÓN PERSONAL</v>
      </c>
      <c r="N408" s="70">
        <v>2</v>
      </c>
      <c r="O408" s="70">
        <v>1</v>
      </c>
      <c r="P408" s="70">
        <v>10</v>
      </c>
      <c r="Q408" s="70">
        <f t="shared" si="54"/>
        <v>2</v>
      </c>
      <c r="R408" s="70">
        <f t="shared" si="55"/>
        <v>20</v>
      </c>
      <c r="S408" s="70" t="str">
        <f t="shared" si="56"/>
        <v>B-2</v>
      </c>
      <c r="T408" s="62" t="str">
        <f t="shared" si="57"/>
        <v>IV</v>
      </c>
      <c r="U408" s="62" t="str">
        <f t="shared" si="58"/>
        <v>Aceptable</v>
      </c>
      <c r="V408" s="69">
        <v>6</v>
      </c>
      <c r="W408" s="108" t="str">
        <f>VLOOKUP(I408,[1]Hoja2!A$3:I$54,6,0)</f>
        <v>SECUELA, CALIFICACIÓN DE ENFERMEDAD LABORAL</v>
      </c>
      <c r="X408" s="73"/>
      <c r="Y408" s="73"/>
      <c r="Z408" s="73"/>
      <c r="AA408" s="72" t="str">
        <f>VLOOKUP(I408,[1]Hoja2!A$3:I$54,7,0)</f>
        <v>NS HERRAMIENTAS</v>
      </c>
      <c r="AB408" s="72" t="str">
        <f>VLOOKUP(I408,[1]Hoja2!A$3:I$54,8,0)</f>
        <v>BUENAS PRACTICAS,  INSPECCIONES OPERACIONALES</v>
      </c>
      <c r="AC408" s="73" t="str">
        <f>VLOOKUP(I408,[1]Hoja2!A$3:I$54,9,0)</f>
        <v>INSPECCIONES PREOPERACIONALES</v>
      </c>
      <c r="AD408" s="84"/>
    </row>
    <row r="409" spans="1:30" ht="40.5">
      <c r="A409" s="117"/>
      <c r="B409" s="114"/>
      <c r="C409" s="156"/>
      <c r="D409" s="153"/>
      <c r="E409" s="150"/>
      <c r="F409" s="150"/>
      <c r="G409" s="150"/>
      <c r="H409" s="108" t="str">
        <f>VLOOKUP(I409,[1]Hoja2!A$3:I$54,2,0)</f>
        <v>MANTENIMIENTO DE PUENTE GRUAS, LIMPIEZA DE CANALES, MANTENIMIENTO DE INSTALACIONES LOCATIVAS, MANTENIMIENTO Y REPARACION DE POZOS</v>
      </c>
      <c r="I409" s="68" t="s">
        <v>203</v>
      </c>
      <c r="J409" s="108" t="str">
        <f>VLOOKUP(I409,[1]Hoja2!A$3:I$54,3,0)</f>
        <v>LESIONES, FRACTURAS</v>
      </c>
      <c r="K409" s="69"/>
      <c r="L409" s="108" t="str">
        <f>VLOOKUP(I409,[1]Hoja2!A$3:I$54,4,0)</f>
        <v>PG INSPECCIONES, PG EMERGENCIA, REQUISITOS MÍNIMOS DE SEGURIDAD E HIGIENE PARA TRABAJOS EN ALTURAS</v>
      </c>
      <c r="M409" s="108" t="str">
        <f>VLOOKUP(I409,[1]Hoja2!A$3:I$54,5,0)</f>
        <v>ELEMENTOS DE PROTECCIÓN PERSONAL</v>
      </c>
      <c r="N409" s="70">
        <v>6</v>
      </c>
      <c r="O409" s="70">
        <v>3</v>
      </c>
      <c r="P409" s="70">
        <v>25</v>
      </c>
      <c r="Q409" s="70">
        <f t="shared" si="54"/>
        <v>18</v>
      </c>
      <c r="R409" s="70">
        <f t="shared" si="55"/>
        <v>450</v>
      </c>
      <c r="S409" s="70" t="str">
        <f t="shared" si="56"/>
        <v>A-18</v>
      </c>
      <c r="T409" s="62" t="str">
        <f t="shared" si="57"/>
        <v>II</v>
      </c>
      <c r="U409" s="62" t="str">
        <f t="shared" si="58"/>
        <v>No Aceptable o Aceptable con Control Especifico</v>
      </c>
      <c r="V409" s="69">
        <v>6</v>
      </c>
      <c r="W409" s="108" t="str">
        <f>VLOOKUP(I409,[1]Hoja2!A$3:I$54,6,0)</f>
        <v>SECUELA, CALIFICACIÓN DE ENFERMEDAD LABORAL, MUERTE</v>
      </c>
      <c r="X409" s="73"/>
      <c r="Y409" s="73"/>
      <c r="Z409" s="73"/>
      <c r="AA409" s="72" t="str">
        <f>VLOOKUP(I409,[1]Hoja2!A$3:I$54,7,0)</f>
        <v>NS TRABAJO EN ALTURAS</v>
      </c>
      <c r="AB409" s="72" t="str">
        <f>VLOOKUP(I409,[1]Hoja2!A$3:I$54,8,0)</f>
        <v>BUENAS PRACTICAS Y USO DE EPP COLECTIVOS</v>
      </c>
      <c r="AC409" s="73" t="str">
        <f>VLOOKUP(I409,[1]Hoja2!A$3:I$54,9,0)</f>
        <v>USO EPP, LISTAS PREOPERACIONALES</v>
      </c>
      <c r="AD409" s="84"/>
    </row>
    <row r="410" spans="1:30" ht="24.75" customHeight="1">
      <c r="A410" s="117"/>
      <c r="B410" s="114"/>
      <c r="C410" s="156"/>
      <c r="D410" s="153"/>
      <c r="E410" s="150"/>
      <c r="F410" s="150"/>
      <c r="G410" s="150"/>
      <c r="H410" s="108" t="str">
        <f>VLOOKUP(I410,[1]Hoja2!A$3:I$54,2,0)</f>
        <v>INGRESO A POZOS, RED DE ACUEDUCTO, EXCAVACIONES</v>
      </c>
      <c r="I410" s="68" t="s">
        <v>196</v>
      </c>
      <c r="J410" s="108" t="str">
        <f>VLOOKUP(I410,[1]Hoja2!A$3:I$54,3,0)</f>
        <v>INTOXICACIÓN, ASFIXIA</v>
      </c>
      <c r="K410" s="69"/>
      <c r="L410" s="108" t="str">
        <f>VLOOKUP(I410,[1]Hoja2!A$3:I$54,4,0)</f>
        <v>PG INSPECCIONES, PG EMERGENCIA, REQUISITOS MÍNIMOS DE SEGURIDAD E HIGIENE PARA ESPACIOS CONFINADOS</v>
      </c>
      <c r="M410" s="108" t="str">
        <f>VLOOKUP(I410,[1]Hoja2!A$3:I$54,5,0)</f>
        <v>ELEMENTOS DE PROTECCIÓN PERSONAL</v>
      </c>
      <c r="N410" s="70">
        <v>6</v>
      </c>
      <c r="O410" s="70">
        <v>3</v>
      </c>
      <c r="P410" s="70">
        <v>25</v>
      </c>
      <c r="Q410" s="70">
        <f t="shared" si="54"/>
        <v>18</v>
      </c>
      <c r="R410" s="70">
        <f t="shared" si="55"/>
        <v>450</v>
      </c>
      <c r="S410" s="70" t="str">
        <f t="shared" si="56"/>
        <v>A-18</v>
      </c>
      <c r="T410" s="62" t="str">
        <f t="shared" si="57"/>
        <v>II</v>
      </c>
      <c r="U410" s="62" t="str">
        <f t="shared" si="58"/>
        <v>No Aceptable o Aceptable con Control Especifico</v>
      </c>
      <c r="V410" s="69">
        <v>6</v>
      </c>
      <c r="W410" s="108" t="str">
        <f>VLOOKUP(I410,[1]Hoja2!A$3:I$54,6,0)</f>
        <v>SECUELA, CALIFICACIÓN DE ENFERMEDAD LABORAL, MUERTE</v>
      </c>
      <c r="X410" s="73"/>
      <c r="Y410" s="73"/>
      <c r="Z410" s="73"/>
      <c r="AA410" s="72" t="str">
        <f>VLOOKUP(I410,[1]Hoja2!A$3:I$54,7,0)</f>
        <v>NS ESPACIOS CONFINADOS</v>
      </c>
      <c r="AB410" s="72" t="str">
        <f>VLOOKUP(I410,[1]Hoja2!A$3:I$54,8,0)</f>
        <v>BUENAS PRACTICAS, USO DE EPP Y COLECTIVOS</v>
      </c>
      <c r="AC410" s="73" t="str">
        <f>VLOOKUP(I410,[1]Hoja2!A$3:I$54,9,0)</f>
        <v>LISTAS PREOPERACIONALES</v>
      </c>
      <c r="AD410" s="84"/>
    </row>
    <row r="411" spans="1:30" ht="24.75" customHeight="1">
      <c r="A411" s="117"/>
      <c r="B411" s="114"/>
      <c r="C411" s="156"/>
      <c r="D411" s="153"/>
      <c r="E411" s="150"/>
      <c r="F411" s="150"/>
      <c r="G411" s="150"/>
      <c r="H411" s="108" t="str">
        <f>VLOOKUP(I411,Hoja2!A$3:I$54,2,0)</f>
        <v>AUSENCIA O EXCESO DE LUZ EN UN AMBIENTE</v>
      </c>
      <c r="I411" s="68" t="s">
        <v>47</v>
      </c>
      <c r="J411" s="108" t="str">
        <f>VLOOKUP(I411,Hoja2!A$3:I$54,3,0)</f>
        <v>ESTRÉS, DIFICULTAD PARA VER, CANSANCIO VISUAL</v>
      </c>
      <c r="K411" s="69"/>
      <c r="L411" s="108" t="str">
        <f>VLOOKUP(I411,Hoja2!A$3:I$54,4,0)</f>
        <v>PG INSPECCIONES, PG EMERGENCIA</v>
      </c>
      <c r="M411" s="108" t="str">
        <f>VLOOKUP(I411,Hoja2!A$3:I$54,5,0)</f>
        <v>NO OBSERVADO</v>
      </c>
      <c r="N411" s="70">
        <v>10</v>
      </c>
      <c r="O411" s="70">
        <v>3</v>
      </c>
      <c r="P411" s="70">
        <v>25</v>
      </c>
      <c r="Q411" s="70">
        <f t="shared" si="54"/>
        <v>30</v>
      </c>
      <c r="R411" s="70">
        <f t="shared" si="55"/>
        <v>750</v>
      </c>
      <c r="S411" s="70" t="str">
        <f t="shared" si="56"/>
        <v>MA-30</v>
      </c>
      <c r="T411" s="62" t="str">
        <f t="shared" si="57"/>
        <v>I</v>
      </c>
      <c r="U411" s="62" t="str">
        <f t="shared" si="58"/>
        <v>No Aceptable</v>
      </c>
      <c r="V411" s="69">
        <v>6</v>
      </c>
      <c r="W411" s="108"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17"/>
      <c r="B412" s="114"/>
      <c r="C412" s="156"/>
      <c r="D412" s="153"/>
      <c r="E412" s="150"/>
      <c r="F412" s="150"/>
      <c r="G412" s="150"/>
      <c r="H412" s="108" t="str">
        <f>VLOOKUP(I412,Hoja2!A$3:I$54,2,0)</f>
        <v>MÁQUINARIA O EQUIPO</v>
      </c>
      <c r="I412" s="68" t="s">
        <v>54</v>
      </c>
      <c r="J412" s="108" t="str">
        <f>VLOOKUP(I412,Hoja2!A$3:I$54,3,0)</f>
        <v>SORDERA, ESTRÉS, HIPOACUSIA, CEFALÉA, IRRATIBILIDAD</v>
      </c>
      <c r="K412" s="69"/>
      <c r="L412" s="108" t="str">
        <f>VLOOKUP(I412,Hoja2!A$3:I$54,4,0)</f>
        <v>PG INSPECCIONES, PG EMERGENCIA</v>
      </c>
      <c r="M412" s="108" t="str">
        <f>VLOOKUP(I412,Hoja2!A$3:I$54,5,0)</f>
        <v>PVE RUIDO</v>
      </c>
      <c r="N412" s="70">
        <v>2</v>
      </c>
      <c r="O412" s="70">
        <v>3</v>
      </c>
      <c r="P412" s="70">
        <v>10</v>
      </c>
      <c r="Q412" s="70">
        <f t="shared" si="54"/>
        <v>6</v>
      </c>
      <c r="R412" s="70">
        <f t="shared" si="55"/>
        <v>60</v>
      </c>
      <c r="S412" s="70" t="str">
        <f t="shared" si="56"/>
        <v>M-6</v>
      </c>
      <c r="T412" s="62" t="str">
        <f t="shared" si="57"/>
        <v>III</v>
      </c>
      <c r="U412" s="62" t="str">
        <f t="shared" si="58"/>
        <v>Mejorable</v>
      </c>
      <c r="V412" s="69">
        <v>6</v>
      </c>
      <c r="W412" s="108"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17"/>
      <c r="B413" s="114"/>
      <c r="C413" s="156"/>
      <c r="D413" s="153"/>
      <c r="E413" s="150"/>
      <c r="F413" s="150"/>
      <c r="G413" s="150"/>
      <c r="H413" s="108" t="str">
        <f>VLOOKUP(I413,Hoja2!A$3:I$54,2,0)</f>
        <v>MÁQUINARIA O EQUIPO</v>
      </c>
      <c r="I413" s="68" t="s">
        <v>59</v>
      </c>
      <c r="J413" s="108" t="str">
        <f>VLOOKUP(I413,Hoja2!A$3:I$54,3,0)</f>
        <v>MAREOS, VÓMITOS, Y SÍNTOMAS NEURÓLOGICOS</v>
      </c>
      <c r="K413" s="69"/>
      <c r="L413" s="108" t="str">
        <f>VLOOKUP(I413,Hoja2!A$3:I$54,4,0)</f>
        <v>PG INSPECCIONES, PG EMERGENCIA</v>
      </c>
      <c r="M413" s="108" t="str">
        <f>VLOOKUP(I413,Hoja2!A$3:I$54,5,0)</f>
        <v>PVE RUIDO</v>
      </c>
      <c r="N413" s="70">
        <v>2</v>
      </c>
      <c r="O413" s="70">
        <v>3</v>
      </c>
      <c r="P413" s="70">
        <v>10</v>
      </c>
      <c r="Q413" s="70">
        <f t="shared" si="54"/>
        <v>6</v>
      </c>
      <c r="R413" s="70">
        <f t="shared" si="55"/>
        <v>60</v>
      </c>
      <c r="S413" s="70" t="str">
        <f t="shared" si="56"/>
        <v>M-6</v>
      </c>
      <c r="T413" s="62" t="str">
        <f t="shared" si="57"/>
        <v>III</v>
      </c>
      <c r="U413" s="62" t="str">
        <f t="shared" si="58"/>
        <v>Mejorable</v>
      </c>
      <c r="V413" s="69">
        <v>6</v>
      </c>
      <c r="W413" s="108"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17"/>
      <c r="B414" s="114"/>
      <c r="C414" s="156"/>
      <c r="D414" s="153"/>
      <c r="E414" s="150"/>
      <c r="F414" s="150"/>
      <c r="G414" s="150"/>
      <c r="H414" s="108" t="str">
        <f>VLOOKUP(I414,Hoja2!A$3:I$54,2,0)</f>
        <v>X, GAMMA, ALFA, BETA, NEUTRONES</v>
      </c>
      <c r="I414" s="68" t="s">
        <v>69</v>
      </c>
      <c r="J414" s="108" t="str">
        <f>VLOOKUP(I414,Hoja2!A$3:I$54,3,0)</f>
        <v>QUEMADURAS</v>
      </c>
      <c r="K414" s="69"/>
      <c r="L414" s="108" t="str">
        <f>VLOOKUP(I414,Hoja2!A$3:I$54,4,0)</f>
        <v>PG INSPECCIONES, PG EMERGENCIA</v>
      </c>
      <c r="M414" s="108" t="str">
        <f>VLOOKUP(I414,Hoja2!A$3:I$54,5,0)</f>
        <v>PVE RADIACIÓN</v>
      </c>
      <c r="N414" s="70">
        <v>2</v>
      </c>
      <c r="O414" s="70">
        <v>3</v>
      </c>
      <c r="P414" s="70">
        <v>10</v>
      </c>
      <c r="Q414" s="70">
        <f t="shared" si="54"/>
        <v>6</v>
      </c>
      <c r="R414" s="70">
        <f t="shared" si="55"/>
        <v>60</v>
      </c>
      <c r="S414" s="70" t="str">
        <f t="shared" si="56"/>
        <v>M-6</v>
      </c>
      <c r="T414" s="62" t="str">
        <f t="shared" si="57"/>
        <v>III</v>
      </c>
      <c r="U414" s="62" t="str">
        <f t="shared" si="58"/>
        <v>Mejorable</v>
      </c>
      <c r="V414" s="69">
        <v>6</v>
      </c>
      <c r="W414" s="108"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17"/>
      <c r="B415" s="114"/>
      <c r="C415" s="156"/>
      <c r="D415" s="153"/>
      <c r="E415" s="150"/>
      <c r="F415" s="150"/>
      <c r="G415" s="150"/>
      <c r="H415" s="108" t="str">
        <f>VLOOKUP(I415,Hoja2!A$3:I$54,2,0)</f>
        <v>ENERGÍA TÉRMICA, CAMBIO DE TEMPERATURA DURANTE LOS RECORRIDOS</v>
      </c>
      <c r="I415" s="68" t="s">
        <v>66</v>
      </c>
      <c r="J415" s="108" t="str">
        <f>VLOOKUP(I415,Hoja2!A$3:I$54,3,0)</f>
        <v>ENFRIAMIENTO GENERAL, HIPOTERMIA ACCIDENTAL</v>
      </c>
      <c r="K415" s="69"/>
      <c r="L415" s="108" t="str">
        <f>VLOOKUP(I415,Hoja2!A$3:I$54,4,0)</f>
        <v>PG INSPECCIONES, PG EMERGENCIA</v>
      </c>
      <c r="M415" s="108" t="str">
        <f>VLOOKUP(I415,Hoja2!A$3:I$54,5,0)</f>
        <v>ELEMENTOS DE PROTECCIÓN PERSONAL</v>
      </c>
      <c r="N415" s="70">
        <v>10</v>
      </c>
      <c r="O415" s="70">
        <v>4</v>
      </c>
      <c r="P415" s="70">
        <v>60</v>
      </c>
      <c r="Q415" s="70">
        <f t="shared" si="54"/>
        <v>40</v>
      </c>
      <c r="R415" s="70">
        <f t="shared" si="55"/>
        <v>2400</v>
      </c>
      <c r="S415" s="70" t="str">
        <f t="shared" si="56"/>
        <v>MA-40</v>
      </c>
      <c r="T415" s="62" t="str">
        <f t="shared" si="57"/>
        <v>I</v>
      </c>
      <c r="U415" s="62" t="str">
        <f t="shared" si="58"/>
        <v>No Aceptable</v>
      </c>
      <c r="V415" s="69">
        <v>6</v>
      </c>
      <c r="W415" s="108" t="str">
        <f>VLOOKUP(I415,Hoja2!A$3:I$54,6,0)</f>
        <v>SECUELA</v>
      </c>
      <c r="X415" s="73"/>
      <c r="Y415" s="73"/>
      <c r="Z415" s="73"/>
      <c r="AA415" s="72" t="str">
        <f>VLOOKUP(I415,Hoja2!A$3:I$54,7,0)</f>
        <v>N/A</v>
      </c>
      <c r="AB415" s="72" t="str">
        <f>VLOOKUP(I415,Hoja2!A$3:I$54,8,0)</f>
        <v>AUTOCUIDADO</v>
      </c>
      <c r="AC415" s="73" t="str">
        <f>VLOOKUP(I415,Hoja2!A$3:I$54,9,0)</f>
        <v>PG HIGIENE</v>
      </c>
      <c r="AD415" s="84"/>
    </row>
    <row r="416" spans="1:30" ht="25.5">
      <c r="A416" s="117"/>
      <c r="B416" s="114"/>
      <c r="C416" s="156"/>
      <c r="D416" s="153"/>
      <c r="E416" s="150"/>
      <c r="F416" s="150"/>
      <c r="G416" s="150"/>
      <c r="H416" s="67" t="str">
        <f>VLOOKUP(I416,Hoja2!A$3:I$54,2,0)</f>
        <v>POLVOS INORGÁNICOS</v>
      </c>
      <c r="I416" s="68" t="s">
        <v>78</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3</v>
      </c>
      <c r="P416" s="70">
        <v>10</v>
      </c>
      <c r="Q416" s="70">
        <f t="shared" si="54"/>
        <v>6</v>
      </c>
      <c r="R416" s="70">
        <f t="shared" si="55"/>
        <v>60</v>
      </c>
      <c r="S416" s="70" t="str">
        <f t="shared" si="56"/>
        <v>M-6</v>
      </c>
      <c r="T416" s="62" t="str">
        <f t="shared" si="57"/>
        <v>III</v>
      </c>
      <c r="U416" s="62" t="str">
        <f t="shared" si="58"/>
        <v>Mejorable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PG HIGIENE</v>
      </c>
      <c r="AD416" s="84"/>
    </row>
    <row r="417" spans="1:30" ht="25.5">
      <c r="A417" s="117"/>
      <c r="B417" s="114"/>
      <c r="C417" s="156"/>
      <c r="D417" s="153"/>
      <c r="E417" s="150"/>
      <c r="F417" s="150"/>
      <c r="G417" s="150"/>
      <c r="H417" s="67" t="str">
        <f>VLOOKUP(I417,Hoja2!A$3:I$54,2,0)</f>
        <v>MATERIAL PARTICULADO</v>
      </c>
      <c r="I417" s="68" t="s">
        <v>84</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4"/>
        <v>2</v>
      </c>
      <c r="R417" s="70">
        <f t="shared" si="55"/>
        <v>20</v>
      </c>
      <c r="S417" s="70" t="str">
        <f t="shared" si="56"/>
        <v>B-2</v>
      </c>
      <c r="T417" s="62" t="str">
        <f t="shared" si="57"/>
        <v>IV</v>
      </c>
      <c r="U417" s="62" t="str">
        <f t="shared" si="58"/>
        <v>Aceptable</v>
      </c>
      <c r="V417" s="69">
        <v>6</v>
      </c>
      <c r="W417" s="67" t="str">
        <f>VLOOKUP(I417,Hoja2!A$3:I$54,6,0)</f>
        <v>SECUELA, CALIFICACIÓN DE ENFERMEDAD LABORAL</v>
      </c>
      <c r="X417" s="73"/>
      <c r="Y417" s="73"/>
      <c r="Z417" s="73"/>
      <c r="AA417" s="72" t="str">
        <f>VLOOKUP(I417,Hoja2!A$3:I$54,7,0)</f>
        <v>NS QUIMICOS</v>
      </c>
      <c r="AB417" s="72" t="str">
        <f>VLOOKUP(I417,Hoja2!A$3:I$54,8,0)</f>
        <v>BUENAS PRACTICAS Y USO DE EPP</v>
      </c>
      <c r="AC417" s="73" t="str">
        <f>VLOOKUP(I417,Hoja2!A$3:I$54,9,0)</f>
        <v>FORTALECIMIENTO PVE QUÍMICO</v>
      </c>
      <c r="AD417" s="84"/>
    </row>
    <row r="418" spans="1:30" ht="25.5">
      <c r="A418" s="117"/>
      <c r="B418" s="114"/>
      <c r="C418" s="156"/>
      <c r="D418" s="153"/>
      <c r="E418" s="150"/>
      <c r="F418" s="150"/>
      <c r="G418" s="150"/>
      <c r="H418" s="67" t="str">
        <f>VLOOKUP(I418,Hoja2!A$3:I$54,2,0)</f>
        <v>HUMOS METÁLICOS O NO METÁLICOS</v>
      </c>
      <c r="I418" s="68" t="s">
        <v>93</v>
      </c>
      <c r="J418" s="67" t="str">
        <f>VLOOKUP(I418,Hoja2!A$3:I$54,3,0)</f>
        <v>COMPLICACIONES RESPIRATORIAS</v>
      </c>
      <c r="K418" s="69"/>
      <c r="L418" s="67" t="str">
        <f>VLOOKUP(I418,Hoja2!A$3:I$54,4,0)</f>
        <v>PG INSPECCIONES, PG EMERGENCIA, PG RIESGO QUÍMICO</v>
      </c>
      <c r="M418" s="67" t="str">
        <f>VLOOKUP(I418,Hoja2!A$3:I$54,5,0)</f>
        <v>ELEMENTOS DE PROTECCIÓN PERSONAL</v>
      </c>
      <c r="N418" s="70">
        <v>2</v>
      </c>
      <c r="O418" s="70">
        <v>1</v>
      </c>
      <c r="P418" s="70">
        <v>10</v>
      </c>
      <c r="Q418" s="70">
        <f t="shared" si="54"/>
        <v>2</v>
      </c>
      <c r="R418" s="70">
        <f t="shared" si="55"/>
        <v>20</v>
      </c>
      <c r="S418" s="70" t="str">
        <f t="shared" si="56"/>
        <v>B-2</v>
      </c>
      <c r="T418" s="62" t="str">
        <f t="shared" si="57"/>
        <v>IV</v>
      </c>
      <c r="U418" s="62" t="str">
        <f t="shared" si="58"/>
        <v>Aceptable</v>
      </c>
      <c r="V418" s="69">
        <v>6</v>
      </c>
      <c r="W418" s="67" t="str">
        <f>VLOOKUP(I418,Hoja2!A$3:I$54,6,0)</f>
        <v>SECUELA, CALIFICACIÓN DE ENFERMEDAD LABORAL, MUERTE</v>
      </c>
      <c r="X418" s="73"/>
      <c r="Y418" s="73"/>
      <c r="Z418" s="73"/>
      <c r="AA418" s="72" t="str">
        <f>VLOOKUP(I418,Hoja2!A$3:I$54,7,0)</f>
        <v>NS QUIMICOS</v>
      </c>
      <c r="AB418" s="72" t="str">
        <f>VLOOKUP(I418,Hoja2!A$3:I$54,8,0)</f>
        <v>BUENAS PRACTICAS, AUTOCUIDADO Y EPP</v>
      </c>
      <c r="AC418" s="73" t="str">
        <f>VLOOKUP(I418,Hoja2!A$3:I$54,9,0)</f>
        <v>FORTALECIMIENTO PVE QUÍMICO</v>
      </c>
      <c r="AD418" s="84"/>
    </row>
    <row r="419" spans="1:30" ht="15">
      <c r="A419" s="117"/>
      <c r="B419" s="114"/>
      <c r="C419" s="156"/>
      <c r="D419" s="153"/>
      <c r="E419" s="150"/>
      <c r="F419" s="150"/>
      <c r="G419" s="150"/>
      <c r="H419" s="67" t="str">
        <f>VLOOKUP(I419,Hoja2!A$3:I$54,2,0)</f>
        <v>MICROORGANISMOS</v>
      </c>
      <c r="I419" s="68" t="s">
        <v>237</v>
      </c>
      <c r="J419" s="67" t="str">
        <f>VLOOKUP(I419,Hoja2!A$3:I$54,3,0)</f>
        <v>GRIPAS, NAUSEAS, MAREOS, MALESTAR GENERAL</v>
      </c>
      <c r="K419" s="69"/>
      <c r="L419" s="67" t="str">
        <f>VLOOKUP(I419,Hoja2!A$3:I$54,4,0)</f>
        <v>PG INSPECCIONES, PG EMERGENCIA</v>
      </c>
      <c r="M419" s="67" t="str">
        <f>VLOOKUP(I419,Hoja2!A$3:I$54,5,0)</f>
        <v>PVE BIOLÓGICO</v>
      </c>
      <c r="N419" s="70">
        <v>2</v>
      </c>
      <c r="O419" s="70">
        <v>1</v>
      </c>
      <c r="P419" s="70">
        <v>10</v>
      </c>
      <c r="Q419" s="70">
        <f t="shared" si="54"/>
        <v>2</v>
      </c>
      <c r="R419" s="70">
        <f t="shared" si="55"/>
        <v>20</v>
      </c>
      <c r="S419" s="70" t="str">
        <f t="shared" si="56"/>
        <v>B-2</v>
      </c>
      <c r="T419" s="62" t="str">
        <f t="shared" si="57"/>
        <v>IV</v>
      </c>
      <c r="U419" s="62" t="str">
        <f t="shared" si="58"/>
        <v>Aceptable</v>
      </c>
      <c r="V419" s="69">
        <v>6</v>
      </c>
      <c r="W419" s="67" t="str">
        <f>VLOOKUP(I419,Hoja2!A$3:I$54,6,0)</f>
        <v>SECUELA</v>
      </c>
      <c r="X419" s="73"/>
      <c r="Y419" s="73"/>
      <c r="Z419" s="73"/>
      <c r="AA419" s="72" t="str">
        <f>VLOOKUP(I419,Hoja2!A$3:I$54,7,0)</f>
        <v>NS BIOLÓGICO</v>
      </c>
      <c r="AB419" s="72" t="str">
        <f>VLOOKUP(I419,Hoja2!A$3:I$54,8,0)</f>
        <v>N/A</v>
      </c>
      <c r="AC419" s="73" t="str">
        <f>VLOOKUP(I419,Hoja2!A$3:I$54,9,0)</f>
        <v>BUENAS PRACTICAS</v>
      </c>
      <c r="AD419" s="84"/>
    </row>
    <row r="420" spans="1:30" ht="27.75" customHeight="1">
      <c r="A420" s="117"/>
      <c r="B420" s="114"/>
      <c r="C420" s="156"/>
      <c r="D420" s="153"/>
      <c r="E420" s="150"/>
      <c r="F420" s="150"/>
      <c r="G420" s="150"/>
      <c r="H420" s="67" t="str">
        <f>VLOOKUP(I420,Hoja2!A$3:I$54,2,0)</f>
        <v>MICROORGANISMOS EN EL AMBIENTE</v>
      </c>
      <c r="I420" s="68" t="s">
        <v>240</v>
      </c>
      <c r="J420" s="67" t="str">
        <f>VLOOKUP(I420,Hoja2!A$3:I$54,3,0)</f>
        <v>LESIONES EN LA PIEL, MALESTAR GENERAL</v>
      </c>
      <c r="K420" s="69"/>
      <c r="L420" s="67" t="str">
        <f>VLOOKUP(I420,Hoja2!A$3:I$54,4,0)</f>
        <v>PG INSPECCIONES, PG EMERGENCIA</v>
      </c>
      <c r="M420" s="67" t="str">
        <f>VLOOKUP(I420,Hoja2!A$3:I$54,5,0)</f>
        <v>PVE BIOLÓGICO, ELEMENTOS DE PROTECCION PERSONAL</v>
      </c>
      <c r="N420" s="70">
        <v>2</v>
      </c>
      <c r="O420" s="70">
        <v>3</v>
      </c>
      <c r="P420" s="70">
        <v>10</v>
      </c>
      <c r="Q420" s="70">
        <f t="shared" si="54"/>
        <v>6</v>
      </c>
      <c r="R420" s="70">
        <f t="shared" si="55"/>
        <v>60</v>
      </c>
      <c r="S420" s="70" t="str">
        <f t="shared" si="56"/>
        <v>M-6</v>
      </c>
      <c r="T420" s="62" t="str">
        <f t="shared" si="57"/>
        <v>III</v>
      </c>
      <c r="U420" s="62" t="str">
        <f t="shared" si="58"/>
        <v>Mejorable</v>
      </c>
      <c r="V420" s="69">
        <v>6</v>
      </c>
      <c r="W420" s="67" t="str">
        <f>VLOOKUP(I420,Hoja2!A$3:I$54,6,0)</f>
        <v>SECUELA, CALIFICACIÓN DE ENFERMEDAD LABORAL, MUERTE</v>
      </c>
      <c r="X420" s="73"/>
      <c r="Y420" s="73"/>
      <c r="Z420" s="73"/>
      <c r="AA420" s="72" t="str">
        <f>VLOOKUP(I420,Hoja2!A$3:I$54,7,0)</f>
        <v>NS BIOLÓGICO</v>
      </c>
      <c r="AB420" s="72" t="str">
        <f>VLOOKUP(I420,Hoja2!A$3:I$54,8,0)</f>
        <v>AUTOCIODADO E HIGIENE, USO DE EPP</v>
      </c>
      <c r="AC420" s="73" t="str">
        <f>VLOOKUP(I420,Hoja2!A$3:I$54,9,0)</f>
        <v>N/A</v>
      </c>
      <c r="AD420" s="84"/>
    </row>
    <row r="421" spans="1:30" ht="27.75" customHeight="1">
      <c r="A421" s="117"/>
      <c r="B421" s="114"/>
      <c r="C421" s="156"/>
      <c r="D421" s="153"/>
      <c r="E421" s="150"/>
      <c r="F421" s="150"/>
      <c r="G421" s="150"/>
      <c r="H421" s="67" t="str">
        <f>VLOOKUP(I421,Hoja2!A$3:I$54,2,0)</f>
        <v>HONGOS</v>
      </c>
      <c r="I421" s="68" t="s">
        <v>113</v>
      </c>
      <c r="J421" s="67" t="str">
        <f>VLOOKUP(I421,Hoja2!A$3:I$54,3,0)</f>
        <v>LESIONES EN LA PIEL</v>
      </c>
      <c r="K421" s="69"/>
      <c r="L421" s="67" t="str">
        <f>VLOOKUP(I421,Hoja2!A$3:I$54,4,0)</f>
        <v>PG INSPECCIONES, PG EMERGENCIA</v>
      </c>
      <c r="M421" s="67" t="str">
        <f>VLOOKUP(I421,Hoja2!A$3:I$54,5,0)</f>
        <v>PVE BIOLÓGICO</v>
      </c>
      <c r="N421" s="70">
        <v>2</v>
      </c>
      <c r="O421" s="70">
        <v>1</v>
      </c>
      <c r="P421" s="70">
        <v>10</v>
      </c>
      <c r="Q421" s="70">
        <f t="shared" si="54"/>
        <v>2</v>
      </c>
      <c r="R421" s="70">
        <f t="shared" si="55"/>
        <v>20</v>
      </c>
      <c r="S421" s="70" t="str">
        <f t="shared" si="56"/>
        <v>B-2</v>
      </c>
      <c r="T421" s="62" t="str">
        <f t="shared" si="57"/>
        <v>IV</v>
      </c>
      <c r="U421" s="62" t="str">
        <f t="shared" si="58"/>
        <v>Aceptable</v>
      </c>
      <c r="V421" s="69">
        <v>6</v>
      </c>
      <c r="W421" s="67" t="str">
        <f>VLOOKUP(I421,Hoja2!A$3:I$54,6,0)</f>
        <v>SECUELA</v>
      </c>
      <c r="X421" s="73"/>
      <c r="Y421" s="73"/>
      <c r="Z421" s="73"/>
      <c r="AA421" s="72" t="str">
        <f>VLOOKUP(I421,Hoja2!A$3:I$54,7,0)</f>
        <v>NS BIOLÓGICO</v>
      </c>
      <c r="AB421" s="72" t="str">
        <f>VLOOKUP(I421,Hoja2!A$3:I$54,8,0)</f>
        <v>AUTOCUIDADO E HIGIENE, USO DE EPP</v>
      </c>
      <c r="AC421" s="73" t="str">
        <f>VLOOKUP(I421,Hoja2!A$3:I$54,9,0)</f>
        <v>N/A</v>
      </c>
      <c r="AD421" s="84"/>
    </row>
    <row r="422" spans="1:30" ht="27.75" customHeight="1">
      <c r="A422" s="117"/>
      <c r="B422" s="114"/>
      <c r="C422" s="156"/>
      <c r="D422" s="153"/>
      <c r="E422" s="150"/>
      <c r="F422" s="150"/>
      <c r="G422" s="150"/>
      <c r="H422" s="67" t="str">
        <f>VLOOKUP(I422,Hoja2!A$3:I$54,2,0)</f>
        <v>FLUIDOS</v>
      </c>
      <c r="I422" s="68" t="s">
        <v>117</v>
      </c>
      <c r="J422" s="67" t="str">
        <f>VLOOKUP(I422,Hoja2!A$3:I$54,3,0)</f>
        <v>LESIONES DÉRMICAS</v>
      </c>
      <c r="K422" s="69"/>
      <c r="L422" s="67" t="str">
        <f>VLOOKUP(I422,Hoja2!A$3:I$54,4,0)</f>
        <v>PG INSPECCIONES, PG EMERGENCIA</v>
      </c>
      <c r="M422" s="67" t="str">
        <f>VLOOKUP(I422,Hoja2!A$3:I$54,5,0)</f>
        <v>PVE BIOLÓGICO, ELEMENTOS DE PROTECCION PERSONAL</v>
      </c>
      <c r="N422" s="70">
        <v>2</v>
      </c>
      <c r="O422" s="70">
        <v>4</v>
      </c>
      <c r="P422" s="70">
        <v>25</v>
      </c>
      <c r="Q422" s="70">
        <f t="shared" si="54"/>
        <v>8</v>
      </c>
      <c r="R422" s="70">
        <f t="shared" si="55"/>
        <v>200</v>
      </c>
      <c r="S422" s="70" t="str">
        <f t="shared" si="56"/>
        <v>M-8</v>
      </c>
      <c r="T422" s="62" t="str">
        <f t="shared" si="57"/>
        <v>II</v>
      </c>
      <c r="U422" s="62" t="str">
        <f t="shared" si="58"/>
        <v>No Aceptable o Aceptable con Control Especifico</v>
      </c>
      <c r="V422" s="69">
        <v>6</v>
      </c>
      <c r="W422" s="67" t="str">
        <f>VLOOKUP(I422,Hoja2!A$3:I$54,6,0)</f>
        <v>SECUELA, CALIFICACIÓN DE ENFERMEDAD LABORAL, MUERTE</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17"/>
      <c r="B423" s="114"/>
      <c r="C423" s="156"/>
      <c r="D423" s="153"/>
      <c r="E423" s="150"/>
      <c r="F423" s="150"/>
      <c r="G423" s="150"/>
      <c r="H423" s="67" t="str">
        <f>VLOOKUP(I423,Hoja2!A$3:I$54,2,0)</f>
        <v>PARÁSITOS</v>
      </c>
      <c r="I423" s="68" t="s">
        <v>119</v>
      </c>
      <c r="J423" s="67" t="str">
        <f>VLOOKUP(I423,Hoja2!A$3:I$54,3,0)</f>
        <v>LESIONES, INFECCIONES PARASITARIAS</v>
      </c>
      <c r="K423" s="69"/>
      <c r="L423" s="67" t="str">
        <f>VLOOKUP(I423,Hoja2!A$3:I$54,4,0)</f>
        <v>PG INSPECCIONES, PG EMERGENCIA</v>
      </c>
      <c r="M423" s="67" t="str">
        <f>VLOOKUP(I423,Hoja2!A$3:I$54,5,0)</f>
        <v>PVE BIOLÓGICO, ELEMENTOS DE PROTECCION PERSONAL</v>
      </c>
      <c r="N423" s="70">
        <v>2</v>
      </c>
      <c r="O423" s="70">
        <v>2</v>
      </c>
      <c r="P423" s="70">
        <v>10</v>
      </c>
      <c r="Q423" s="70">
        <f t="shared" si="54"/>
        <v>4</v>
      </c>
      <c r="R423" s="70">
        <f t="shared" si="55"/>
        <v>40</v>
      </c>
      <c r="S423" s="70" t="str">
        <f t="shared" si="56"/>
        <v>B-4</v>
      </c>
      <c r="T423" s="62" t="str">
        <f t="shared" si="57"/>
        <v>III</v>
      </c>
      <c r="U423" s="62" t="str">
        <f t="shared" si="58"/>
        <v>Mejorable</v>
      </c>
      <c r="V423" s="69">
        <v>6</v>
      </c>
      <c r="W423" s="67" t="str">
        <f>VLOOKUP(I423,Hoja2!A$3:I$54,6,0)</f>
        <v>SECUELA</v>
      </c>
      <c r="X423" s="73"/>
      <c r="Y423" s="73"/>
      <c r="Z423" s="73"/>
      <c r="AA423" s="72" t="str">
        <f>VLOOKUP(I423,Hoja2!A$3:I$54,7,0)</f>
        <v>NS BIOLÓGICO</v>
      </c>
      <c r="AB423" s="72" t="str">
        <f>VLOOKUP(I423,Hoja2!A$3:I$54,8,0)</f>
        <v>AUTOCUIDADO E HIGIENE, USO DE EPP</v>
      </c>
      <c r="AC423" s="73" t="str">
        <f>VLOOKUP(I423,Hoja2!A$3:I$54,9,0)</f>
        <v>N/A</v>
      </c>
      <c r="AD423" s="84"/>
    </row>
    <row r="424" spans="1:30" ht="25.5">
      <c r="A424" s="117"/>
      <c r="B424" s="114"/>
      <c r="C424" s="156"/>
      <c r="D424" s="153"/>
      <c r="E424" s="150"/>
      <c r="F424" s="150"/>
      <c r="G424" s="150"/>
      <c r="H424" s="67" t="str">
        <f>VLOOKUP(I424,Hoja2!A$3:I$54,2,0)</f>
        <v>ANIMALES VIVOS</v>
      </c>
      <c r="I424" s="68" t="s">
        <v>122</v>
      </c>
      <c r="J424" s="67" t="str">
        <f>VLOOKUP(I424,Hoja2!A$3:I$54,3,0)</f>
        <v>LESIONES EN TEJIDOS, INFECCIONES, ENFERMADES INFECTOCONTAGIOSAS</v>
      </c>
      <c r="K424" s="69"/>
      <c r="L424" s="67" t="str">
        <f>VLOOKUP(I424,Hoja2!A$3:I$54,4,0)</f>
        <v>PG INSPECCIONES, PG EMERGENCIA</v>
      </c>
      <c r="M424" s="67" t="str">
        <f>VLOOKUP(I424,Hoja2!A$3:I$54,5,0)</f>
        <v>ELEMENTOS DE PROTECCIÓN PERSONAL</v>
      </c>
      <c r="N424" s="70">
        <v>2</v>
      </c>
      <c r="O424" s="70">
        <v>2</v>
      </c>
      <c r="P424" s="70">
        <v>10</v>
      </c>
      <c r="Q424" s="70">
        <f t="shared" si="54"/>
        <v>4</v>
      </c>
      <c r="R424" s="70">
        <f t="shared" si="55"/>
        <v>40</v>
      </c>
      <c r="S424" s="70" t="str">
        <f t="shared" si="56"/>
        <v>B-4</v>
      </c>
      <c r="T424" s="62" t="str">
        <f t="shared" si="57"/>
        <v>III</v>
      </c>
      <c r="U424" s="62" t="str">
        <f t="shared" si="58"/>
        <v>Mejorable</v>
      </c>
      <c r="V424" s="69">
        <v>6</v>
      </c>
      <c r="W424" s="67" t="str">
        <f>VLOOKUP(I424,Hoja2!A$3:I$54,6,0)</f>
        <v>SECUELA, CALIFICACIÓN DE ENFERMEDAD LABORAL, MUERTE</v>
      </c>
      <c r="X424" s="73"/>
      <c r="Y424" s="73"/>
      <c r="Z424" s="73"/>
      <c r="AA424" s="72" t="str">
        <f>VLOOKUP(I424,Hoja2!A$3:I$54,7,0)</f>
        <v>NS BIOLÓGICO</v>
      </c>
      <c r="AB424" s="72" t="str">
        <f>VLOOKUP(I424,Hoja2!A$3:I$54,8,0)</f>
        <v>AUTOCUIDADO E HIGIENE, USO DE EPP</v>
      </c>
      <c r="AC424" s="73" t="str">
        <f>VLOOKUP(I424,Hoja2!A$3:I$54,9,0)</f>
        <v>BUENAS PRACTICAS</v>
      </c>
      <c r="AD424" s="84"/>
    </row>
    <row r="425" spans="1:30" ht="38.25">
      <c r="A425" s="117"/>
      <c r="B425" s="114"/>
      <c r="C425" s="156"/>
      <c r="D425" s="153"/>
      <c r="E425" s="150"/>
      <c r="F425" s="150"/>
      <c r="G425" s="150"/>
      <c r="H425" s="67" t="str">
        <f>VLOOKUP(I425,Hoja2!A$3:I$54,2,0)</f>
        <v>CARGA DE UN PESO MAYOR AL RECOMENDADO</v>
      </c>
      <c r="I425" s="68" t="s">
        <v>125</v>
      </c>
      <c r="J425" s="67" t="str">
        <f>VLOOKUP(I425,Hoja2!A$3:I$54,3,0)</f>
        <v>LESIONES OSTEOMUSCULARES</v>
      </c>
      <c r="K425" s="69"/>
      <c r="L425" s="67" t="str">
        <f>VLOOKUP(I425,Hoja2!A$3:I$54,4,0)</f>
        <v>PG INSPECCIONES, PG EMERGENCIA</v>
      </c>
      <c r="M425" s="67" t="str">
        <f>VLOOKUP(I425,Hoja2!A$3:I$54,5,0)</f>
        <v>PVE BIOMECÁNICO, PROGRAMA PAUSAS ACTIVAS, PG MEDICINA PREVENTIVA Y DEL TRABAJO</v>
      </c>
      <c r="N425" s="70">
        <v>2</v>
      </c>
      <c r="O425" s="70">
        <v>3</v>
      </c>
      <c r="P425" s="70">
        <v>10</v>
      </c>
      <c r="Q425" s="70">
        <f t="shared" si="54"/>
        <v>6</v>
      </c>
      <c r="R425" s="70">
        <f t="shared" si="55"/>
        <v>60</v>
      </c>
      <c r="S425" s="70" t="str">
        <f t="shared" si="56"/>
        <v>M-6</v>
      </c>
      <c r="T425" s="62" t="str">
        <f t="shared" si="57"/>
        <v>III</v>
      </c>
      <c r="U425" s="62" t="str">
        <f t="shared" si="58"/>
        <v>Mejorable</v>
      </c>
      <c r="V425" s="69">
        <v>6</v>
      </c>
      <c r="W425" s="67" t="str">
        <f>VLOOKUP(I425,Hoja2!A$3:I$54,6,0)</f>
        <v>SECUELA, CALIFICACIÓN DE ENFERMEDAD LABORAL</v>
      </c>
      <c r="X425" s="73"/>
      <c r="Y425" s="73"/>
      <c r="Z425" s="73"/>
      <c r="AA425" s="72" t="str">
        <f>VLOOKUP(I425,Hoja2!A$3:I$54,7,0)</f>
        <v>NS MANEJO DE CARGAS</v>
      </c>
      <c r="AB425" s="72" t="str">
        <f>VLOOKUP(I425,Hoja2!A$3:I$54,8,0)</f>
        <v>LEVANTAMIENTO MANUAL Y MECÁNICO DE CARGAS</v>
      </c>
      <c r="AC425" s="73" t="str">
        <f>VLOOKUP(I425,Hoja2!A$3:I$54,9,0)</f>
        <v>FORTALECIMIENTO PVE BIOMECÁNICO</v>
      </c>
      <c r="AD425" s="84"/>
    </row>
    <row r="426" spans="1:30" ht="40.5">
      <c r="A426" s="117"/>
      <c r="B426" s="114"/>
      <c r="C426" s="156"/>
      <c r="D426" s="153"/>
      <c r="E426" s="150"/>
      <c r="F426" s="150"/>
      <c r="G426" s="150"/>
      <c r="H426" s="67" t="str">
        <f>VLOOKUP(I426,Hoja2!A$3:I$54,2,0)</f>
        <v>FORZADAS, PROLONGADAS EN PERSONAL OPERATIVO</v>
      </c>
      <c r="I426" s="68" t="s">
        <v>243</v>
      </c>
      <c r="J426" s="67" t="str">
        <f>VLOOKUP(I426,Hoja2!A$3:I$54,3,0)</f>
        <v>DOLOR DE ESPALDA, LESIONES EN LA COLUMNA</v>
      </c>
      <c r="K426" s="69"/>
      <c r="L426" s="67" t="str">
        <f>VLOOKUP(I426,Hoja2!A$3:I$54,4,0)</f>
        <v>PG INSPECCIONES, PG EMERGENCIA</v>
      </c>
      <c r="M426" s="67" t="str">
        <f>VLOOKUP(I426,Hoja2!A$3:I$54,5,0)</f>
        <v>PVE BIOMECÁNICO, EXÁMENES PERIODICOS, PG MEDICINA PREVENTIVA Y DEL TRABAJO</v>
      </c>
      <c r="N426" s="70">
        <v>2</v>
      </c>
      <c r="O426" s="70">
        <v>3</v>
      </c>
      <c r="P426" s="70">
        <v>25</v>
      </c>
      <c r="Q426" s="70">
        <f t="shared" si="54"/>
        <v>6</v>
      </c>
      <c r="R426" s="70">
        <f t="shared" si="55"/>
        <v>150</v>
      </c>
      <c r="S426" s="70" t="str">
        <f t="shared" si="56"/>
        <v>M-6</v>
      </c>
      <c r="T426" s="62" t="str">
        <f t="shared" si="57"/>
        <v>II</v>
      </c>
      <c r="U426" s="62" t="str">
        <f t="shared" si="58"/>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40.5">
      <c r="A427" s="117"/>
      <c r="B427" s="114"/>
      <c r="C427" s="156"/>
      <c r="D427" s="153"/>
      <c r="E427" s="150"/>
      <c r="F427" s="150"/>
      <c r="G427" s="150"/>
      <c r="H427" s="67" t="str">
        <f>VLOOKUP(I427,Hoja2!A$3:I$54,2,0)</f>
        <v>HIGIENE POSTURAL, MOVIMIENTOS REPETITIVOS</v>
      </c>
      <c r="I427" s="68" t="s">
        <v>245</v>
      </c>
      <c r="J427" s="67" t="str">
        <f>VLOOKUP(I427,Hoja2!A$3:I$54,3,0)</f>
        <v>LESIONES OSTEOMUSCULARES, TRANSTORNO DE TRAUMA ACUMULATIVO</v>
      </c>
      <c r="K427" s="69"/>
      <c r="L427" s="67" t="str">
        <f>VLOOKUP(I427,Hoja2!A$3:I$54,4,0)</f>
        <v>PG INSPECCIONES, PG EMERGENCIA</v>
      </c>
      <c r="M427" s="67" t="str">
        <f>VLOOKUP(I427,Hoja2!A$3:I$54,5,0)</f>
        <v>PVE BIOMECÁNICO, PG MEDICINA PREVENTIVA Y DEL TRABAJO</v>
      </c>
      <c r="N427" s="70">
        <v>2</v>
      </c>
      <c r="O427" s="70">
        <v>3</v>
      </c>
      <c r="P427" s="70">
        <v>25</v>
      </c>
      <c r="Q427" s="70">
        <f t="shared" si="54"/>
        <v>6</v>
      </c>
      <c r="R427" s="70">
        <f t="shared" si="55"/>
        <v>150</v>
      </c>
      <c r="S427" s="70" t="str">
        <f t="shared" si="56"/>
        <v>M-6</v>
      </c>
      <c r="T427" s="62" t="str">
        <f t="shared" si="57"/>
        <v>II</v>
      </c>
      <c r="U427" s="62" t="str">
        <f t="shared" si="58"/>
        <v>No Aceptable o Aceptable con Control Especifico</v>
      </c>
      <c r="V427" s="69">
        <v>6</v>
      </c>
      <c r="W427" s="67" t="str">
        <f>VLOOKUP(I427,Hoja2!A$3:I$54,6,0)</f>
        <v>SECUELA, CALIFICACIÓN DE ENFERMEDAD LABORAL</v>
      </c>
      <c r="X427" s="73"/>
      <c r="Y427" s="73"/>
      <c r="Z427" s="73"/>
      <c r="AA427" s="72" t="str">
        <f>VLOOKUP(I427,Hoja2!A$3:I$54,7,0)</f>
        <v>NS MANEJO DE CARGAS</v>
      </c>
      <c r="AB427" s="72" t="str">
        <f>VLOOKUP(I427,Hoja2!A$3:I$54,8,0)</f>
        <v>HIGIENE POSTURAL</v>
      </c>
      <c r="AC427" s="73" t="str">
        <f>VLOOKUP(I427,Hoja2!A$3:I$54,9,0)</f>
        <v>FORTALECIMIENTO PVE BIOMECÁNICO</v>
      </c>
      <c r="AD427" s="84"/>
    </row>
    <row r="428" spans="1:30" ht="25.5">
      <c r="A428" s="117"/>
      <c r="B428" s="114"/>
      <c r="C428" s="156"/>
      <c r="D428" s="153"/>
      <c r="E428" s="150"/>
      <c r="F428" s="150"/>
      <c r="G428" s="150"/>
      <c r="H428" s="67" t="str">
        <f>VLOOKUP(I428,Hoja2!A$3:I$54,2,0)</f>
        <v>RELACIONES, COHESIÓN, CALIDAD DE INTERACCIONES NO EFECTIVA, NO HAY TRABAJO EN EQUIPO</v>
      </c>
      <c r="I428" s="68" t="s">
        <v>141</v>
      </c>
      <c r="J428" s="67" t="str">
        <f>VLOOKUP(I428,Hoja2!A$3:I$54,3,0)</f>
        <v>ENFERMEDADES DIGESTIVAS, IRRITABILIDAD</v>
      </c>
      <c r="K428" s="69"/>
      <c r="L428" s="67" t="str">
        <f>VLOOKUP(I428,Hoja2!A$3:I$54,4,0)</f>
        <v>N/A</v>
      </c>
      <c r="M428" s="67" t="str">
        <f>VLOOKUP(I428,Hoja2!A$3:I$54,5,0)</f>
        <v>PVE PSICOSOCIAL</v>
      </c>
      <c r="N428" s="70">
        <v>2</v>
      </c>
      <c r="O428" s="70">
        <v>3</v>
      </c>
      <c r="P428" s="70">
        <v>10</v>
      </c>
      <c r="Q428" s="70">
        <f t="shared" si="54"/>
        <v>6</v>
      </c>
      <c r="R428" s="70">
        <f t="shared" si="55"/>
        <v>60</v>
      </c>
      <c r="S428" s="70" t="str">
        <f t="shared" si="56"/>
        <v>M-6</v>
      </c>
      <c r="T428" s="62" t="str">
        <f t="shared" si="57"/>
        <v>III</v>
      </c>
      <c r="U428" s="62" t="str">
        <f t="shared" si="58"/>
        <v>Mejorable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25.5">
      <c r="A429" s="117"/>
      <c r="B429" s="114"/>
      <c r="C429" s="156"/>
      <c r="D429" s="153"/>
      <c r="E429" s="150"/>
      <c r="F429" s="150"/>
      <c r="G429" s="150"/>
      <c r="H429" s="67" t="str">
        <f>VLOOKUP(I429,Hoja2!A$3:I$54,2,0)</f>
        <v>CARGA MENTAL, DEMANDAS EMOCIONALES, INESPECIFICIDAD DE DEFINICIÓN DE ROLES, MONOTONÍA</v>
      </c>
      <c r="I429" s="68" t="s">
        <v>146</v>
      </c>
      <c r="J429" s="67" t="str">
        <f>VLOOKUP(I429,Hoja2!A$3:I$54,3,0)</f>
        <v>ESTRÉS, CEFALÉA, IRRITABILIDAD</v>
      </c>
      <c r="K429" s="69"/>
      <c r="L429" s="67" t="str">
        <f>VLOOKUP(I429,Hoja2!A$3:I$54,4,0)</f>
        <v>N/A</v>
      </c>
      <c r="M429" s="67" t="str">
        <f>VLOOKUP(I429,Hoja2!A$3:I$54,5,0)</f>
        <v>PVE PSICOSOCIAL</v>
      </c>
      <c r="N429" s="70">
        <v>2</v>
      </c>
      <c r="O429" s="70">
        <v>1</v>
      </c>
      <c r="P429" s="70">
        <v>10</v>
      </c>
      <c r="Q429" s="70">
        <f t="shared" si="54"/>
        <v>2</v>
      </c>
      <c r="R429" s="70">
        <f t="shared" si="55"/>
        <v>20</v>
      </c>
      <c r="S429" s="70" t="str">
        <f t="shared" si="56"/>
        <v>B-2</v>
      </c>
      <c r="T429" s="62" t="str">
        <f t="shared" si="57"/>
        <v>IV</v>
      </c>
      <c r="U429" s="62" t="str">
        <f t="shared" si="58"/>
        <v>Aceptable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38.25">
      <c r="A430" s="117"/>
      <c r="B430" s="114"/>
      <c r="C430" s="156"/>
      <c r="D430" s="153"/>
      <c r="E430" s="150"/>
      <c r="F430" s="150"/>
      <c r="G430" s="150"/>
      <c r="H430" s="67" t="str">
        <f>VLOOKUP(I430,Hoja2!A$3:I$54,2,0)</f>
        <v>TECNOLOGÍA NO AVANZADA, COMUNICACIÓN NO EFECTIVA, SOBRECARGA CUANTITATIVA Y CUALITATIVA, NO HAY VARIACIÓN EN FORMA DE TRABAJO</v>
      </c>
      <c r="I430" s="68" t="s">
        <v>149</v>
      </c>
      <c r="J430" s="67" t="str">
        <f>VLOOKUP(I430,Hoja2!A$3:I$54,3,0)</f>
        <v>ENFERMEDADES DIGESTIVAS, IRRITABILIDAD</v>
      </c>
      <c r="K430" s="69"/>
      <c r="L430" s="67" t="str">
        <f>VLOOKUP(I430,Hoja2!A$3:I$54,4,0)</f>
        <v>N/A</v>
      </c>
      <c r="M430" s="67" t="str">
        <f>VLOOKUP(I430,Hoja2!A$3:I$54,5,0)</f>
        <v>PVE PSICOSOCIAL</v>
      </c>
      <c r="N430" s="70">
        <v>2</v>
      </c>
      <c r="O430" s="70">
        <v>2</v>
      </c>
      <c r="P430" s="70">
        <v>10</v>
      </c>
      <c r="Q430" s="70">
        <f t="shared" si="54"/>
        <v>4</v>
      </c>
      <c r="R430" s="70">
        <f t="shared" si="55"/>
        <v>40</v>
      </c>
      <c r="S430" s="70" t="str">
        <f t="shared" si="56"/>
        <v>B-4</v>
      </c>
      <c r="T430" s="66" t="str">
        <f t="shared" si="57"/>
        <v>III</v>
      </c>
      <c r="U430" s="66" t="str">
        <f t="shared" si="58"/>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17"/>
      <c r="B431" s="114"/>
      <c r="C431" s="156"/>
      <c r="D431" s="153"/>
      <c r="E431" s="150"/>
      <c r="F431" s="150"/>
      <c r="G431" s="150"/>
      <c r="H431" s="67" t="str">
        <f>VLOOKUP(I431,Hoja2!A$3:I$54,2,0)</f>
        <v>ESTILOS DE MANDO RÍGIDOS, AUSENCIA DE CAPACITACIÓN, AUSENCIA DE PROGRAMAS DE BIENESTAR</v>
      </c>
      <c r="I431" s="68" t="s">
        <v>154</v>
      </c>
      <c r="J431" s="67" t="str">
        <f>VLOOKUP(I431,Hoja2!A$3:I$54,3,0)</f>
        <v>ESTRÉS, DEPRESIÓN, DESMOTIVACIÓN, AUSENCIA DE ATENCIÓN</v>
      </c>
      <c r="K431" s="69"/>
      <c r="L431" s="67" t="str">
        <f>VLOOKUP(I431,Hoja2!A$3:I$54,4,0)</f>
        <v>N/A</v>
      </c>
      <c r="M431" s="67" t="str">
        <f>VLOOKUP(I431,Hoja2!A$3:I$54,5,0)</f>
        <v>PVE PSICOSOCIAL</v>
      </c>
      <c r="N431" s="70">
        <v>2</v>
      </c>
      <c r="O431" s="70">
        <v>2</v>
      </c>
      <c r="P431" s="70">
        <v>10</v>
      </c>
      <c r="Q431" s="70">
        <f t="shared" si="54"/>
        <v>4</v>
      </c>
      <c r="R431" s="70">
        <f t="shared" si="55"/>
        <v>40</v>
      </c>
      <c r="S431" s="70" t="str">
        <f t="shared" si="56"/>
        <v>B-4</v>
      </c>
      <c r="T431" s="66" t="str">
        <f t="shared" si="57"/>
        <v>III</v>
      </c>
      <c r="U431" s="66" t="str">
        <f t="shared" si="58"/>
        <v>Mejorable</v>
      </c>
      <c r="V431" s="69">
        <v>6</v>
      </c>
      <c r="W431" s="67" t="str">
        <f>VLOOKUP(I431,Hoja2!A$3:I$54,6,0)</f>
        <v>SECUELA, CALIFICACIÓN DE ENFERMEDAD LABORAL</v>
      </c>
      <c r="X431" s="73"/>
      <c r="Y431" s="73"/>
      <c r="Z431" s="73"/>
      <c r="AA431" s="72" t="str">
        <f>VLOOKUP(I431,Hoja2!A$3:I$54,7,0)</f>
        <v>N/A</v>
      </c>
      <c r="AB431" s="72" t="str">
        <f>VLOOKUP(I431,Hoja2!A$3:I$54,8,0)</f>
        <v>N/A</v>
      </c>
      <c r="AC431" s="73" t="str">
        <f>VLOOKUP(I431,Hoja2!A$3:I$54,9,0)</f>
        <v>FORTALECIMIENTO PVE PSICOSOCIAL</v>
      </c>
      <c r="AD431" s="84"/>
    </row>
    <row r="432" spans="1:30" ht="25.5">
      <c r="A432" s="117"/>
      <c r="B432" s="114"/>
      <c r="C432" s="156"/>
      <c r="D432" s="153"/>
      <c r="E432" s="150"/>
      <c r="F432" s="150"/>
      <c r="G432" s="150"/>
      <c r="H432" s="67" t="str">
        <f>VLOOKUP(I432,Hoja2!A$3:I$54,2,0)</f>
        <v>SISMOS, INCENDIOS, INUNDACIONES, TERREMOTOS, VENDAVALES</v>
      </c>
      <c r="I432" s="68" t="s">
        <v>250</v>
      </c>
      <c r="J432" s="67" t="str">
        <f>VLOOKUP(I432,Hoja2!A$3:I$54,3,0)</f>
        <v>LESIONES, ATRAPAMIENTO, APLASTAMIENTO, PÉRDIDAS MATERIALES</v>
      </c>
      <c r="K432" s="69"/>
      <c r="L432" s="67" t="str">
        <f>VLOOKUP(I432,Hoja2!A$3:I$54,4,0)</f>
        <v>PG INSPECCIONES, PG EMERGENCIA</v>
      </c>
      <c r="M432" s="67" t="str">
        <f>VLOOKUP(I432,Hoja2!A$3:I$54,5,0)</f>
        <v>BRIGADAS DE EMERGENCIA</v>
      </c>
      <c r="N432" s="70">
        <v>2</v>
      </c>
      <c r="O432" s="70">
        <v>2</v>
      </c>
      <c r="P432" s="70">
        <v>10</v>
      </c>
      <c r="Q432" s="70">
        <f t="shared" si="54"/>
        <v>4</v>
      </c>
      <c r="R432" s="70">
        <f t="shared" si="55"/>
        <v>40</v>
      </c>
      <c r="S432" s="70" t="str">
        <f t="shared" si="56"/>
        <v>B-4</v>
      </c>
      <c r="T432" s="66" t="str">
        <f t="shared" si="57"/>
        <v>III</v>
      </c>
      <c r="U432" s="66" t="str">
        <f t="shared" si="58"/>
        <v>Mejorable</v>
      </c>
      <c r="V432" s="69">
        <v>6</v>
      </c>
      <c r="W432" s="67" t="str">
        <f>VLOOKUP(I432,Hoja2!A$3:I$54,6,0)</f>
        <v>SECUELA, CALIFICACIÓN DE ENFERMEDAD LABORAL, MUERTE</v>
      </c>
      <c r="X432" s="73"/>
      <c r="Y432" s="73"/>
      <c r="Z432" s="73"/>
      <c r="AA432" s="72" t="str">
        <f>VLOOKUP(I432,Hoja2!A$3:I$54,7,0)</f>
        <v>NS PLANES DE EMERGENCIA</v>
      </c>
      <c r="AB432" s="72" t="str">
        <f>VLOOKUP(I432,Hoja2!A$3:I$54,8,0)</f>
        <v>N/A</v>
      </c>
      <c r="AC432" s="73" t="str">
        <f>VLOOKUP(I432,Hoja2!A$3:I$54,9,0)</f>
        <v>N/A</v>
      </c>
      <c r="AD432" s="84"/>
    </row>
    <row r="433" spans="1:30" ht="39" customHeight="1" thickBot="1">
      <c r="A433" s="117"/>
      <c r="B433" s="114"/>
      <c r="C433" s="157"/>
      <c r="D433" s="154"/>
      <c r="E433" s="151"/>
      <c r="F433" s="151"/>
      <c r="G433" s="151"/>
      <c r="H433" s="85" t="str">
        <f>VLOOKUP(I433,Hoja2!A$3:I$54,2,0)</f>
        <v>LLUVIAS, GRANIZADA, HELADAS</v>
      </c>
      <c r="I433" s="86" t="s">
        <v>251</v>
      </c>
      <c r="J433" s="85" t="str">
        <f>VLOOKUP(I433,Hoja2!A$3:I$54,3,0)</f>
        <v>LESIONES, ATRAPAMIENTO, APLASTAMIENTO, PÉRDIDAS MATERIALES</v>
      </c>
      <c r="K433" s="87"/>
      <c r="L433" s="85" t="str">
        <f>VLOOKUP(I433,Hoja2!A$3:I$54,4,0)</f>
        <v>PG INSPECCIONES, PG EMERGENCIA</v>
      </c>
      <c r="M433" s="85" t="str">
        <f>VLOOKUP(I433,Hoja2!A$3:I$54,5,0)</f>
        <v>BRIGADAS DE EMERGENCIA</v>
      </c>
      <c r="N433" s="88">
        <v>2</v>
      </c>
      <c r="O433" s="88">
        <v>3</v>
      </c>
      <c r="P433" s="88">
        <v>10</v>
      </c>
      <c r="Q433" s="88">
        <f t="shared" si="54"/>
        <v>6</v>
      </c>
      <c r="R433" s="88">
        <f t="shared" si="55"/>
        <v>60</v>
      </c>
      <c r="S433" s="88" t="str">
        <f t="shared" si="56"/>
        <v>M-6</v>
      </c>
      <c r="T433" s="89" t="str">
        <f t="shared" si="57"/>
        <v>III</v>
      </c>
      <c r="U433" s="89" t="str">
        <f t="shared" si="58"/>
        <v>Mejorable</v>
      </c>
      <c r="V433" s="87">
        <v>6</v>
      </c>
      <c r="W433" s="85" t="str">
        <f>VLOOKUP(I433,Hoja2!A$3:I$54,6,0)</f>
        <v>SECUELA, CALIFICACIÓN DE ENFERMEDAD LABORAL, MUERTE</v>
      </c>
      <c r="X433" s="90"/>
      <c r="Y433" s="90"/>
      <c r="Z433" s="90"/>
      <c r="AA433" s="91" t="str">
        <f>VLOOKUP(I433,Hoja2!A$3:I$54,7,0)</f>
        <v>NS PLANES DE EMERGENCIA</v>
      </c>
      <c r="AB433" s="91" t="str">
        <f>VLOOKUP(I433,Hoja2!A$3:I$54,8,0)</f>
        <v>N/A</v>
      </c>
      <c r="AC433" s="90" t="str">
        <f>VLOOKUP(I433,Hoja2!A$3:I$54,9,0)</f>
        <v>N/A</v>
      </c>
      <c r="AD433" s="92"/>
    </row>
    <row r="434" spans="1:30" ht="40.5">
      <c r="A434" s="117"/>
      <c r="B434" s="114"/>
      <c r="C434" s="146"/>
      <c r="D434" s="143"/>
      <c r="E434" s="140" t="s">
        <v>327</v>
      </c>
      <c r="F434" s="140">
        <v>50</v>
      </c>
      <c r="G434" s="140" t="s">
        <v>256</v>
      </c>
      <c r="H434" s="74" t="str">
        <f>VLOOKUP(I434,Hoja2!A$3:I$54,2,0)</f>
        <v>INADECUADAS CONEXIONES ELÉCTRICAS, SATURACIÓN EN TOMAS DE ENERGÍA</v>
      </c>
      <c r="I434" s="75" t="s">
        <v>158</v>
      </c>
      <c r="J434" s="74" t="str">
        <f>VLOOKUP(I434,Hoja2!A$3:I$54,3,0)</f>
        <v>QUEMADURAS, ELECTROCUCIÓN, ARITMIA CARDIACA, MUERTE</v>
      </c>
      <c r="K434" s="76"/>
      <c r="L434" s="74" t="str">
        <f>VLOOKUP(I434,Hoja2!A$3:I$54,4,0)</f>
        <v>PG INSPECCIONES, PG EMERGENCIA, REQUISITOS MÍNIMOS PARA LÍNEAS ELÉCTRICAS</v>
      </c>
      <c r="M434" s="74" t="str">
        <f>VLOOKUP(I434,Hoja2!A$3:I$54,5,0)</f>
        <v>ELEMENTOS DE PROTECCIÓN PERSONAL</v>
      </c>
      <c r="N434" s="77">
        <v>6</v>
      </c>
      <c r="O434" s="77">
        <v>3</v>
      </c>
      <c r="P434" s="77">
        <v>25</v>
      </c>
      <c r="Q434" s="77">
        <f t="shared" si="54"/>
        <v>18</v>
      </c>
      <c r="R434" s="77">
        <f t="shared" si="55"/>
        <v>450</v>
      </c>
      <c r="S434" s="77" t="str">
        <f t="shared" si="56"/>
        <v>A-18</v>
      </c>
      <c r="T434" s="78" t="str">
        <f t="shared" si="57"/>
        <v>II</v>
      </c>
      <c r="U434" s="78" t="str">
        <f>IF(T434=0,"",IF(T434="IV","Aceptable",IF(T434="III","Mejorable",IF(T434="II","No Aceptable o Aceptable con Control Especifico",IF(T434="I","No Aceptable","")))))</f>
        <v>No Aceptable o Aceptable con Control Especifico</v>
      </c>
      <c r="V434" s="76">
        <v>3</v>
      </c>
      <c r="W434" s="74" t="str">
        <f>VLOOKUP(I434,Hoja2!A$3:I$54,6,0)</f>
        <v>SECUELA, CALIFICACIÓN DE ENFERMEDAD LABORAL, MUERTE</v>
      </c>
      <c r="X434" s="79"/>
      <c r="Y434" s="79"/>
      <c r="Z434" s="79"/>
      <c r="AA434" s="80" t="str">
        <f>VLOOKUP(I434,Hoja2!A$3:I$54,7,0)</f>
        <v>NS LÍNEAS ELÉCTRICAS</v>
      </c>
      <c r="AB434" s="80" t="str">
        <f>VLOOKUP(I434,Hoja2!A$3:I$54,8,0)</f>
        <v>BUENAS PRACTICAS, APLICACIÓN DE PROCEDIMIENTOS</v>
      </c>
      <c r="AC434" s="81" t="str">
        <f>VLOOKUP(I434,Hoja2!A$3:I$54,9,0)</f>
        <v>BUENAS PRACTICAS, APLICACIÓN DE PROCEDIMIENTOS</v>
      </c>
      <c r="AD434" s="82"/>
    </row>
    <row r="435" spans="1:30" ht="40.5">
      <c r="A435" s="117"/>
      <c r="B435" s="114"/>
      <c r="C435" s="147"/>
      <c r="D435" s="144"/>
      <c r="E435" s="141"/>
      <c r="F435" s="141"/>
      <c r="G435" s="141"/>
      <c r="H435" s="58" t="str">
        <f>VLOOKUP(I435,Hoja2!A$3:I$54,2,0)</f>
        <v>INADECUADAS CONEXIONES ELÉCTRICAS, SATURACIÓN EN TOMAS DE ENERGÍA</v>
      </c>
      <c r="I435" s="59" t="s">
        <v>163</v>
      </c>
      <c r="J435" s="58" t="str">
        <f>VLOOKUP(I435,Hoja2!A$3:I$54,3,0)</f>
        <v>INTOXICACIÓN, QUEMADURAS</v>
      </c>
      <c r="K435" s="60"/>
      <c r="L435" s="58" t="str">
        <f>VLOOKUP(I435,Hoja2!A$3:I$54,4,0)</f>
        <v>PG INSPECCIONES, PG EMERGENCIA</v>
      </c>
      <c r="M435" s="58" t="str">
        <f>VLOOKUP(I435,Hoja2!A$3:I$54,5,0)</f>
        <v>BRIGADAS DE EMERGENCIA</v>
      </c>
      <c r="N435" s="61">
        <v>6</v>
      </c>
      <c r="O435" s="61">
        <v>2</v>
      </c>
      <c r="P435" s="61">
        <v>25</v>
      </c>
      <c r="Q435" s="61">
        <f t="shared" si="54"/>
        <v>12</v>
      </c>
      <c r="R435" s="61">
        <f t="shared" si="55"/>
        <v>300</v>
      </c>
      <c r="S435" s="61" t="str">
        <f t="shared" si="56"/>
        <v>A-12</v>
      </c>
      <c r="T435" s="62" t="str">
        <f t="shared" si="57"/>
        <v>II</v>
      </c>
      <c r="U435" s="62" t="str">
        <f t="shared" ref="U435:U469" si="59">IF(T435=0,"",IF(T435="IV","Aceptable",IF(T435="III","Mejorable",IF(T435="II","No Aceptable o Aceptable con Control Especifico",IF(T435="I","No Aceptable","")))))</f>
        <v>No Aceptable o Aceptable con Control Especifico</v>
      </c>
      <c r="V435" s="60">
        <v>3</v>
      </c>
      <c r="W435" s="58" t="str">
        <f>VLOOKUP(I435,Hoja2!A$3:I$54,6,0)</f>
        <v>SECUELA, CALIFICACIÓN DE ENFERMEDAD LABORAL, MUERTE</v>
      </c>
      <c r="X435" s="63"/>
      <c r="Y435" s="63"/>
      <c r="Z435" s="63"/>
      <c r="AA435" s="64" t="str">
        <f>VLOOKUP(I435,Hoja2!A$3:I$54,7,0)</f>
        <v>NS PLANES DE EMERGENCIA</v>
      </c>
      <c r="AB435" s="64" t="str">
        <f>VLOOKUP(I435,Hoja2!A$3:I$54,8,0)</f>
        <v>REPORTES DE CONDICIONES INSEGURAS</v>
      </c>
      <c r="AC435" s="65" t="str">
        <f>VLOOKUP(I435,Hoja2!A$3:I$54,9,0)</f>
        <v>N/A</v>
      </c>
      <c r="AD435" s="83"/>
    </row>
    <row r="436" spans="1:30" ht="40.5">
      <c r="A436" s="117"/>
      <c r="B436" s="114"/>
      <c r="C436" s="147"/>
      <c r="D436" s="144"/>
      <c r="E436" s="141"/>
      <c r="F436" s="141"/>
      <c r="G436" s="141"/>
      <c r="H436" s="58" t="str">
        <f>VLOOKUP(I436,Hoja2!A$3:I$54,2,0)</f>
        <v>ESCALERAS SIN BARANDAL, PISOS A DESNIVEL,INFRAESTRUCTURA DÉBIL, OBJETOS MAL UBICADOS, AUSENCIA DE ORDEN Y ASEO</v>
      </c>
      <c r="I436" s="59" t="s">
        <v>247</v>
      </c>
      <c r="J436" s="58" t="str">
        <f>VLOOKUP(I436,Hoja2!A$3:I$54,3,0)</f>
        <v>CAÍDAS DEL MISMO Y DISTINTO NIVEL, FRACTURAS, GOLPE CON OBJETOS, CAÍDA DE OBJETOS, OBSTRUCCIÓN DE VÍAS</v>
      </c>
      <c r="K436" s="60"/>
      <c r="L436" s="58" t="str">
        <f>VLOOKUP(I436,Hoja2!A$3:I$54,4,0)</f>
        <v>PG INSPECCIONES, PG EMERGENCIA</v>
      </c>
      <c r="M436" s="58" t="str">
        <f>VLOOKUP(I436,Hoja2!A$3:I$54,5,0)</f>
        <v>CAPACITACIÓN</v>
      </c>
      <c r="N436" s="61">
        <v>6</v>
      </c>
      <c r="O436" s="61">
        <v>3</v>
      </c>
      <c r="P436" s="61">
        <v>10</v>
      </c>
      <c r="Q436" s="61">
        <f t="shared" si="54"/>
        <v>18</v>
      </c>
      <c r="R436" s="61">
        <f t="shared" si="55"/>
        <v>180</v>
      </c>
      <c r="S436" s="61" t="str">
        <f t="shared" si="56"/>
        <v>A-18</v>
      </c>
      <c r="T436" s="62" t="str">
        <f t="shared" si="57"/>
        <v>II</v>
      </c>
      <c r="U436" s="62" t="str">
        <f t="shared" si="59"/>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40.5">
      <c r="A437" s="117"/>
      <c r="B437" s="114"/>
      <c r="C437" s="147"/>
      <c r="D437" s="144"/>
      <c r="E437" s="141"/>
      <c r="F437" s="141"/>
      <c r="G437" s="141"/>
      <c r="H437" s="58" t="str">
        <f>VLOOKUP(I437,Hoja2!A$3:I$54,2,0)</f>
        <v>LLUVIAS, CRECIENTE DE RIOS Y QUEBRADAS, CAÍDAS DESDE TARAVITAS Y PUENTES</v>
      </c>
      <c r="I437" s="59" t="s">
        <v>334</v>
      </c>
      <c r="J437" s="58" t="str">
        <f>VLOOKUP(I437,Hoja2!A$3:I$54,3,0)</f>
        <v>INMERSIÓN, MUERTE</v>
      </c>
      <c r="K437" s="60"/>
      <c r="L437" s="58" t="str">
        <f>VLOOKUP(I437,Hoja2!A$3:I$54,4,0)</f>
        <v>PG INSPECCIONES, PG EMERGENCIA</v>
      </c>
      <c r="M437" s="58" t="str">
        <f>VLOOKUP(I437,Hoja2!A$3:I$54,5,0)</f>
        <v>CAPACITACIÓN</v>
      </c>
      <c r="N437" s="61">
        <v>6</v>
      </c>
      <c r="O437" s="61">
        <v>3</v>
      </c>
      <c r="P437" s="61">
        <v>10</v>
      </c>
      <c r="Q437" s="61">
        <f t="shared" si="54"/>
        <v>18</v>
      </c>
      <c r="R437" s="61">
        <f t="shared" si="55"/>
        <v>180</v>
      </c>
      <c r="S437" s="61" t="str">
        <f t="shared" si="56"/>
        <v>A-18</v>
      </c>
      <c r="T437" s="66" t="str">
        <f t="shared" si="57"/>
        <v>II</v>
      </c>
      <c r="U437" s="66" t="str">
        <f t="shared" si="59"/>
        <v>No Aceptable o Aceptable con Control Especifico</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25.5">
      <c r="A438" s="117"/>
      <c r="B438" s="114"/>
      <c r="C438" s="147"/>
      <c r="D438" s="144"/>
      <c r="E438" s="141"/>
      <c r="F438" s="141"/>
      <c r="G438" s="141"/>
      <c r="H438" s="58" t="str">
        <f>VLOOKUP(I438,Hoja2!A$3:I$54,2,0)</f>
        <v>SUPERFICIES DE TRABAJO IRREGULARES O DESLIZANTES</v>
      </c>
      <c r="I438" s="59" t="s">
        <v>248</v>
      </c>
      <c r="J438" s="58" t="str">
        <f>VLOOKUP(I438,Hoja2!A$3:I$54,3,0)</f>
        <v>CAÍDAS DEL MISMO Y DISTINTO NIVEL, FRACTURAS, GOLPE CON OBJETOS</v>
      </c>
      <c r="K438" s="60"/>
      <c r="L438" s="58" t="str">
        <f>VLOOKUP(I438,Hoja2!A$3:I$54,4,0)</f>
        <v>PG INSPECCIONES, PG EMERGENCIA</v>
      </c>
      <c r="M438" s="58" t="str">
        <f>VLOOKUP(I438,Hoja2!A$3:I$54,5,0)</f>
        <v>CAPACITACIÓN</v>
      </c>
      <c r="N438" s="61">
        <v>6</v>
      </c>
      <c r="O438" s="61">
        <v>4</v>
      </c>
      <c r="P438" s="61">
        <v>25</v>
      </c>
      <c r="Q438" s="61">
        <f t="shared" si="54"/>
        <v>24</v>
      </c>
      <c r="R438" s="61">
        <f t="shared" si="55"/>
        <v>600</v>
      </c>
      <c r="S438" s="61" t="str">
        <f t="shared" si="56"/>
        <v>MA-24</v>
      </c>
      <c r="T438" s="66" t="str">
        <f t="shared" si="57"/>
        <v>I</v>
      </c>
      <c r="U438" s="66" t="str">
        <f t="shared" si="59"/>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17"/>
      <c r="B439" s="114"/>
      <c r="C439" s="147"/>
      <c r="D439" s="144"/>
      <c r="E439" s="141"/>
      <c r="F439" s="141"/>
      <c r="G439" s="141"/>
      <c r="H439" s="58" t="str">
        <f>VLOOKUP(I439,Hoja2!A$3:I$54,2,0)</f>
        <v>SISTEMAS Y MEDIDAS DE ALMACENAMIENTO</v>
      </c>
      <c r="I439" s="59" t="s">
        <v>249</v>
      </c>
      <c r="J439" s="58" t="str">
        <f>VLOOKUP(I439,Hoja2!A$3:I$54,3,0)</f>
        <v>CAÍDAS DEL MISMO Y DISTINTO NIVEL, FRACTURAS, GOLPE CON OBJETOS, CAÍDA DE OBJETOS, OBSTRUCCIÓN DE VÍAS</v>
      </c>
      <c r="K439" s="60"/>
      <c r="L439" s="58" t="str">
        <f>VLOOKUP(I439,Hoja2!A$3:I$54,4,0)</f>
        <v>PG INSPECCIONES, PG EMERGENCIA</v>
      </c>
      <c r="M439" s="58" t="str">
        <f>VLOOKUP(I439,Hoja2!A$3:I$54,5,0)</f>
        <v>CAPACITACIÓN</v>
      </c>
      <c r="N439" s="61">
        <v>6</v>
      </c>
      <c r="O439" s="61">
        <v>3</v>
      </c>
      <c r="P439" s="61">
        <v>10</v>
      </c>
      <c r="Q439" s="61">
        <f t="shared" si="54"/>
        <v>18</v>
      </c>
      <c r="R439" s="61">
        <f t="shared" si="55"/>
        <v>180</v>
      </c>
      <c r="S439" s="61" t="str">
        <f t="shared" si="56"/>
        <v>A-18</v>
      </c>
      <c r="T439" s="66" t="str">
        <f t="shared" si="57"/>
        <v>II</v>
      </c>
      <c r="U439" s="66" t="str">
        <f t="shared" si="59"/>
        <v>No Aceptable o Aceptable con Control Especifico</v>
      </c>
      <c r="V439" s="60">
        <v>3</v>
      </c>
      <c r="W439" s="58" t="str">
        <f>VLOOKUP(I439,Hoja2!A$3:I$54,6,0)</f>
        <v>SECUELA, CALIFICACIÓN DE ENFERMEDAD LABORAL, MUERTE</v>
      </c>
      <c r="X439" s="65"/>
      <c r="Y439" s="65"/>
      <c r="Z439" s="65"/>
      <c r="AA439" s="64" t="str">
        <f>VLOOKUP(I439,Hoja2!A$3:I$54,7,0)</f>
        <v>N/A</v>
      </c>
      <c r="AB439" s="64" t="str">
        <f>VLOOKUP(I439,Hoja2!A$3:I$54,8,0)</f>
        <v>REPORTES DE CONDICIONES INSEGURAS</v>
      </c>
      <c r="AC439" s="65" t="str">
        <f>VLOOKUP(I439,Hoja2!A$3:I$54,9,0)</f>
        <v>SEGUIMIENTO A ACCIONES PREVENTIVAS Y CORRECTIVAS</v>
      </c>
      <c r="AD439" s="83"/>
    </row>
    <row r="440" spans="1:30" ht="40.5">
      <c r="A440" s="117"/>
      <c r="B440" s="114"/>
      <c r="C440" s="147"/>
      <c r="D440" s="144"/>
      <c r="E440" s="141"/>
      <c r="F440" s="141"/>
      <c r="G440" s="141"/>
      <c r="H440" s="58" t="str">
        <f>VLOOKUP(I440,Hoja2!A$3:I$54,2,0)</f>
        <v>ATROPELLAMIENTO, ENVESTIDA</v>
      </c>
      <c r="I440" s="59" t="s">
        <v>189</v>
      </c>
      <c r="J440" s="58" t="str">
        <f>VLOOKUP(I440,Hoja2!A$3:I$54,3,0)</f>
        <v>LESIONES, PÉRDIDAS MATERIALES, MUERTE</v>
      </c>
      <c r="K440" s="60"/>
      <c r="L440" s="58" t="str">
        <f>VLOOKUP(I440,Hoja2!A$3:I$54,4,0)</f>
        <v>PG INSPECCIONES, PG EMERGENCIA</v>
      </c>
      <c r="M440" s="58" t="str">
        <f>VLOOKUP(I440,Hoja2!A$3:I$54,5,0)</f>
        <v>PG SEGURIDAD VIAL</v>
      </c>
      <c r="N440" s="61">
        <v>2</v>
      </c>
      <c r="O440" s="61">
        <v>4</v>
      </c>
      <c r="P440" s="61">
        <v>25</v>
      </c>
      <c r="Q440" s="61">
        <f t="shared" si="54"/>
        <v>8</v>
      </c>
      <c r="R440" s="61">
        <f t="shared" si="55"/>
        <v>200</v>
      </c>
      <c r="S440" s="61" t="str">
        <f t="shared" si="56"/>
        <v>M-8</v>
      </c>
      <c r="T440" s="62" t="str">
        <f t="shared" si="57"/>
        <v>II</v>
      </c>
      <c r="U440" s="62" t="str">
        <f t="shared" si="59"/>
        <v>No Aceptable o Aceptable con Control Especifico</v>
      </c>
      <c r="V440" s="60">
        <v>3</v>
      </c>
      <c r="W440" s="58" t="str">
        <f>VLOOKUP(I440,Hoja2!A$3:I$54,6,0)</f>
        <v>SECUELA, CALIFICACIÓN DE ENFERMEDAD LABORAL, MUERTE</v>
      </c>
      <c r="X440" s="65"/>
      <c r="Y440" s="65"/>
      <c r="Z440" s="65"/>
      <c r="AA440" s="64" t="str">
        <f>VLOOKUP(I440,Hoja2!A$3:I$54,7,0)</f>
        <v>NS SEGURIDAD VIAL</v>
      </c>
      <c r="AB440" s="64" t="str">
        <f>VLOOKUP(I440,Hoja2!A$3:I$54,8,0)</f>
        <v>REPORTE DE CONDICIONES</v>
      </c>
      <c r="AC440" s="65" t="str">
        <f>VLOOKUP(I440,Hoja2!A$3:I$54,9,0)</f>
        <v>LISTAS PREOPERACIONALES, MANTENIMIENTO PREVENTIVO Y CORRECTIVO</v>
      </c>
      <c r="AD440" s="83"/>
    </row>
    <row r="441" spans="1:30" ht="40.5">
      <c r="A441" s="117"/>
      <c r="B441" s="114"/>
      <c r="C441" s="147"/>
      <c r="D441" s="144"/>
      <c r="E441" s="141"/>
      <c r="F441" s="141"/>
      <c r="G441" s="141"/>
      <c r="H441" s="58" t="str">
        <f>VLOOKUP(I441,Hoja2!A$3:I$54,2,0)</f>
        <v>ATRACO, ROBO, ATENTADO, SECUESTROS, DE ORDEN PÚBLICO</v>
      </c>
      <c r="I441" s="59" t="s">
        <v>180</v>
      </c>
      <c r="J441" s="58" t="str">
        <f>VLOOKUP(I441,Hoja2!A$3:I$54,3,0)</f>
        <v>HERIDAS, LESIONES FÍSICAS / PSICOLÓGICAS</v>
      </c>
      <c r="K441" s="60"/>
      <c r="L441" s="58" t="str">
        <f>VLOOKUP(I441,Hoja2!A$3:I$54,4,0)</f>
        <v>PG INSPECCIONES, PG EMERGENCIA</v>
      </c>
      <c r="M441" s="58" t="str">
        <f>VLOOKUP(I441,Hoja2!A$3:I$54,5,0)</f>
        <v>UNIFORMES CORPORATIVOS, CHAQUETAS CORPORATIVAS, CARNETIZACIÓN</v>
      </c>
      <c r="N441" s="61">
        <v>6</v>
      </c>
      <c r="O441" s="61">
        <v>3</v>
      </c>
      <c r="P441" s="61">
        <v>25</v>
      </c>
      <c r="Q441" s="61">
        <f t="shared" si="54"/>
        <v>18</v>
      </c>
      <c r="R441" s="61">
        <f t="shared" si="55"/>
        <v>450</v>
      </c>
      <c r="S441" s="61" t="str">
        <f t="shared" si="56"/>
        <v>A-18</v>
      </c>
      <c r="T441" s="62" t="str">
        <f t="shared" si="57"/>
        <v>II</v>
      </c>
      <c r="U441" s="62" t="str">
        <f t="shared" si="59"/>
        <v>No Aceptable o Aceptable con Control Especifico</v>
      </c>
      <c r="V441" s="60">
        <v>3</v>
      </c>
      <c r="W441" s="58" t="str">
        <f>VLOOKUP(I441,Hoja2!A$3:I$54,6,0)</f>
        <v>SECUELA, CALIFICACIÓN DE ENFERMEDAD LABORAL, MUERTE</v>
      </c>
      <c r="X441" s="65"/>
      <c r="Y441" s="65"/>
      <c r="Z441" s="65"/>
      <c r="AA441" s="64" t="str">
        <f>VLOOKUP(I441,Hoja2!A$3:I$54,7,0)</f>
        <v>N/A</v>
      </c>
      <c r="AB441" s="64" t="str">
        <f>VLOOKUP(I441,Hoja2!A$3:I$54,8,0)</f>
        <v>BUENAS PRACTICAS, APLICACIÓN DE PROCEDIMIENTOS</v>
      </c>
      <c r="AC441" s="65" t="str">
        <f>VLOOKUP(I441,Hoja2!A$3:I$54,9,0)</f>
        <v>BUENAS PRACTICAS</v>
      </c>
      <c r="AD441" s="83"/>
    </row>
    <row r="442" spans="1:30" ht="25.5">
      <c r="A442" s="117"/>
      <c r="B442" s="114"/>
      <c r="C442" s="147"/>
      <c r="D442" s="144"/>
      <c r="E442" s="141"/>
      <c r="F442" s="141"/>
      <c r="G442" s="141"/>
      <c r="H442" s="58" t="str">
        <f>VLOOKUP(I442,Hoja2!A$3:I$54,2,0)</f>
        <v>EXPLOSION, FUGA, DERRAME E INCENDIO</v>
      </c>
      <c r="I442" s="59" t="s">
        <v>230</v>
      </c>
      <c r="J442" s="58" t="str">
        <f>VLOOKUP(I442,Hoja2!A$3:I$54,3,0)</f>
        <v>INTOXICACIÓN, QUEMADURAS, LESIONES, ATRAPAMIENTO</v>
      </c>
      <c r="K442" s="60"/>
      <c r="L442" s="58" t="str">
        <f>VLOOKUP(I442,Hoja2!A$3:I$54,4,0)</f>
        <v>PG INSPECCIONES, PG EMERGENCIA</v>
      </c>
      <c r="M442" s="58" t="str">
        <f>VLOOKUP(I442,Hoja2!A$3:I$54,5,0)</f>
        <v>NO OBSERVADO</v>
      </c>
      <c r="N442" s="61">
        <v>2</v>
      </c>
      <c r="O442" s="61">
        <v>2</v>
      </c>
      <c r="P442" s="61">
        <v>10</v>
      </c>
      <c r="Q442" s="61">
        <f t="shared" si="54"/>
        <v>4</v>
      </c>
      <c r="R442" s="61">
        <f t="shared" si="55"/>
        <v>40</v>
      </c>
      <c r="S442" s="61" t="str">
        <f t="shared" si="56"/>
        <v>B-4</v>
      </c>
      <c r="T442" s="62" t="str">
        <f t="shared" si="57"/>
        <v>III</v>
      </c>
      <c r="U442" s="62" t="str">
        <f t="shared" si="59"/>
        <v>Mejorable</v>
      </c>
      <c r="V442" s="60">
        <v>3</v>
      </c>
      <c r="W442" s="58" t="str">
        <f>VLOOKUP(I442,Hoja2!A$3:I$54,6,0)</f>
        <v>SECUELA, CALIFICACIÓN DE ENFERMEDAD LABORAL, MUERTE</v>
      </c>
      <c r="X442" s="65"/>
      <c r="Y442" s="65"/>
      <c r="Z442" s="65"/>
      <c r="AA442" s="64" t="str">
        <f>VLOOKUP(I442,Hoja2!A$3:I$54,7,0)</f>
        <v>NS PLANES DE EMERGENCIA</v>
      </c>
      <c r="AB442" s="64" t="str">
        <f>VLOOKUP(I442,Hoja2!A$3:I$54,8,0)</f>
        <v>PROTOCOLOS DE EVACUACIÓN, PUNTO DE ENCUENTRO</v>
      </c>
      <c r="AC442" s="65" t="str">
        <f>VLOOKUP(I442,Hoja2!A$3:I$54,9,0)</f>
        <v>N/A</v>
      </c>
      <c r="AD442" s="83"/>
    </row>
    <row r="443" spans="1:30" ht="51">
      <c r="A443" s="117"/>
      <c r="B443" s="114"/>
      <c r="C443" s="147"/>
      <c r="D443" s="144"/>
      <c r="E443" s="141"/>
      <c r="F443" s="141"/>
      <c r="G443" s="141"/>
      <c r="H443" s="109" t="str">
        <f>VLOOKUP(I443,[1]Hoja2!A$3:I$54,2,0)</f>
        <v>MÁQUINARIA Y EQUIPO</v>
      </c>
      <c r="I443" s="59" t="s">
        <v>168</v>
      </c>
      <c r="J443" s="109" t="str">
        <f>VLOOKUP(I443,[1]Hoja2!A$3:I$54,3,0)</f>
        <v>ATRAPAMIENTO, AMPUTACIÓN, APLASTAMIENTO, FRACTURA</v>
      </c>
      <c r="K443" s="60"/>
      <c r="L443" s="109" t="str">
        <f>VLOOKUP(I443,[1]Hoja2!A$3:I$54,4,0)</f>
        <v>PG INSPECCIONES, PG EMERGENCIA, REQUISITOS PARA MANEJO DE MÁQUINAS, REQUISITOS PARA REALIZAR LABORES EN TALLERES</v>
      </c>
      <c r="M443" s="109" t="str">
        <f>VLOOKUP(I443,[1]Hoja2!A$3:I$54,5,0)</f>
        <v>ELEMENTOS DE PROTECCIÓN PERSONAL</v>
      </c>
      <c r="N443" s="61">
        <v>2</v>
      </c>
      <c r="O443" s="61">
        <v>1</v>
      </c>
      <c r="P443" s="61">
        <v>10</v>
      </c>
      <c r="Q443" s="61">
        <f t="shared" si="54"/>
        <v>2</v>
      </c>
      <c r="R443" s="61">
        <f t="shared" si="55"/>
        <v>20</v>
      </c>
      <c r="S443" s="61" t="str">
        <f t="shared" si="56"/>
        <v>B-2</v>
      </c>
      <c r="T443" s="62" t="str">
        <f t="shared" si="57"/>
        <v>IV</v>
      </c>
      <c r="U443" s="62" t="str">
        <f t="shared" si="59"/>
        <v>Aceptable</v>
      </c>
      <c r="V443" s="60">
        <v>3</v>
      </c>
      <c r="W443" s="109" t="str">
        <f>VLOOKUP(I443,[1]Hoja2!A$3:I$54,6,0)</f>
        <v>SECUELA, CALIFICACIÓN DE ENFERMEDAD LABORAL, MUERTE</v>
      </c>
      <c r="X443" s="65"/>
      <c r="Y443" s="65"/>
      <c r="Z443" s="65"/>
      <c r="AA443" s="64" t="str">
        <f>VLOOKUP(I443,[1]Hoja2!A$3:I$54,7,0)</f>
        <v>NS EQUIPOS</v>
      </c>
      <c r="AB443" s="64" t="str">
        <f>VLOOKUP(I443,[1]Hoja2!A$3:I$54,8,0)</f>
        <v>BUENAS PRACTICAS, PROCEDIMIENTOS, INSPECCIONES PREUSO OPERACIONALES</v>
      </c>
      <c r="AC443" s="65" t="str">
        <f>VLOOKUP(I443,[1]Hoja2!A$3:I$54,9,0)</f>
        <v>INSPECCIONES PREOPERACIONALES</v>
      </c>
      <c r="AD443" s="83"/>
    </row>
    <row r="444" spans="1:30" ht="63.75">
      <c r="A444" s="117"/>
      <c r="B444" s="114"/>
      <c r="C444" s="147"/>
      <c r="D444" s="144"/>
      <c r="E444" s="141"/>
      <c r="F444" s="141"/>
      <c r="G444" s="141"/>
      <c r="H444" s="109" t="str">
        <f>VLOOKUP(I444,[1]Hoja2!A$3:I$54,2,0)</f>
        <v>HERRAMIENTAS MANUALES</v>
      </c>
      <c r="I444" s="59" t="s">
        <v>174</v>
      </c>
      <c r="J444" s="109" t="str">
        <f>VLOOKUP(I444,[1]Hoja2!A$3:I$54,3,0)</f>
        <v>QUEMADURAS, LESIONES, PELLIZCOS, APLASTAMIENTOS</v>
      </c>
      <c r="K444" s="60"/>
      <c r="L444" s="109" t="str">
        <f>VLOOKUP(I444,[1]Hoja2!A$3:I$54,4,0)</f>
        <v>REQUISITOS MANEJO DE EQUIPOS EMPLEADOS EN LABORES DE CONSTRUCCION ACUEDUCTO Y ALCANTARILLADO, PG INSPECCIONES,PG EMERGENCIA, REQUISITOS  PARA EL MANEJO DE MÁQUINAS HERRAMIENTAS</v>
      </c>
      <c r="M444" s="109" t="str">
        <f>VLOOKUP(I444,[1]Hoja2!A$3:I$54,5,0)</f>
        <v>ELEMENTOS DE PROTECCIÓN PERSONAL</v>
      </c>
      <c r="N444" s="61">
        <v>2</v>
      </c>
      <c r="O444" s="61">
        <v>1</v>
      </c>
      <c r="P444" s="61">
        <v>10</v>
      </c>
      <c r="Q444" s="61">
        <f t="shared" si="54"/>
        <v>2</v>
      </c>
      <c r="R444" s="61">
        <f t="shared" si="55"/>
        <v>20</v>
      </c>
      <c r="S444" s="61" t="str">
        <f t="shared" si="56"/>
        <v>B-2</v>
      </c>
      <c r="T444" s="62" t="str">
        <f t="shared" si="57"/>
        <v>IV</v>
      </c>
      <c r="U444" s="62" t="str">
        <f t="shared" si="59"/>
        <v>Aceptable</v>
      </c>
      <c r="V444" s="60">
        <v>3</v>
      </c>
      <c r="W444" s="109" t="str">
        <f>VLOOKUP(I444,[1]Hoja2!A$3:I$54,6,0)</f>
        <v>SECUELA, CALIFICACIÓN DE ENFERMEDAD LABORAL</v>
      </c>
      <c r="X444" s="65"/>
      <c r="Y444" s="65"/>
      <c r="Z444" s="65"/>
      <c r="AA444" s="64" t="str">
        <f>VLOOKUP(I444,[1]Hoja2!A$3:I$54,7,0)</f>
        <v>NS HERRAMIENTAS</v>
      </c>
      <c r="AB444" s="64" t="str">
        <f>VLOOKUP(I444,[1]Hoja2!A$3:I$54,8,0)</f>
        <v>BUENAS PRACTICAS,  INSPECCIONES OPERACIONALES</v>
      </c>
      <c r="AC444" s="65" t="str">
        <f>VLOOKUP(I444,[1]Hoja2!A$3:I$54,9,0)</f>
        <v>INSPECCIONES PREOPERACIONALES</v>
      </c>
      <c r="AD444" s="83"/>
    </row>
    <row r="445" spans="1:30" ht="40.5">
      <c r="A445" s="117"/>
      <c r="B445" s="114"/>
      <c r="C445" s="147"/>
      <c r="D445" s="144"/>
      <c r="E445" s="141"/>
      <c r="F445" s="141"/>
      <c r="G445" s="141"/>
      <c r="H445" s="109" t="str">
        <f>VLOOKUP(I445,[1]Hoja2!A$3:I$54,2,0)</f>
        <v>MANTENIMIENTO DE PUENTE GRUAS, LIMPIEZA DE CANALES, MANTENIMIENTO DE INSTALACIONES LOCATIVAS, MANTENIMIENTO Y REPARACION DE POZOS</v>
      </c>
      <c r="I445" s="59" t="s">
        <v>203</v>
      </c>
      <c r="J445" s="109" t="str">
        <f>VLOOKUP(I445,[1]Hoja2!A$3:I$54,3,0)</f>
        <v>LESIONES, FRACTURAS</v>
      </c>
      <c r="K445" s="60"/>
      <c r="L445" s="109" t="str">
        <f>VLOOKUP(I445,[1]Hoja2!A$3:I$54,4,0)</f>
        <v>PG INSPECCIONES, PG EMERGENCIA, REQUISITOS MÍNIMOS DE SEGURIDAD E HIGIENE PARA TRABAJOS EN ALTURAS</v>
      </c>
      <c r="M445" s="109" t="str">
        <f>VLOOKUP(I445,[1]Hoja2!A$3:I$54,5,0)</f>
        <v>ELEMENTOS DE PROTECCIÓN PERSONAL</v>
      </c>
      <c r="N445" s="61">
        <v>6</v>
      </c>
      <c r="O445" s="61">
        <v>3</v>
      </c>
      <c r="P445" s="61">
        <v>25</v>
      </c>
      <c r="Q445" s="61">
        <f t="shared" si="54"/>
        <v>18</v>
      </c>
      <c r="R445" s="61">
        <f t="shared" si="55"/>
        <v>450</v>
      </c>
      <c r="S445" s="61" t="str">
        <f t="shared" si="56"/>
        <v>A-18</v>
      </c>
      <c r="T445" s="62" t="str">
        <f t="shared" si="57"/>
        <v>II</v>
      </c>
      <c r="U445" s="62" t="str">
        <f t="shared" si="59"/>
        <v>No Aceptable o Aceptable con Control Especifico</v>
      </c>
      <c r="V445" s="60">
        <v>3</v>
      </c>
      <c r="W445" s="109" t="str">
        <f>VLOOKUP(I445,[1]Hoja2!A$3:I$54,6,0)</f>
        <v>SECUELA, CALIFICACIÓN DE ENFERMEDAD LABORAL, MUERTE</v>
      </c>
      <c r="X445" s="65"/>
      <c r="Y445" s="65"/>
      <c r="Z445" s="65"/>
      <c r="AA445" s="64" t="str">
        <f>VLOOKUP(I445,[1]Hoja2!A$3:I$54,7,0)</f>
        <v>NS TRABAJO EN ALTURAS</v>
      </c>
      <c r="AB445" s="64" t="str">
        <f>VLOOKUP(I445,[1]Hoja2!A$3:I$54,8,0)</f>
        <v>BUENAS PRACTICAS Y USO DE EPP COLECTIVOS</v>
      </c>
      <c r="AC445" s="65" t="str">
        <f>VLOOKUP(I445,[1]Hoja2!A$3:I$54,9,0)</f>
        <v>USO EPP, LISTAS PREOPERACIONALES</v>
      </c>
      <c r="AD445" s="83"/>
    </row>
    <row r="446" spans="1:30" ht="40.5">
      <c r="A446" s="117"/>
      <c r="B446" s="114"/>
      <c r="C446" s="147"/>
      <c r="D446" s="144"/>
      <c r="E446" s="141"/>
      <c r="F446" s="141"/>
      <c r="G446" s="141"/>
      <c r="H446" s="109" t="str">
        <f>VLOOKUP(I446,[1]Hoja2!A$3:I$54,2,0)</f>
        <v>INGRESO A POZOS, RED DE ACUEDUCTO, EXCAVACIONES</v>
      </c>
      <c r="I446" s="59" t="s">
        <v>196</v>
      </c>
      <c r="J446" s="109" t="str">
        <f>VLOOKUP(I446,[1]Hoja2!A$3:I$54,3,0)</f>
        <v>INTOXICACIÓN, ASFIXIA</v>
      </c>
      <c r="K446" s="60"/>
      <c r="L446" s="109" t="str">
        <f>VLOOKUP(I446,[1]Hoja2!A$3:I$54,4,0)</f>
        <v>PG INSPECCIONES, PG EMERGENCIA, REQUISITOS MÍNIMOS DE SEGURIDAD E HIGIENE PARA ESPACIOS CONFINADOS</v>
      </c>
      <c r="M446" s="109" t="str">
        <f>VLOOKUP(I446,[1]Hoja2!A$3:I$54,5,0)</f>
        <v>ELEMENTOS DE PROTECCIÓN PERSONAL</v>
      </c>
      <c r="N446" s="61">
        <v>6</v>
      </c>
      <c r="O446" s="61">
        <v>3</v>
      </c>
      <c r="P446" s="61">
        <v>25</v>
      </c>
      <c r="Q446" s="61">
        <f t="shared" si="54"/>
        <v>18</v>
      </c>
      <c r="R446" s="61">
        <f t="shared" si="55"/>
        <v>450</v>
      </c>
      <c r="S446" s="61" t="str">
        <f t="shared" si="56"/>
        <v>A-18</v>
      </c>
      <c r="T446" s="62" t="str">
        <f t="shared" si="57"/>
        <v>II</v>
      </c>
      <c r="U446" s="62" t="str">
        <f t="shared" si="59"/>
        <v>No Aceptable o Aceptable con Control Especifico</v>
      </c>
      <c r="V446" s="60">
        <v>3</v>
      </c>
      <c r="W446" s="109" t="str">
        <f>VLOOKUP(I446,[1]Hoja2!A$3:I$54,6,0)</f>
        <v>SECUELA, CALIFICACIÓN DE ENFERMEDAD LABORAL, MUERTE</v>
      </c>
      <c r="X446" s="65"/>
      <c r="Y446" s="65"/>
      <c r="Z446" s="65"/>
      <c r="AA446" s="64" t="str">
        <f>VLOOKUP(I446,[1]Hoja2!A$3:I$54,7,0)</f>
        <v>NS ESPACIOS CONFINADOS</v>
      </c>
      <c r="AB446" s="64" t="str">
        <f>VLOOKUP(I446,[1]Hoja2!A$3:I$54,8,0)</f>
        <v>BUENAS PRACTICAS, USO DE EPP Y COLECTIVOS</v>
      </c>
      <c r="AC446" s="65" t="str">
        <f>VLOOKUP(I446,[1]Hoja2!A$3:I$54,9,0)</f>
        <v>LISTAS PREOPERACIONALES</v>
      </c>
      <c r="AD446" s="83"/>
    </row>
    <row r="447" spans="1:30" ht="15">
      <c r="A447" s="117"/>
      <c r="B447" s="114"/>
      <c r="C447" s="147"/>
      <c r="D447" s="144"/>
      <c r="E447" s="141"/>
      <c r="F447" s="141"/>
      <c r="G447" s="141"/>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4"/>
        <v>30</v>
      </c>
      <c r="R447" s="61">
        <f t="shared" si="55"/>
        <v>750</v>
      </c>
      <c r="S447" s="61" t="str">
        <f t="shared" si="56"/>
        <v>MA-30</v>
      </c>
      <c r="T447" s="62" t="str">
        <f t="shared" si="57"/>
        <v>I</v>
      </c>
      <c r="U447" s="62" t="str">
        <f t="shared" si="59"/>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17"/>
      <c r="B448" s="114"/>
      <c r="C448" s="147"/>
      <c r="D448" s="144"/>
      <c r="E448" s="141"/>
      <c r="F448" s="141"/>
      <c r="G448" s="141"/>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2</v>
      </c>
      <c r="O448" s="61">
        <v>3</v>
      </c>
      <c r="P448" s="61">
        <v>10</v>
      </c>
      <c r="Q448" s="61">
        <f t="shared" si="54"/>
        <v>6</v>
      </c>
      <c r="R448" s="61">
        <f t="shared" si="55"/>
        <v>60</v>
      </c>
      <c r="S448" s="61" t="str">
        <f t="shared" si="56"/>
        <v>M-6</v>
      </c>
      <c r="T448" s="62" t="str">
        <f t="shared" si="57"/>
        <v>III</v>
      </c>
      <c r="U448" s="62" t="str">
        <f t="shared" si="59"/>
        <v>Mejorable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17"/>
      <c r="B449" s="114"/>
      <c r="C449" s="147"/>
      <c r="D449" s="144"/>
      <c r="E449" s="141"/>
      <c r="F449" s="141"/>
      <c r="G449" s="141"/>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4"/>
        <v>6</v>
      </c>
      <c r="R449" s="61">
        <f t="shared" si="55"/>
        <v>60</v>
      </c>
      <c r="S449" s="61" t="str">
        <f t="shared" si="56"/>
        <v>M-6</v>
      </c>
      <c r="T449" s="62" t="str">
        <f t="shared" si="57"/>
        <v>III</v>
      </c>
      <c r="U449" s="62" t="str">
        <f t="shared" si="59"/>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17"/>
      <c r="B450" s="114"/>
      <c r="C450" s="147"/>
      <c r="D450" s="144"/>
      <c r="E450" s="141"/>
      <c r="F450" s="141"/>
      <c r="G450" s="141"/>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4"/>
        <v>6</v>
      </c>
      <c r="R450" s="61">
        <f t="shared" si="55"/>
        <v>60</v>
      </c>
      <c r="S450" s="61" t="str">
        <f t="shared" si="56"/>
        <v>M-6</v>
      </c>
      <c r="T450" s="62" t="str">
        <f t="shared" si="57"/>
        <v>III</v>
      </c>
      <c r="U450" s="62" t="str">
        <f t="shared" si="59"/>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17"/>
      <c r="B451" s="114"/>
      <c r="C451" s="147"/>
      <c r="D451" s="144"/>
      <c r="E451" s="141"/>
      <c r="F451" s="141"/>
      <c r="G451" s="141"/>
      <c r="H451" s="109" t="str">
        <f>VLOOKUP(I451,Hoja2!A$3:I$54,2,0)</f>
        <v>ENERGÍA TÉRMICA, CAMBIO DE TEMPERATURA DURANTE LOS RECORRIDOS</v>
      </c>
      <c r="I451" s="59" t="s">
        <v>66</v>
      </c>
      <c r="J451" s="109" t="str">
        <f>VLOOKUP(I451,Hoja2!A$3:I$54,3,0)</f>
        <v>ENFRIAMIENTO GENERAL, HIPOTERMIA ACCIDENTAL</v>
      </c>
      <c r="K451" s="60"/>
      <c r="L451" s="109" t="str">
        <f>VLOOKUP(I451,Hoja2!A$3:I$54,4,0)</f>
        <v>PG INSPECCIONES, PG EMERGENCIA</v>
      </c>
      <c r="M451" s="109" t="str">
        <f>VLOOKUP(I451,Hoja2!A$3:I$54,5,0)</f>
        <v>ELEMENTOS DE PROTECCIÓN PERSONAL</v>
      </c>
      <c r="N451" s="61">
        <v>10</v>
      </c>
      <c r="O451" s="61">
        <v>4</v>
      </c>
      <c r="P451" s="61">
        <v>60</v>
      </c>
      <c r="Q451" s="61">
        <f t="shared" si="54"/>
        <v>40</v>
      </c>
      <c r="R451" s="61">
        <f t="shared" si="55"/>
        <v>2400</v>
      </c>
      <c r="S451" s="61" t="str">
        <f t="shared" si="56"/>
        <v>MA-40</v>
      </c>
      <c r="T451" s="62" t="str">
        <f t="shared" si="57"/>
        <v>I</v>
      </c>
      <c r="U451" s="62" t="str">
        <f t="shared" si="59"/>
        <v>No Aceptable</v>
      </c>
      <c r="V451" s="60">
        <v>3</v>
      </c>
      <c r="W451" s="109" t="str">
        <f>VLOOKUP(I451,Hoja2!A$3:I$54,6,0)</f>
        <v>SECUELA</v>
      </c>
      <c r="X451" s="65"/>
      <c r="Y451" s="65"/>
      <c r="Z451" s="65"/>
      <c r="AA451" s="64" t="str">
        <f>VLOOKUP(I451,Hoja2!A$3:I$54,7,0)</f>
        <v>N/A</v>
      </c>
      <c r="AB451" s="64" t="str">
        <f>VLOOKUP(I451,Hoja2!A$3:I$54,8,0)</f>
        <v>AUTOCUIDADO</v>
      </c>
      <c r="AC451" s="65" t="str">
        <f>VLOOKUP(I451,Hoja2!A$3:I$54,9,0)</f>
        <v>PG HIGIENE</v>
      </c>
      <c r="AD451" s="83"/>
    </row>
    <row r="452" spans="1:30" ht="25.5">
      <c r="A452" s="117"/>
      <c r="B452" s="114"/>
      <c r="C452" s="147"/>
      <c r="D452" s="144"/>
      <c r="E452" s="141"/>
      <c r="F452" s="141"/>
      <c r="G452" s="141"/>
      <c r="H452" s="58" t="str">
        <f>VLOOKUP(I452,Hoja2!A$3:I$54,2,0)</f>
        <v>POLVOS INORGÁNICOS</v>
      </c>
      <c r="I452" s="59" t="s">
        <v>78</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3</v>
      </c>
      <c r="P452" s="61">
        <v>10</v>
      </c>
      <c r="Q452" s="61">
        <f t="shared" si="54"/>
        <v>6</v>
      </c>
      <c r="R452" s="61">
        <f t="shared" si="55"/>
        <v>60</v>
      </c>
      <c r="S452" s="61" t="str">
        <f t="shared" si="56"/>
        <v>M-6</v>
      </c>
      <c r="T452" s="62" t="str">
        <f t="shared" si="57"/>
        <v>III</v>
      </c>
      <c r="U452" s="62" t="str">
        <f t="shared" si="59"/>
        <v>Mejorable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PG HIGIENE</v>
      </c>
      <c r="AD452" s="83"/>
    </row>
    <row r="453" spans="1:30" ht="25.5">
      <c r="A453" s="117"/>
      <c r="B453" s="114"/>
      <c r="C453" s="147"/>
      <c r="D453" s="144"/>
      <c r="E453" s="141"/>
      <c r="F453" s="141"/>
      <c r="G453" s="141"/>
      <c r="H453" s="58" t="str">
        <f>VLOOKUP(I453,Hoja2!A$3:I$54,2,0)</f>
        <v>MATERIAL PARTICULADO</v>
      </c>
      <c r="I453" s="59" t="s">
        <v>84</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4"/>
        <v>2</v>
      </c>
      <c r="R453" s="61">
        <f t="shared" si="55"/>
        <v>20</v>
      </c>
      <c r="S453" s="61" t="str">
        <f t="shared" si="56"/>
        <v>B-2</v>
      </c>
      <c r="T453" s="62" t="str">
        <f t="shared" si="57"/>
        <v>IV</v>
      </c>
      <c r="U453" s="62" t="str">
        <f t="shared" si="59"/>
        <v>Aceptable</v>
      </c>
      <c r="V453" s="60">
        <v>3</v>
      </c>
      <c r="W453" s="58" t="str">
        <f>VLOOKUP(I453,Hoja2!A$3:I$54,6,0)</f>
        <v>SECUELA, CALIFICACIÓN DE ENFERMEDAD LABORAL</v>
      </c>
      <c r="X453" s="65"/>
      <c r="Y453" s="65"/>
      <c r="Z453" s="65"/>
      <c r="AA453" s="64" t="str">
        <f>VLOOKUP(I453,Hoja2!A$3:I$54,7,0)</f>
        <v>NS QUIMICOS</v>
      </c>
      <c r="AB453" s="64" t="str">
        <f>VLOOKUP(I453,Hoja2!A$3:I$54,8,0)</f>
        <v>BUENAS PRACTICAS Y USO DE EPP</v>
      </c>
      <c r="AC453" s="65" t="str">
        <f>VLOOKUP(I453,Hoja2!A$3:I$54,9,0)</f>
        <v>FORTALECIMIENTO PVE QUÍMICO</v>
      </c>
      <c r="AD453" s="83"/>
    </row>
    <row r="454" spans="1:30" ht="25.5">
      <c r="A454" s="117"/>
      <c r="B454" s="114"/>
      <c r="C454" s="147"/>
      <c r="D454" s="144"/>
      <c r="E454" s="141"/>
      <c r="F454" s="141"/>
      <c r="G454" s="141"/>
      <c r="H454" s="58" t="str">
        <f>VLOOKUP(I454,Hoja2!A$3:I$54,2,0)</f>
        <v>HUMOS METÁLICOS O NO METÁLICOS</v>
      </c>
      <c r="I454" s="59" t="s">
        <v>93</v>
      </c>
      <c r="J454" s="58" t="str">
        <f>VLOOKUP(I454,Hoja2!A$3:I$54,3,0)</f>
        <v>COMPLICACIONES RESPIRATORIAS</v>
      </c>
      <c r="K454" s="60"/>
      <c r="L454" s="58" t="str">
        <f>VLOOKUP(I454,Hoja2!A$3:I$54,4,0)</f>
        <v>PG INSPECCIONES, PG EMERGENCIA, PG RIESGO QUÍMICO</v>
      </c>
      <c r="M454" s="58" t="str">
        <f>VLOOKUP(I454,Hoja2!A$3:I$54,5,0)</f>
        <v>ELEMENTOS DE PROTECCIÓN PERSONAL</v>
      </c>
      <c r="N454" s="61">
        <v>2</v>
      </c>
      <c r="O454" s="61">
        <v>1</v>
      </c>
      <c r="P454" s="61">
        <v>10</v>
      </c>
      <c r="Q454" s="61">
        <f t="shared" si="54"/>
        <v>2</v>
      </c>
      <c r="R454" s="61">
        <f t="shared" si="55"/>
        <v>20</v>
      </c>
      <c r="S454" s="61" t="str">
        <f t="shared" si="56"/>
        <v>B-2</v>
      </c>
      <c r="T454" s="62" t="str">
        <f t="shared" si="57"/>
        <v>IV</v>
      </c>
      <c r="U454" s="62" t="str">
        <f t="shared" si="59"/>
        <v>Aceptable</v>
      </c>
      <c r="V454" s="60">
        <v>3</v>
      </c>
      <c r="W454" s="58" t="str">
        <f>VLOOKUP(I454,Hoja2!A$3:I$54,6,0)</f>
        <v>SECUELA, CALIFICACIÓN DE ENFERMEDAD LABORAL, MUERTE</v>
      </c>
      <c r="X454" s="65"/>
      <c r="Y454" s="65"/>
      <c r="Z454" s="65"/>
      <c r="AA454" s="64" t="str">
        <f>VLOOKUP(I454,Hoja2!A$3:I$54,7,0)</f>
        <v>NS QUIMICOS</v>
      </c>
      <c r="AB454" s="64" t="str">
        <f>VLOOKUP(I454,Hoja2!A$3:I$54,8,0)</f>
        <v>BUENAS PRACTICAS, AUTOCUIDADO Y EPP</v>
      </c>
      <c r="AC454" s="65" t="str">
        <f>VLOOKUP(I454,Hoja2!A$3:I$54,9,0)</f>
        <v>FORTALECIMIENTO PVE QUÍMICO</v>
      </c>
      <c r="AD454" s="83"/>
    </row>
    <row r="455" spans="1:30" ht="15">
      <c r="A455" s="117"/>
      <c r="B455" s="114"/>
      <c r="C455" s="147"/>
      <c r="D455" s="144"/>
      <c r="E455" s="141"/>
      <c r="F455" s="141"/>
      <c r="G455" s="141"/>
      <c r="H455" s="58" t="str">
        <f>VLOOKUP(I455,Hoja2!A$3:I$54,2,0)</f>
        <v>MICROORGANISMOS</v>
      </c>
      <c r="I455" s="59" t="s">
        <v>237</v>
      </c>
      <c r="J455" s="58" t="str">
        <f>VLOOKUP(I455,Hoja2!A$3:I$54,3,0)</f>
        <v>GRIPAS, NAUSEAS, MAREOS, MALESTAR GENERAL</v>
      </c>
      <c r="K455" s="60"/>
      <c r="L455" s="58" t="str">
        <f>VLOOKUP(I455,Hoja2!A$3:I$54,4,0)</f>
        <v>PG INSPECCIONES, PG EMERGENCIA</v>
      </c>
      <c r="M455" s="58" t="str">
        <f>VLOOKUP(I455,Hoja2!A$3:I$54,5,0)</f>
        <v>PVE BIOLÓGICO</v>
      </c>
      <c r="N455" s="61">
        <v>2</v>
      </c>
      <c r="O455" s="61">
        <v>1</v>
      </c>
      <c r="P455" s="61">
        <v>10</v>
      </c>
      <c r="Q455" s="61">
        <f t="shared" si="54"/>
        <v>2</v>
      </c>
      <c r="R455" s="61">
        <f t="shared" si="55"/>
        <v>20</v>
      </c>
      <c r="S455" s="61" t="str">
        <f t="shared" si="56"/>
        <v>B-2</v>
      </c>
      <c r="T455" s="62" t="str">
        <f t="shared" si="57"/>
        <v>IV</v>
      </c>
      <c r="U455" s="62" t="str">
        <f t="shared" si="59"/>
        <v>Aceptable</v>
      </c>
      <c r="V455" s="60">
        <v>3</v>
      </c>
      <c r="W455" s="58" t="str">
        <f>VLOOKUP(I455,Hoja2!A$3:I$54,6,0)</f>
        <v>SECUELA</v>
      </c>
      <c r="X455" s="65"/>
      <c r="Y455" s="65"/>
      <c r="Z455" s="65"/>
      <c r="AA455" s="64" t="str">
        <f>VLOOKUP(I455,Hoja2!A$3:I$54,7,0)</f>
        <v>NS BIOLÓGICO</v>
      </c>
      <c r="AB455" s="64" t="str">
        <f>VLOOKUP(I455,Hoja2!A$3:I$54,8,0)</f>
        <v>N/A</v>
      </c>
      <c r="AC455" s="65" t="str">
        <f>VLOOKUP(I455,Hoja2!A$3:I$54,9,0)</f>
        <v>BUENAS PRACTICAS</v>
      </c>
      <c r="AD455" s="83"/>
    </row>
    <row r="456" spans="1:30" ht="25.5">
      <c r="A456" s="117"/>
      <c r="B456" s="114"/>
      <c r="C456" s="147"/>
      <c r="D456" s="144"/>
      <c r="E456" s="141"/>
      <c r="F456" s="141"/>
      <c r="G456" s="141"/>
      <c r="H456" s="58" t="str">
        <f>VLOOKUP(I456,Hoja2!A$3:I$54,2,0)</f>
        <v>MICROORGANISMOS EN EL AMBIENTE</v>
      </c>
      <c r="I456" s="59" t="s">
        <v>240</v>
      </c>
      <c r="J456" s="58" t="str">
        <f>VLOOKUP(I456,Hoja2!A$3:I$54,3,0)</f>
        <v>LESIONES EN LA PIEL, MALESTAR GENERAL</v>
      </c>
      <c r="K456" s="60"/>
      <c r="L456" s="58" t="str">
        <f>VLOOKUP(I456,Hoja2!A$3:I$54,4,0)</f>
        <v>PG INSPECCIONES, PG EMERGENCIA</v>
      </c>
      <c r="M456" s="58" t="str">
        <f>VLOOKUP(I456,Hoja2!A$3:I$54,5,0)</f>
        <v>PVE BIOLÓGICO, ELEMENTOS DE PROTECCION PERSONAL</v>
      </c>
      <c r="N456" s="61">
        <v>2</v>
      </c>
      <c r="O456" s="61">
        <v>3</v>
      </c>
      <c r="P456" s="61">
        <v>10</v>
      </c>
      <c r="Q456" s="61">
        <f t="shared" si="54"/>
        <v>6</v>
      </c>
      <c r="R456" s="61">
        <f t="shared" si="55"/>
        <v>60</v>
      </c>
      <c r="S456" s="61" t="str">
        <f t="shared" si="56"/>
        <v>M-6</v>
      </c>
      <c r="T456" s="62" t="str">
        <f t="shared" si="57"/>
        <v>III</v>
      </c>
      <c r="U456" s="62" t="str">
        <f t="shared" si="59"/>
        <v>Mejorable</v>
      </c>
      <c r="V456" s="60">
        <v>3</v>
      </c>
      <c r="W456" s="58" t="str">
        <f>VLOOKUP(I456,Hoja2!A$3:I$54,6,0)</f>
        <v>SECUELA, CALIFICACIÓN DE ENFERMEDAD LABORAL, MUERTE</v>
      </c>
      <c r="X456" s="65"/>
      <c r="Y456" s="65"/>
      <c r="Z456" s="65"/>
      <c r="AA456" s="64" t="str">
        <f>VLOOKUP(I456,Hoja2!A$3:I$54,7,0)</f>
        <v>NS BIOLÓGICO</v>
      </c>
      <c r="AB456" s="64" t="str">
        <f>VLOOKUP(I456,Hoja2!A$3:I$54,8,0)</f>
        <v>AUTOCIODADO E HIGIENE, USO DE EPP</v>
      </c>
      <c r="AC456" s="65" t="str">
        <f>VLOOKUP(I456,Hoja2!A$3:I$54,9,0)</f>
        <v>N/A</v>
      </c>
      <c r="AD456" s="83"/>
    </row>
    <row r="457" spans="1:30" ht="25.5">
      <c r="A457" s="117"/>
      <c r="B457" s="114"/>
      <c r="C457" s="147"/>
      <c r="D457" s="144"/>
      <c r="E457" s="141"/>
      <c r="F457" s="141"/>
      <c r="G457" s="141"/>
      <c r="H457" s="58" t="str">
        <f>VLOOKUP(I457,Hoja2!A$3:I$54,2,0)</f>
        <v>HONGOS</v>
      </c>
      <c r="I457" s="59" t="s">
        <v>113</v>
      </c>
      <c r="J457" s="58" t="str">
        <f>VLOOKUP(I457,Hoja2!A$3:I$54,3,0)</f>
        <v>LESIONES EN LA PIEL</v>
      </c>
      <c r="K457" s="60"/>
      <c r="L457" s="58" t="str">
        <f>VLOOKUP(I457,Hoja2!A$3:I$54,4,0)</f>
        <v>PG INSPECCIONES, PG EMERGENCIA</v>
      </c>
      <c r="M457" s="58" t="str">
        <f>VLOOKUP(I457,Hoja2!A$3:I$54,5,0)</f>
        <v>PVE BIOLÓGICO</v>
      </c>
      <c r="N457" s="61">
        <v>2</v>
      </c>
      <c r="O457" s="61">
        <v>1</v>
      </c>
      <c r="P457" s="61">
        <v>10</v>
      </c>
      <c r="Q457" s="61">
        <f t="shared" si="54"/>
        <v>2</v>
      </c>
      <c r="R457" s="61">
        <f t="shared" si="55"/>
        <v>20</v>
      </c>
      <c r="S457" s="61" t="str">
        <f t="shared" si="56"/>
        <v>B-2</v>
      </c>
      <c r="T457" s="62" t="str">
        <f t="shared" si="57"/>
        <v>IV</v>
      </c>
      <c r="U457" s="62" t="str">
        <f t="shared" si="59"/>
        <v>Aceptable</v>
      </c>
      <c r="V457" s="60">
        <v>3</v>
      </c>
      <c r="W457" s="58" t="str">
        <f>VLOOKUP(I457,Hoja2!A$3:I$54,6,0)</f>
        <v>SECUELA</v>
      </c>
      <c r="X457" s="65"/>
      <c r="Y457" s="65"/>
      <c r="Z457" s="65"/>
      <c r="AA457" s="64" t="str">
        <f>VLOOKUP(I457,Hoja2!A$3:I$54,7,0)</f>
        <v>NS BIOLÓGICO</v>
      </c>
      <c r="AB457" s="64" t="str">
        <f>VLOOKUP(I457,Hoja2!A$3:I$54,8,0)</f>
        <v>AUTOCUIDADO E HIGIENE, USO DE EPP</v>
      </c>
      <c r="AC457" s="65" t="str">
        <f>VLOOKUP(I457,Hoja2!A$3:I$54,9,0)</f>
        <v>N/A</v>
      </c>
      <c r="AD457" s="83"/>
    </row>
    <row r="458" spans="1:30" ht="40.5">
      <c r="A458" s="117"/>
      <c r="B458" s="114"/>
      <c r="C458" s="147"/>
      <c r="D458" s="144"/>
      <c r="E458" s="141"/>
      <c r="F458" s="141"/>
      <c r="G458" s="141"/>
      <c r="H458" s="58" t="str">
        <f>VLOOKUP(I458,Hoja2!A$3:I$54,2,0)</f>
        <v>FLUIDOS</v>
      </c>
      <c r="I458" s="59" t="s">
        <v>117</v>
      </c>
      <c r="J458" s="58" t="str">
        <f>VLOOKUP(I458,Hoja2!A$3:I$54,3,0)</f>
        <v>LESIONES DÉRMICAS</v>
      </c>
      <c r="K458" s="60"/>
      <c r="L458" s="58" t="str">
        <f>VLOOKUP(I458,Hoja2!A$3:I$54,4,0)</f>
        <v>PG INSPECCIONES, PG EMERGENCIA</v>
      </c>
      <c r="M458" s="58" t="str">
        <f>VLOOKUP(I458,Hoja2!A$3:I$54,5,0)</f>
        <v>PVE BIOLÓGICO, ELEMENTOS DE PROTECCION PERSONAL</v>
      </c>
      <c r="N458" s="61">
        <v>2</v>
      </c>
      <c r="O458" s="61">
        <v>4</v>
      </c>
      <c r="P458" s="61">
        <v>25</v>
      </c>
      <c r="Q458" s="61">
        <f t="shared" ref="Q458:Q520" si="60">N458*O458</f>
        <v>8</v>
      </c>
      <c r="R458" s="61">
        <f t="shared" ref="R458:R520" si="61">Q458*P458</f>
        <v>200</v>
      </c>
      <c r="S458" s="61" t="str">
        <f t="shared" ref="S458:S520" si="62">IF(Q458=40,"MA-40",IF(Q458=30,"MA-30",IF(Q458=20,"A-20",IF(Q458=10,"A-10",IF(Q458=24,"MA-24",IF(Q458=18,"A-18",IF(Q458=12,"A-12",IF(Q458=6,"M-6",IF(Q458=8,"M-8",IF(Q458=6,"M-6",IF(Q458=4,"B-4",IF(Q458=2,"B-2",))))))))))))</f>
        <v>M-8</v>
      </c>
      <c r="T458" s="62" t="str">
        <f t="shared" ref="T458:T520" si="63">IF(R458&lt;=20,"IV",IF(R458&lt;=120,"III",IF(R458&lt;=500,"II",IF(R458&lt;=4000,"I"))))</f>
        <v>II</v>
      </c>
      <c r="U458" s="62" t="str">
        <f t="shared" si="59"/>
        <v>No Aceptable o Aceptable con Control Especifico</v>
      </c>
      <c r="V458" s="60">
        <v>3</v>
      </c>
      <c r="W458" s="58" t="str">
        <f>VLOOKUP(I458,Hoja2!A$3:I$54,6,0)</f>
        <v>SECUELA, CALIFICACIÓN DE ENFERMEDAD LABORAL, MUERTE</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17"/>
      <c r="B459" s="114"/>
      <c r="C459" s="147"/>
      <c r="D459" s="144"/>
      <c r="E459" s="141"/>
      <c r="F459" s="141"/>
      <c r="G459" s="141"/>
      <c r="H459" s="58" t="str">
        <f>VLOOKUP(I459,Hoja2!A$3:I$54,2,0)</f>
        <v>PARÁSITOS</v>
      </c>
      <c r="I459" s="59" t="s">
        <v>119</v>
      </c>
      <c r="J459" s="58" t="str">
        <f>VLOOKUP(I459,Hoja2!A$3:I$54,3,0)</f>
        <v>LESIONES, INFECCIONES PARASITARIAS</v>
      </c>
      <c r="K459" s="60"/>
      <c r="L459" s="58" t="str">
        <f>VLOOKUP(I459,Hoja2!A$3:I$54,4,0)</f>
        <v>PG INSPECCIONES, PG EMERGENCIA</v>
      </c>
      <c r="M459" s="58" t="str">
        <f>VLOOKUP(I459,Hoja2!A$3:I$54,5,0)</f>
        <v>PVE BIOLÓGICO, ELEMENTOS DE PROTECCION PERSONAL</v>
      </c>
      <c r="N459" s="61">
        <v>2</v>
      </c>
      <c r="O459" s="61">
        <v>2</v>
      </c>
      <c r="P459" s="61">
        <v>10</v>
      </c>
      <c r="Q459" s="61">
        <f t="shared" si="60"/>
        <v>4</v>
      </c>
      <c r="R459" s="61">
        <f t="shared" si="61"/>
        <v>40</v>
      </c>
      <c r="S459" s="61" t="str">
        <f t="shared" si="62"/>
        <v>B-4</v>
      </c>
      <c r="T459" s="62" t="str">
        <f t="shared" si="63"/>
        <v>III</v>
      </c>
      <c r="U459" s="62" t="str">
        <f t="shared" si="59"/>
        <v>Mejorable</v>
      </c>
      <c r="V459" s="60">
        <v>3</v>
      </c>
      <c r="W459" s="58" t="str">
        <f>VLOOKUP(I459,Hoja2!A$3:I$54,6,0)</f>
        <v>SECUELA</v>
      </c>
      <c r="X459" s="65"/>
      <c r="Y459" s="65"/>
      <c r="Z459" s="65"/>
      <c r="AA459" s="64" t="str">
        <f>VLOOKUP(I459,Hoja2!A$3:I$54,7,0)</f>
        <v>NS BIOLÓGICO</v>
      </c>
      <c r="AB459" s="64" t="str">
        <f>VLOOKUP(I459,Hoja2!A$3:I$54,8,0)</f>
        <v>AUTOCUIDADO E HIGIENE, USO DE EPP</v>
      </c>
      <c r="AC459" s="65" t="str">
        <f>VLOOKUP(I459,Hoja2!A$3:I$54,9,0)</f>
        <v>N/A</v>
      </c>
      <c r="AD459" s="83"/>
    </row>
    <row r="460" spans="1:30" ht="25.5">
      <c r="A460" s="117"/>
      <c r="B460" s="114"/>
      <c r="C460" s="147"/>
      <c r="D460" s="144"/>
      <c r="E460" s="141"/>
      <c r="F460" s="141"/>
      <c r="G460" s="141"/>
      <c r="H460" s="58" t="str">
        <f>VLOOKUP(I460,Hoja2!A$3:I$54,2,0)</f>
        <v>ANIMALES VIVOS</v>
      </c>
      <c r="I460" s="59" t="s">
        <v>122</v>
      </c>
      <c r="J460" s="58" t="str">
        <f>VLOOKUP(I460,Hoja2!A$3:I$54,3,0)</f>
        <v>LESIONES EN TEJIDOS, INFECCIONES, ENFERMADES INFECTOCONTAGIOSAS</v>
      </c>
      <c r="K460" s="60"/>
      <c r="L460" s="58" t="str">
        <f>VLOOKUP(I460,Hoja2!A$3:I$54,4,0)</f>
        <v>PG INSPECCIONES, PG EMERGENCIA</v>
      </c>
      <c r="M460" s="58" t="str">
        <f>VLOOKUP(I460,Hoja2!A$3:I$54,5,0)</f>
        <v>ELEMENTOS DE PROTECCIÓN PERSONAL</v>
      </c>
      <c r="N460" s="61">
        <v>2</v>
      </c>
      <c r="O460" s="61">
        <v>2</v>
      </c>
      <c r="P460" s="61">
        <v>10</v>
      </c>
      <c r="Q460" s="61">
        <f t="shared" si="60"/>
        <v>4</v>
      </c>
      <c r="R460" s="61">
        <f t="shared" si="61"/>
        <v>40</v>
      </c>
      <c r="S460" s="61" t="str">
        <f t="shared" si="62"/>
        <v>B-4</v>
      </c>
      <c r="T460" s="62" t="str">
        <f t="shared" si="63"/>
        <v>III</v>
      </c>
      <c r="U460" s="62" t="str">
        <f t="shared" si="59"/>
        <v>Mejorable</v>
      </c>
      <c r="V460" s="60">
        <v>3</v>
      </c>
      <c r="W460" s="58" t="str">
        <f>VLOOKUP(I460,Hoja2!A$3:I$54,6,0)</f>
        <v>SECUELA, CALIFICACIÓN DE ENFERMEDAD LABORAL, MUERTE</v>
      </c>
      <c r="X460" s="65"/>
      <c r="Y460" s="65"/>
      <c r="Z460" s="65"/>
      <c r="AA460" s="64" t="str">
        <f>VLOOKUP(I460,Hoja2!A$3:I$54,7,0)</f>
        <v>NS BIOLÓGICO</v>
      </c>
      <c r="AB460" s="64" t="str">
        <f>VLOOKUP(I460,Hoja2!A$3:I$54,8,0)</f>
        <v>AUTOCUIDADO E HIGIENE, USO DE EPP</v>
      </c>
      <c r="AC460" s="65" t="str">
        <f>VLOOKUP(I460,Hoja2!A$3:I$54,9,0)</f>
        <v>BUENAS PRACTICAS</v>
      </c>
      <c r="AD460" s="83"/>
    </row>
    <row r="461" spans="1:30" ht="38.25">
      <c r="A461" s="117"/>
      <c r="B461" s="114"/>
      <c r="C461" s="147"/>
      <c r="D461" s="144"/>
      <c r="E461" s="141"/>
      <c r="F461" s="141"/>
      <c r="G461" s="141"/>
      <c r="H461" s="58" t="str">
        <f>VLOOKUP(I461,Hoja2!A$3:I$54,2,0)</f>
        <v>CARGA DE UN PESO MAYOR AL RECOMENDADO</v>
      </c>
      <c r="I461" s="59" t="s">
        <v>125</v>
      </c>
      <c r="J461" s="58" t="str">
        <f>VLOOKUP(I461,Hoja2!A$3:I$54,3,0)</f>
        <v>LESIONES OSTEOMUSCULARES</v>
      </c>
      <c r="K461" s="60"/>
      <c r="L461" s="58" t="str">
        <f>VLOOKUP(I461,Hoja2!A$3:I$54,4,0)</f>
        <v>PG INSPECCIONES, PG EMERGENCIA</v>
      </c>
      <c r="M461" s="58" t="str">
        <f>VLOOKUP(I461,Hoja2!A$3:I$54,5,0)</f>
        <v>PVE BIOMECÁNICO, PROGRAMA PAUSAS ACTIVAS, PG MEDICINA PREVENTIVA Y DEL TRABAJO</v>
      </c>
      <c r="N461" s="61">
        <v>2</v>
      </c>
      <c r="O461" s="61">
        <v>3</v>
      </c>
      <c r="P461" s="61">
        <v>10</v>
      </c>
      <c r="Q461" s="61">
        <f t="shared" si="60"/>
        <v>6</v>
      </c>
      <c r="R461" s="61">
        <f t="shared" si="61"/>
        <v>60</v>
      </c>
      <c r="S461" s="61" t="str">
        <f t="shared" si="62"/>
        <v>M-6</v>
      </c>
      <c r="T461" s="62" t="str">
        <f t="shared" si="63"/>
        <v>III</v>
      </c>
      <c r="U461" s="62" t="str">
        <f t="shared" si="59"/>
        <v>Mejorable</v>
      </c>
      <c r="V461" s="60">
        <v>3</v>
      </c>
      <c r="W461" s="58" t="str">
        <f>VLOOKUP(I461,Hoja2!A$3:I$54,6,0)</f>
        <v>SECUELA, CALIFICACIÓN DE ENFERMEDAD LABORAL</v>
      </c>
      <c r="X461" s="65"/>
      <c r="Y461" s="65"/>
      <c r="Z461" s="65"/>
      <c r="AA461" s="64" t="str">
        <f>VLOOKUP(I461,Hoja2!A$3:I$54,7,0)</f>
        <v>NS MANEJO DE CARGAS</v>
      </c>
      <c r="AB461" s="64" t="str">
        <f>VLOOKUP(I461,Hoja2!A$3:I$54,8,0)</f>
        <v>LEVANTAMIENTO MANUAL Y MECÁNICO DE CARGAS</v>
      </c>
      <c r="AC461" s="65" t="str">
        <f>VLOOKUP(I461,Hoja2!A$3:I$54,9,0)</f>
        <v>FORTALECIMIENTO PVE BIOMECÁNICO</v>
      </c>
      <c r="AD461" s="83"/>
    </row>
    <row r="462" spans="1:30" ht="40.5">
      <c r="A462" s="117"/>
      <c r="B462" s="114"/>
      <c r="C462" s="147"/>
      <c r="D462" s="144"/>
      <c r="E462" s="141"/>
      <c r="F462" s="141"/>
      <c r="G462" s="141"/>
      <c r="H462" s="58" t="str">
        <f>VLOOKUP(I462,Hoja2!A$3:I$54,2,0)</f>
        <v>FORZADAS, PROLONGADAS EN PERSONAL OPERATIVO</v>
      </c>
      <c r="I462" s="59" t="s">
        <v>243</v>
      </c>
      <c r="J462" s="58" t="str">
        <f>VLOOKUP(I462,Hoja2!A$3:I$54,3,0)</f>
        <v>DOLOR DE ESPALDA, LESIONES EN LA COLUMNA</v>
      </c>
      <c r="K462" s="60"/>
      <c r="L462" s="58" t="str">
        <f>VLOOKUP(I462,Hoja2!A$3:I$54,4,0)</f>
        <v>PG INSPECCIONES, PG EMERGENCIA</v>
      </c>
      <c r="M462" s="58" t="str">
        <f>VLOOKUP(I462,Hoja2!A$3:I$54,5,0)</f>
        <v>PVE BIOMECÁNICO, EXÁMENES PERIODICOS, PG MEDICINA PREVENTIVA Y DEL TRABAJO</v>
      </c>
      <c r="N462" s="61">
        <v>2</v>
      </c>
      <c r="O462" s="61">
        <v>3</v>
      </c>
      <c r="P462" s="61">
        <v>25</v>
      </c>
      <c r="Q462" s="61">
        <f t="shared" si="60"/>
        <v>6</v>
      </c>
      <c r="R462" s="61">
        <f t="shared" si="61"/>
        <v>150</v>
      </c>
      <c r="S462" s="61" t="str">
        <f t="shared" si="62"/>
        <v>M-6</v>
      </c>
      <c r="T462" s="62" t="str">
        <f t="shared" si="63"/>
        <v>II</v>
      </c>
      <c r="U462" s="62" t="str">
        <f t="shared" si="59"/>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40.5">
      <c r="A463" s="117"/>
      <c r="B463" s="114"/>
      <c r="C463" s="147"/>
      <c r="D463" s="144"/>
      <c r="E463" s="141"/>
      <c r="F463" s="141"/>
      <c r="G463" s="141"/>
      <c r="H463" s="58" t="str">
        <f>VLOOKUP(I463,Hoja2!A$3:I$54,2,0)</f>
        <v>HIGIENE POSTURAL, MOVIMIENTOS REPETITIVOS</v>
      </c>
      <c r="I463" s="59" t="s">
        <v>245</v>
      </c>
      <c r="J463" s="58" t="str">
        <f>VLOOKUP(I463,Hoja2!A$3:I$54,3,0)</f>
        <v>LESIONES OSTEOMUSCULARES, TRANSTORNO DE TRAUMA ACUMULATIVO</v>
      </c>
      <c r="K463" s="60"/>
      <c r="L463" s="58" t="str">
        <f>VLOOKUP(I463,Hoja2!A$3:I$54,4,0)</f>
        <v>PG INSPECCIONES, PG EMERGENCIA</v>
      </c>
      <c r="M463" s="58" t="str">
        <f>VLOOKUP(I463,Hoja2!A$3:I$54,5,0)</f>
        <v>PVE BIOMECÁNICO, PG MEDICINA PREVENTIVA Y DEL TRABAJO</v>
      </c>
      <c r="N463" s="61">
        <v>2</v>
      </c>
      <c r="O463" s="61">
        <v>3</v>
      </c>
      <c r="P463" s="61">
        <v>25</v>
      </c>
      <c r="Q463" s="61">
        <f t="shared" si="60"/>
        <v>6</v>
      </c>
      <c r="R463" s="61">
        <f t="shared" si="61"/>
        <v>150</v>
      </c>
      <c r="S463" s="61" t="str">
        <f t="shared" si="62"/>
        <v>M-6</v>
      </c>
      <c r="T463" s="62" t="str">
        <f t="shared" si="63"/>
        <v>II</v>
      </c>
      <c r="U463" s="62" t="str">
        <f t="shared" si="59"/>
        <v>No Aceptable o Aceptable con Control Especifico</v>
      </c>
      <c r="V463" s="60">
        <v>3</v>
      </c>
      <c r="W463" s="58" t="str">
        <f>VLOOKUP(I463,Hoja2!A$3:I$54,6,0)</f>
        <v>SECUELA, CALIFICACIÓN DE ENFERMEDAD LABORAL</v>
      </c>
      <c r="X463" s="65"/>
      <c r="Y463" s="65"/>
      <c r="Z463" s="65"/>
      <c r="AA463" s="64" t="str">
        <f>VLOOKUP(I463,Hoja2!A$3:I$54,7,0)</f>
        <v>NS MANEJO DE CARGAS</v>
      </c>
      <c r="AB463" s="64" t="str">
        <f>VLOOKUP(I463,Hoja2!A$3:I$54,8,0)</f>
        <v>HIGIENE POSTURAL</v>
      </c>
      <c r="AC463" s="65" t="str">
        <f>VLOOKUP(I463,Hoja2!A$3:I$54,9,0)</f>
        <v>FORTALECIMIENTO PVE BIOMECÁNICO</v>
      </c>
      <c r="AD463" s="83"/>
    </row>
    <row r="464" spans="1:30" ht="25.5">
      <c r="A464" s="117"/>
      <c r="B464" s="114"/>
      <c r="C464" s="147"/>
      <c r="D464" s="144"/>
      <c r="E464" s="141"/>
      <c r="F464" s="141"/>
      <c r="G464" s="141"/>
      <c r="H464" s="58" t="str">
        <f>VLOOKUP(I464,Hoja2!A$3:I$54,2,0)</f>
        <v>RELACIONES, COHESIÓN, CALIDAD DE INTERACCIONES NO EFECTIVA, NO HAY TRABAJO EN EQUIPO</v>
      </c>
      <c r="I464" s="59" t="s">
        <v>141</v>
      </c>
      <c r="J464" s="58" t="str">
        <f>VLOOKUP(I464,Hoja2!A$3:I$54,3,0)</f>
        <v>ENFERMEDADES DIGESTIVAS, IRRITABILIDAD</v>
      </c>
      <c r="K464" s="60"/>
      <c r="L464" s="58" t="str">
        <f>VLOOKUP(I464,Hoja2!A$3:I$54,4,0)</f>
        <v>N/A</v>
      </c>
      <c r="M464" s="58" t="str">
        <f>VLOOKUP(I464,Hoja2!A$3:I$54,5,0)</f>
        <v>PVE PSICOSOCIAL</v>
      </c>
      <c r="N464" s="61">
        <v>2</v>
      </c>
      <c r="O464" s="61">
        <v>3</v>
      </c>
      <c r="P464" s="61">
        <v>10</v>
      </c>
      <c r="Q464" s="61">
        <f t="shared" si="60"/>
        <v>6</v>
      </c>
      <c r="R464" s="61">
        <f t="shared" si="61"/>
        <v>60</v>
      </c>
      <c r="S464" s="61" t="str">
        <f t="shared" si="62"/>
        <v>M-6</v>
      </c>
      <c r="T464" s="62" t="str">
        <f t="shared" si="63"/>
        <v>III</v>
      </c>
      <c r="U464" s="62" t="str">
        <f t="shared" si="59"/>
        <v>Mejorable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25.5">
      <c r="A465" s="117"/>
      <c r="B465" s="114"/>
      <c r="C465" s="147"/>
      <c r="D465" s="144"/>
      <c r="E465" s="141"/>
      <c r="F465" s="141"/>
      <c r="G465" s="141"/>
      <c r="H465" s="58" t="str">
        <f>VLOOKUP(I465,Hoja2!A$3:I$54,2,0)</f>
        <v>CARGA MENTAL, DEMANDAS EMOCIONALES, INESPECIFICIDAD DE DEFINICIÓN DE ROLES, MONOTONÍA</v>
      </c>
      <c r="I465" s="59" t="s">
        <v>146</v>
      </c>
      <c r="J465" s="58" t="str">
        <f>VLOOKUP(I465,Hoja2!A$3:I$54,3,0)</f>
        <v>ESTRÉS, CEFALÉA, IRRITABILIDAD</v>
      </c>
      <c r="K465" s="60"/>
      <c r="L465" s="58" t="str">
        <f>VLOOKUP(I465,Hoja2!A$3:I$54,4,0)</f>
        <v>N/A</v>
      </c>
      <c r="M465" s="58" t="str">
        <f>VLOOKUP(I465,Hoja2!A$3:I$54,5,0)</f>
        <v>PVE PSICOSOCIAL</v>
      </c>
      <c r="N465" s="61">
        <v>2</v>
      </c>
      <c r="O465" s="61">
        <v>1</v>
      </c>
      <c r="P465" s="61">
        <v>10</v>
      </c>
      <c r="Q465" s="61">
        <f t="shared" si="60"/>
        <v>2</v>
      </c>
      <c r="R465" s="61">
        <f t="shared" si="61"/>
        <v>20</v>
      </c>
      <c r="S465" s="61" t="str">
        <f t="shared" si="62"/>
        <v>B-2</v>
      </c>
      <c r="T465" s="62" t="str">
        <f t="shared" si="63"/>
        <v>IV</v>
      </c>
      <c r="U465" s="62" t="str">
        <f t="shared" si="59"/>
        <v>Aceptable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38.25">
      <c r="A466" s="117"/>
      <c r="B466" s="114"/>
      <c r="C466" s="147"/>
      <c r="D466" s="144"/>
      <c r="E466" s="141"/>
      <c r="F466" s="141"/>
      <c r="G466" s="141"/>
      <c r="H466" s="58" t="str">
        <f>VLOOKUP(I466,Hoja2!A$3:I$54,2,0)</f>
        <v>TECNOLOGÍA NO AVANZADA, COMUNICACIÓN NO EFECTIVA, SOBRECARGA CUANTITATIVA Y CUALITATIVA, NO HAY VARIACIÓN EN FORMA DE TRABAJO</v>
      </c>
      <c r="I466" s="59" t="s">
        <v>149</v>
      </c>
      <c r="J466" s="58" t="str">
        <f>VLOOKUP(I466,Hoja2!A$3:I$54,3,0)</f>
        <v>ENFERMEDADES DIGESTIVAS, IRRITABILIDAD</v>
      </c>
      <c r="K466" s="60"/>
      <c r="L466" s="58" t="str">
        <f>VLOOKUP(I466,Hoja2!A$3:I$54,4,0)</f>
        <v>N/A</v>
      </c>
      <c r="M466" s="58" t="str">
        <f>VLOOKUP(I466,Hoja2!A$3:I$54,5,0)</f>
        <v>PVE PSICOSOCIAL</v>
      </c>
      <c r="N466" s="61">
        <v>2</v>
      </c>
      <c r="O466" s="61">
        <v>2</v>
      </c>
      <c r="P466" s="61">
        <v>10</v>
      </c>
      <c r="Q466" s="61">
        <f t="shared" si="60"/>
        <v>4</v>
      </c>
      <c r="R466" s="61">
        <f t="shared" si="61"/>
        <v>40</v>
      </c>
      <c r="S466" s="61" t="str">
        <f t="shared" si="62"/>
        <v>B-4</v>
      </c>
      <c r="T466" s="66" t="str">
        <f t="shared" si="63"/>
        <v>III</v>
      </c>
      <c r="U466" s="66" t="str">
        <f t="shared" si="59"/>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17"/>
      <c r="B467" s="114"/>
      <c r="C467" s="147"/>
      <c r="D467" s="144"/>
      <c r="E467" s="141"/>
      <c r="F467" s="141"/>
      <c r="G467" s="141"/>
      <c r="H467" s="58" t="str">
        <f>VLOOKUP(I467,Hoja2!A$3:I$54,2,0)</f>
        <v>ESTILOS DE MANDO RÍGIDOS, AUSENCIA DE CAPACITACIÓN, AUSENCIA DE PROGRAMAS DE BIENESTAR</v>
      </c>
      <c r="I467" s="59" t="s">
        <v>154</v>
      </c>
      <c r="J467" s="58" t="str">
        <f>VLOOKUP(I467,Hoja2!A$3:I$54,3,0)</f>
        <v>ESTRÉS, DEPRESIÓN, DESMOTIVACIÓN, AUSENCIA DE ATENCIÓN</v>
      </c>
      <c r="K467" s="60"/>
      <c r="L467" s="58" t="str">
        <f>VLOOKUP(I467,Hoja2!A$3:I$54,4,0)</f>
        <v>N/A</v>
      </c>
      <c r="M467" s="58" t="str">
        <f>VLOOKUP(I467,Hoja2!A$3:I$54,5,0)</f>
        <v>PVE PSICOSOCIAL</v>
      </c>
      <c r="N467" s="61">
        <v>2</v>
      </c>
      <c r="O467" s="61">
        <v>2</v>
      </c>
      <c r="P467" s="61">
        <v>10</v>
      </c>
      <c r="Q467" s="61">
        <f t="shared" si="60"/>
        <v>4</v>
      </c>
      <c r="R467" s="61">
        <f t="shared" si="61"/>
        <v>40</v>
      </c>
      <c r="S467" s="61" t="str">
        <f t="shared" si="62"/>
        <v>B-4</v>
      </c>
      <c r="T467" s="66" t="str">
        <f t="shared" si="63"/>
        <v>III</v>
      </c>
      <c r="U467" s="66" t="str">
        <f t="shared" si="59"/>
        <v>Mejorable</v>
      </c>
      <c r="V467" s="60">
        <v>3</v>
      </c>
      <c r="W467" s="58" t="str">
        <f>VLOOKUP(I467,Hoja2!A$3:I$54,6,0)</f>
        <v>SECUELA, CALIFICACIÓN DE ENFERMEDAD LABORAL</v>
      </c>
      <c r="X467" s="65"/>
      <c r="Y467" s="65"/>
      <c r="Z467" s="65"/>
      <c r="AA467" s="64" t="str">
        <f>VLOOKUP(I467,Hoja2!A$3:I$54,7,0)</f>
        <v>N/A</v>
      </c>
      <c r="AB467" s="64" t="str">
        <f>VLOOKUP(I467,Hoja2!A$3:I$54,8,0)</f>
        <v>N/A</v>
      </c>
      <c r="AC467" s="65" t="str">
        <f>VLOOKUP(I467,Hoja2!A$3:I$54,9,0)</f>
        <v>FORTALECIMIENTO PVE PSICOSOCIAL</v>
      </c>
      <c r="AD467" s="83"/>
    </row>
    <row r="468" spans="1:30" ht="25.5">
      <c r="A468" s="117"/>
      <c r="B468" s="114"/>
      <c r="C468" s="147"/>
      <c r="D468" s="144"/>
      <c r="E468" s="141"/>
      <c r="F468" s="141"/>
      <c r="G468" s="141"/>
      <c r="H468" s="58" t="str">
        <f>VLOOKUP(I468,Hoja2!A$3:I$54,2,0)</f>
        <v>SISMOS, INCENDIOS, INUNDACIONES, TERREMOTOS, VENDAVALES</v>
      </c>
      <c r="I468" s="59" t="s">
        <v>250</v>
      </c>
      <c r="J468" s="58" t="str">
        <f>VLOOKUP(I468,Hoja2!A$3:I$54,3,0)</f>
        <v>LESIONES, ATRAPAMIENTO, APLASTAMIENTO, PÉRDIDAS MATERIALES</v>
      </c>
      <c r="K468" s="60"/>
      <c r="L468" s="58" t="str">
        <f>VLOOKUP(I468,Hoja2!A$3:I$54,4,0)</f>
        <v>PG INSPECCIONES, PG EMERGENCIA</v>
      </c>
      <c r="M468" s="58" t="str">
        <f>VLOOKUP(I468,Hoja2!A$3:I$54,5,0)</f>
        <v>BRIGADAS DE EMERGENCIA</v>
      </c>
      <c r="N468" s="61">
        <v>2</v>
      </c>
      <c r="O468" s="61">
        <v>2</v>
      </c>
      <c r="P468" s="61">
        <v>10</v>
      </c>
      <c r="Q468" s="61">
        <f t="shared" si="60"/>
        <v>4</v>
      </c>
      <c r="R468" s="61">
        <f t="shared" si="61"/>
        <v>40</v>
      </c>
      <c r="S468" s="61" t="str">
        <f t="shared" si="62"/>
        <v>B-4</v>
      </c>
      <c r="T468" s="66" t="str">
        <f t="shared" si="63"/>
        <v>III</v>
      </c>
      <c r="U468" s="66" t="str">
        <f t="shared" si="59"/>
        <v>Mejorable</v>
      </c>
      <c r="V468" s="60">
        <v>3</v>
      </c>
      <c r="W468" s="58" t="str">
        <f>VLOOKUP(I468,Hoja2!A$3:I$54,6,0)</f>
        <v>SECUELA, CALIFICACIÓN DE ENFERMEDAD LABORAL, MUERTE</v>
      </c>
      <c r="X468" s="65"/>
      <c r="Y468" s="65"/>
      <c r="Z468" s="65"/>
      <c r="AA468" s="64" t="str">
        <f>VLOOKUP(I468,Hoja2!A$3:I$54,7,0)</f>
        <v>NS PLANES DE EMERGENCIA</v>
      </c>
      <c r="AB468" s="64" t="str">
        <f>VLOOKUP(I468,Hoja2!A$3:I$54,8,0)</f>
        <v>N/A</v>
      </c>
      <c r="AC468" s="65" t="str">
        <f>VLOOKUP(I468,Hoja2!A$3:I$54,9,0)</f>
        <v>N/A</v>
      </c>
      <c r="AD468" s="83"/>
    </row>
    <row r="469" spans="1:30" ht="26.25" thickBot="1">
      <c r="A469" s="117"/>
      <c r="B469" s="114"/>
      <c r="C469" s="148"/>
      <c r="D469" s="145"/>
      <c r="E469" s="142"/>
      <c r="F469" s="142"/>
      <c r="G469" s="142"/>
      <c r="H469" s="93" t="str">
        <f>VLOOKUP(I469,Hoja2!A$3:I$54,2,0)</f>
        <v>LLUVIAS, GRANIZADA, HELADAS</v>
      </c>
      <c r="I469" s="94" t="s">
        <v>251</v>
      </c>
      <c r="J469" s="93" t="str">
        <f>VLOOKUP(I469,Hoja2!A$3:I$54,3,0)</f>
        <v>LESIONES, ATRAPAMIENTO, APLASTAMIENTO, PÉRDIDAS MATERIALES</v>
      </c>
      <c r="K469" s="95"/>
      <c r="L469" s="93" t="str">
        <f>VLOOKUP(I469,Hoja2!A$3:I$54,4,0)</f>
        <v>PG INSPECCIONES, PG EMERGENCIA</v>
      </c>
      <c r="M469" s="93" t="str">
        <f>VLOOKUP(I469,Hoja2!A$3:I$54,5,0)</f>
        <v>BRIGADAS DE EMERGENCIA</v>
      </c>
      <c r="N469" s="96">
        <v>2</v>
      </c>
      <c r="O469" s="96">
        <v>3</v>
      </c>
      <c r="P469" s="96">
        <v>10</v>
      </c>
      <c r="Q469" s="96">
        <f t="shared" si="60"/>
        <v>6</v>
      </c>
      <c r="R469" s="96">
        <f t="shared" si="61"/>
        <v>60</v>
      </c>
      <c r="S469" s="96" t="str">
        <f t="shared" si="62"/>
        <v>M-6</v>
      </c>
      <c r="T469" s="89" t="str">
        <f t="shared" si="63"/>
        <v>III</v>
      </c>
      <c r="U469" s="89" t="str">
        <f t="shared" si="59"/>
        <v>Mejorable</v>
      </c>
      <c r="V469" s="95">
        <v>3</v>
      </c>
      <c r="W469" s="93" t="str">
        <f>VLOOKUP(I469,Hoja2!A$3:I$54,6,0)</f>
        <v>SECUELA, CALIFICACIÓN DE ENFERMEDAD LABORAL, MUERTE</v>
      </c>
      <c r="X469" s="97"/>
      <c r="Y469" s="97"/>
      <c r="Z469" s="97"/>
      <c r="AA469" s="98" t="str">
        <f>VLOOKUP(I469,Hoja2!A$3:I$54,7,0)</f>
        <v>NS PLANES DE EMERGENCIA</v>
      </c>
      <c r="AB469" s="98" t="str">
        <f>VLOOKUP(I469,Hoja2!A$3:I$54,8,0)</f>
        <v>N/A</v>
      </c>
      <c r="AC469" s="97" t="str">
        <f>VLOOKUP(I469,Hoja2!A$3:I$54,9,0)</f>
        <v>N/A</v>
      </c>
      <c r="AD469" s="99"/>
    </row>
    <row r="470" spans="1:30" ht="40.5">
      <c r="A470" s="117"/>
      <c r="B470" s="114"/>
      <c r="C470" s="155" t="s">
        <v>310</v>
      </c>
      <c r="D470" s="152" t="s">
        <v>328</v>
      </c>
      <c r="E470" s="149" t="s">
        <v>304</v>
      </c>
      <c r="F470" s="149">
        <v>52</v>
      </c>
      <c r="G470" s="149" t="s">
        <v>256</v>
      </c>
      <c r="H470" s="100" t="str">
        <f>VLOOKUP(I470,Hoja2!A$3:I$54,2,0)</f>
        <v>INADECUADAS CONEXIONES ELÉCTRICAS, SATURACIÓN EN TOMAS DE ENERGÍA</v>
      </c>
      <c r="I470" s="101" t="s">
        <v>158</v>
      </c>
      <c r="J470" s="100" t="str">
        <f>VLOOKUP(I470,Hoja2!A$3:I$54,3,0)</f>
        <v>QUEMADURAS, ELECTROCUCIÓN, ARITMIA CARDIACA, MUERTE</v>
      </c>
      <c r="K470" s="102"/>
      <c r="L470" s="100" t="str">
        <f>VLOOKUP(I470,Hoja2!A$3:I$54,4,0)</f>
        <v>PG INSPECCIONES, PG EMERGENCIA, REQUISITOS MÍNIMOS PARA LÍNEAS ELÉCTRICAS</v>
      </c>
      <c r="M470" s="100" t="str">
        <f>VLOOKUP(I470,Hoja2!A$3:I$54,5,0)</f>
        <v>ELEMENTOS DE PROTECCIÓN PERSONAL</v>
      </c>
      <c r="N470" s="103">
        <v>6</v>
      </c>
      <c r="O470" s="103">
        <v>3</v>
      </c>
      <c r="P470" s="103">
        <v>25</v>
      </c>
      <c r="Q470" s="103">
        <f t="shared" si="60"/>
        <v>18</v>
      </c>
      <c r="R470" s="103">
        <f t="shared" si="61"/>
        <v>450</v>
      </c>
      <c r="S470" s="103" t="str">
        <f t="shared" si="62"/>
        <v>A-18</v>
      </c>
      <c r="T470" s="78" t="str">
        <f t="shared" si="63"/>
        <v>II</v>
      </c>
      <c r="U470" s="78" t="str">
        <f>IF(T470=0,"",IF(T470="IV","Aceptable",IF(T470="III","Mejorable",IF(T470="II","No Aceptable o Aceptable con Control Especifico",IF(T470="I","No Aceptable","")))))</f>
        <v>No Aceptable o Aceptable con Control Especifico</v>
      </c>
      <c r="V470" s="102">
        <v>6</v>
      </c>
      <c r="W470" s="100" t="str">
        <f>VLOOKUP(I470,Hoja2!A$3:I$54,6,0)</f>
        <v>SECUELA, CALIFICACIÓN DE ENFERMEDAD LABORAL, MUERTE</v>
      </c>
      <c r="X470" s="104"/>
      <c r="Y470" s="104"/>
      <c r="Z470" s="104"/>
      <c r="AA470" s="105" t="str">
        <f>VLOOKUP(I470,Hoja2!A$3:I$54,7,0)</f>
        <v>NS LÍNEAS ELÉCTRICAS</v>
      </c>
      <c r="AB470" s="105" t="str">
        <f>VLOOKUP(I470,Hoja2!A$3:I$54,8,0)</f>
        <v>BUENAS PRACTICAS, APLICACIÓN DE PROCEDIMIENTOS</v>
      </c>
      <c r="AC470" s="106" t="str">
        <f>VLOOKUP(I470,Hoja2!A$3:I$54,9,0)</f>
        <v>BUENAS PRACTICAS, APLICACIÓN DE PROCEDIMIENTOS</v>
      </c>
      <c r="AD470" s="107"/>
    </row>
    <row r="471" spans="1:30" ht="40.5">
      <c r="A471" s="117"/>
      <c r="B471" s="114"/>
      <c r="C471" s="156"/>
      <c r="D471" s="153"/>
      <c r="E471" s="150"/>
      <c r="F471" s="150"/>
      <c r="G471" s="150"/>
      <c r="H471" s="67" t="str">
        <f>VLOOKUP(I471,Hoja2!A$3:I$54,2,0)</f>
        <v>INADECUADAS CONEXIONES ELÉCTRICAS, SATURACIÓN EN TOMAS DE ENERGÍA</v>
      </c>
      <c r="I471" s="68" t="s">
        <v>163</v>
      </c>
      <c r="J471" s="67" t="str">
        <f>VLOOKUP(I471,Hoja2!A$3:I$54,3,0)</f>
        <v>INTOXICACIÓN, QUEMADURAS</v>
      </c>
      <c r="K471" s="69"/>
      <c r="L471" s="67" t="str">
        <f>VLOOKUP(I471,Hoja2!A$3:I$54,4,0)</f>
        <v>PG INSPECCIONES, PG EMERGENCIA</v>
      </c>
      <c r="M471" s="67" t="str">
        <f>VLOOKUP(I471,Hoja2!A$3:I$54,5,0)</f>
        <v>BRIGADAS DE EMERGENCIA</v>
      </c>
      <c r="N471" s="70">
        <v>6</v>
      </c>
      <c r="O471" s="70">
        <v>2</v>
      </c>
      <c r="P471" s="70">
        <v>25</v>
      </c>
      <c r="Q471" s="70">
        <f t="shared" si="60"/>
        <v>12</v>
      </c>
      <c r="R471" s="70">
        <f t="shared" si="61"/>
        <v>300</v>
      </c>
      <c r="S471" s="70" t="str">
        <f t="shared" si="62"/>
        <v>A-12</v>
      </c>
      <c r="T471" s="62" t="str">
        <f t="shared" si="63"/>
        <v>II</v>
      </c>
      <c r="U471" s="62" t="str">
        <f t="shared" ref="U471:U505" si="64">IF(T471=0,"",IF(T471="IV","Aceptable",IF(T471="III","Mejorable",IF(T471="II","No Aceptable o Aceptable con Control Especifico",IF(T471="I","No Aceptable","")))))</f>
        <v>No Aceptable o Aceptable con Control Especifico</v>
      </c>
      <c r="V471" s="69">
        <v>6</v>
      </c>
      <c r="W471" s="67" t="str">
        <f>VLOOKUP(I471,Hoja2!A$3:I$54,6,0)</f>
        <v>SECUELA, CALIFICACIÓN DE ENFERMEDAD LABORAL, MUERTE</v>
      </c>
      <c r="X471" s="71"/>
      <c r="Y471" s="71"/>
      <c r="Z471" s="71"/>
      <c r="AA471" s="72" t="str">
        <f>VLOOKUP(I471,Hoja2!A$3:I$54,7,0)</f>
        <v>NS PLANES DE EMERGENCIA</v>
      </c>
      <c r="AB471" s="72" t="str">
        <f>VLOOKUP(I471,Hoja2!A$3:I$54,8,0)</f>
        <v>REPORTES DE CONDICIONES INSEGURAS</v>
      </c>
      <c r="AC471" s="73" t="str">
        <f>VLOOKUP(I471,Hoja2!A$3:I$54,9,0)</f>
        <v>N/A</v>
      </c>
      <c r="AD471" s="84"/>
    </row>
    <row r="472" spans="1:30" ht="40.5">
      <c r="A472" s="117"/>
      <c r="B472" s="114"/>
      <c r="C472" s="156"/>
      <c r="D472" s="153"/>
      <c r="E472" s="150"/>
      <c r="F472" s="150"/>
      <c r="G472" s="150"/>
      <c r="H472" s="67" t="str">
        <f>VLOOKUP(I472,Hoja2!A$3:I$54,2,0)</f>
        <v>ESCALERAS SIN BARANDAL, PISOS A DESNIVEL,INFRAESTRUCTURA DÉBIL, OBJETOS MAL UBICADOS, AUSENCIA DE ORDEN Y ASEO</v>
      </c>
      <c r="I472" s="68" t="s">
        <v>247</v>
      </c>
      <c r="J472" s="67" t="str">
        <f>VLOOKUP(I472,Hoja2!A$3:I$54,3,0)</f>
        <v>CAÍDAS DEL MISMO Y DISTINTO NIVEL, FRACTURAS, GOLPE CON OBJETOS, CAÍDA DE OBJETOS, OBSTRUCCIÓN DE VÍAS</v>
      </c>
      <c r="K472" s="69"/>
      <c r="L472" s="67" t="str">
        <f>VLOOKUP(I472,Hoja2!A$3:I$54,4,0)</f>
        <v>PG INSPECCIONES, PG EMERGENCIA</v>
      </c>
      <c r="M472" s="67" t="str">
        <f>VLOOKUP(I472,Hoja2!A$3:I$54,5,0)</f>
        <v>CAPACITACIÓN</v>
      </c>
      <c r="N472" s="70">
        <v>6</v>
      </c>
      <c r="O472" s="70">
        <v>3</v>
      </c>
      <c r="P472" s="70">
        <v>10</v>
      </c>
      <c r="Q472" s="70">
        <f t="shared" si="60"/>
        <v>18</v>
      </c>
      <c r="R472" s="70">
        <f t="shared" si="61"/>
        <v>180</v>
      </c>
      <c r="S472" s="70" t="str">
        <f t="shared" si="62"/>
        <v>A-18</v>
      </c>
      <c r="T472" s="62" t="str">
        <f t="shared" si="63"/>
        <v>II</v>
      </c>
      <c r="U472" s="62" t="str">
        <f t="shared" si="64"/>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40.5">
      <c r="A473" s="117"/>
      <c r="B473" s="114"/>
      <c r="C473" s="156"/>
      <c r="D473" s="153"/>
      <c r="E473" s="150"/>
      <c r="F473" s="150"/>
      <c r="G473" s="150"/>
      <c r="H473" s="67" t="str">
        <f>VLOOKUP(I473,Hoja2!A$3:I$54,2,0)</f>
        <v>LLUVIAS, CRECIENTE DE RIOS Y QUEBRADAS, CAÍDAS DESDE TARAVITAS Y PUENTES</v>
      </c>
      <c r="I473" s="68" t="s">
        <v>334</v>
      </c>
      <c r="J473" s="67" t="str">
        <f>VLOOKUP(I473,Hoja2!A$3:I$54,3,0)</f>
        <v>INMERSIÓN, MUERTE</v>
      </c>
      <c r="K473" s="69"/>
      <c r="L473" s="67" t="str">
        <f>VLOOKUP(I473,Hoja2!A$3:I$54,4,0)</f>
        <v>PG INSPECCIONES, PG EMERGENCIA</v>
      </c>
      <c r="M473" s="67" t="str">
        <f>VLOOKUP(I473,Hoja2!A$3:I$54,5,0)</f>
        <v>CAPACITACIÓN</v>
      </c>
      <c r="N473" s="70">
        <v>6</v>
      </c>
      <c r="O473" s="70">
        <v>3</v>
      </c>
      <c r="P473" s="70">
        <v>10</v>
      </c>
      <c r="Q473" s="70">
        <f t="shared" si="60"/>
        <v>18</v>
      </c>
      <c r="R473" s="70">
        <f t="shared" si="61"/>
        <v>180</v>
      </c>
      <c r="S473" s="70" t="str">
        <f t="shared" si="62"/>
        <v>A-18</v>
      </c>
      <c r="T473" s="66" t="str">
        <f t="shared" si="63"/>
        <v>II</v>
      </c>
      <c r="U473" s="66" t="str">
        <f t="shared" si="64"/>
        <v>No Aceptable o Aceptable con Control Especifico</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25.5">
      <c r="A474" s="117"/>
      <c r="B474" s="114"/>
      <c r="C474" s="156"/>
      <c r="D474" s="153"/>
      <c r="E474" s="150"/>
      <c r="F474" s="150"/>
      <c r="G474" s="150"/>
      <c r="H474" s="67" t="str">
        <f>VLOOKUP(I474,Hoja2!A$3:I$54,2,0)</f>
        <v>SUPERFICIES DE TRABAJO IRREGULARES O DESLIZANTES</v>
      </c>
      <c r="I474" s="68" t="s">
        <v>248</v>
      </c>
      <c r="J474" s="67" t="str">
        <f>VLOOKUP(I474,Hoja2!A$3:I$54,3,0)</f>
        <v>CAÍDAS DEL MISMO Y DISTINTO NIVEL, FRACTURAS, GOLPE CON OBJETOS</v>
      </c>
      <c r="K474" s="69"/>
      <c r="L474" s="67" t="str">
        <f>VLOOKUP(I474,Hoja2!A$3:I$54,4,0)</f>
        <v>PG INSPECCIONES, PG EMERGENCIA</v>
      </c>
      <c r="M474" s="67" t="str">
        <f>VLOOKUP(I474,Hoja2!A$3:I$54,5,0)</f>
        <v>CAPACITACIÓN</v>
      </c>
      <c r="N474" s="70">
        <v>6</v>
      </c>
      <c r="O474" s="70">
        <v>4</v>
      </c>
      <c r="P474" s="70">
        <v>25</v>
      </c>
      <c r="Q474" s="70">
        <f t="shared" si="60"/>
        <v>24</v>
      </c>
      <c r="R474" s="70">
        <f t="shared" si="61"/>
        <v>600</v>
      </c>
      <c r="S474" s="70" t="str">
        <f t="shared" si="62"/>
        <v>MA-24</v>
      </c>
      <c r="T474" s="66" t="str">
        <f t="shared" si="63"/>
        <v>I</v>
      </c>
      <c r="U474" s="66" t="str">
        <f t="shared" si="64"/>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17"/>
      <c r="B475" s="114"/>
      <c r="C475" s="156"/>
      <c r="D475" s="153"/>
      <c r="E475" s="150"/>
      <c r="F475" s="150"/>
      <c r="G475" s="150"/>
      <c r="H475" s="67" t="str">
        <f>VLOOKUP(I475,Hoja2!A$3:I$54,2,0)</f>
        <v>SISTEMAS Y MEDIDAS DE ALMACENAMIENTO</v>
      </c>
      <c r="I475" s="68" t="s">
        <v>249</v>
      </c>
      <c r="J475" s="67" t="str">
        <f>VLOOKUP(I475,Hoja2!A$3:I$54,3,0)</f>
        <v>CAÍDAS DEL MISMO Y DISTINTO NIVEL, FRACTURAS, GOLPE CON OBJETOS, CAÍDA DE OBJETOS, OBSTRUCCIÓN DE VÍAS</v>
      </c>
      <c r="K475" s="69"/>
      <c r="L475" s="67" t="str">
        <f>VLOOKUP(I475,Hoja2!A$3:I$54,4,0)</f>
        <v>PG INSPECCIONES, PG EMERGENCIA</v>
      </c>
      <c r="M475" s="67" t="str">
        <f>VLOOKUP(I475,Hoja2!A$3:I$54,5,0)</f>
        <v>CAPACITACIÓN</v>
      </c>
      <c r="N475" s="70">
        <v>6</v>
      </c>
      <c r="O475" s="70">
        <v>3</v>
      </c>
      <c r="P475" s="70">
        <v>10</v>
      </c>
      <c r="Q475" s="70">
        <f t="shared" si="60"/>
        <v>18</v>
      </c>
      <c r="R475" s="70">
        <f t="shared" si="61"/>
        <v>180</v>
      </c>
      <c r="S475" s="70" t="str">
        <f t="shared" si="62"/>
        <v>A-18</v>
      </c>
      <c r="T475" s="66" t="str">
        <f t="shared" si="63"/>
        <v>II</v>
      </c>
      <c r="U475" s="66" t="str">
        <f t="shared" si="64"/>
        <v>No Aceptable o Aceptable con Control Especifico</v>
      </c>
      <c r="V475" s="69">
        <v>6</v>
      </c>
      <c r="W475" s="67" t="str">
        <f>VLOOKUP(I475,Hoja2!A$3:I$54,6,0)</f>
        <v>SECUELA, CALIFICACIÓN DE ENFERMEDAD LABORAL, MUERTE</v>
      </c>
      <c r="X475" s="73"/>
      <c r="Y475" s="73"/>
      <c r="Z475" s="73"/>
      <c r="AA475" s="72" t="str">
        <f>VLOOKUP(I475,Hoja2!A$3:I$54,7,0)</f>
        <v>N/A</v>
      </c>
      <c r="AB475" s="72" t="str">
        <f>VLOOKUP(I475,Hoja2!A$3:I$54,8,0)</f>
        <v>REPORTES DE CONDICIONES INSEGURAS</v>
      </c>
      <c r="AC475" s="73" t="str">
        <f>VLOOKUP(I475,Hoja2!A$3:I$54,9,0)</f>
        <v>SEGUIMIENTO A ACCIONES PREVENTIVAS Y CORRECTIVAS</v>
      </c>
      <c r="AD475" s="84"/>
    </row>
    <row r="476" spans="1:30" ht="40.5">
      <c r="A476" s="117"/>
      <c r="B476" s="114"/>
      <c r="C476" s="156"/>
      <c r="D476" s="153"/>
      <c r="E476" s="150"/>
      <c r="F476" s="150"/>
      <c r="G476" s="150"/>
      <c r="H476" s="67" t="str">
        <f>VLOOKUP(I476,Hoja2!A$3:I$54,2,0)</f>
        <v>ATROPELLAMIENTO, ENVESTIDA</v>
      </c>
      <c r="I476" s="68" t="s">
        <v>189</v>
      </c>
      <c r="J476" s="67" t="str">
        <f>VLOOKUP(I476,Hoja2!A$3:I$54,3,0)</f>
        <v>LESIONES, PÉRDIDAS MATERIALES, MUERTE</v>
      </c>
      <c r="K476" s="69"/>
      <c r="L476" s="67" t="str">
        <f>VLOOKUP(I476,Hoja2!A$3:I$54,4,0)</f>
        <v>PG INSPECCIONES, PG EMERGENCIA</v>
      </c>
      <c r="M476" s="67" t="str">
        <f>VLOOKUP(I476,Hoja2!A$3:I$54,5,0)</f>
        <v>PG SEGURIDAD VIAL</v>
      </c>
      <c r="N476" s="70">
        <v>2</v>
      </c>
      <c r="O476" s="70">
        <v>4</v>
      </c>
      <c r="P476" s="70">
        <v>25</v>
      </c>
      <c r="Q476" s="70">
        <f t="shared" si="60"/>
        <v>8</v>
      </c>
      <c r="R476" s="70">
        <f t="shared" si="61"/>
        <v>200</v>
      </c>
      <c r="S476" s="70" t="str">
        <f t="shared" si="62"/>
        <v>M-8</v>
      </c>
      <c r="T476" s="62" t="str">
        <f t="shared" si="63"/>
        <v>II</v>
      </c>
      <c r="U476" s="62" t="str">
        <f t="shared" si="64"/>
        <v>No Aceptable o Aceptable con Control Especifico</v>
      </c>
      <c r="V476" s="69">
        <v>6</v>
      </c>
      <c r="W476" s="67" t="str">
        <f>VLOOKUP(I476,Hoja2!A$3:I$54,6,0)</f>
        <v>SECUELA, CALIFICACIÓN DE ENFERMEDAD LABORAL, MUERTE</v>
      </c>
      <c r="X476" s="73"/>
      <c r="Y476" s="73"/>
      <c r="Z476" s="73"/>
      <c r="AA476" s="72" t="str">
        <f>VLOOKUP(I476,Hoja2!A$3:I$54,7,0)</f>
        <v>NS SEGURIDAD VIAL</v>
      </c>
      <c r="AB476" s="72" t="str">
        <f>VLOOKUP(I476,Hoja2!A$3:I$54,8,0)</f>
        <v>REPORTE DE CONDICIONES</v>
      </c>
      <c r="AC476" s="73" t="str">
        <f>VLOOKUP(I476,Hoja2!A$3:I$54,9,0)</f>
        <v>LISTAS PREOPERACIONALES, MANTENIMIENTO PREVENTIVO Y CORRECTIVO</v>
      </c>
      <c r="AD476" s="84"/>
    </row>
    <row r="477" spans="1:30" ht="40.5">
      <c r="A477" s="117"/>
      <c r="B477" s="114"/>
      <c r="C477" s="156"/>
      <c r="D477" s="153"/>
      <c r="E477" s="150"/>
      <c r="F477" s="150"/>
      <c r="G477" s="150"/>
      <c r="H477" s="67" t="str">
        <f>VLOOKUP(I477,Hoja2!A$3:I$54,2,0)</f>
        <v>ATRACO, ROBO, ATENTADO, SECUESTROS, DE ORDEN PÚBLICO</v>
      </c>
      <c r="I477" s="68" t="s">
        <v>180</v>
      </c>
      <c r="J477" s="67" t="str">
        <f>VLOOKUP(I477,Hoja2!A$3:I$54,3,0)</f>
        <v>HERIDAS, LESIONES FÍSICAS / PSICOLÓGICAS</v>
      </c>
      <c r="K477" s="69"/>
      <c r="L477" s="67" t="str">
        <f>VLOOKUP(I477,Hoja2!A$3:I$54,4,0)</f>
        <v>PG INSPECCIONES, PG EMERGENCIA</v>
      </c>
      <c r="M477" s="67" t="str">
        <f>VLOOKUP(I477,Hoja2!A$3:I$54,5,0)</f>
        <v>UNIFORMES CORPORATIVOS, CHAQUETAS CORPORATIVAS, CARNETIZACIÓN</v>
      </c>
      <c r="N477" s="70">
        <v>6</v>
      </c>
      <c r="O477" s="70">
        <v>3</v>
      </c>
      <c r="P477" s="70">
        <v>25</v>
      </c>
      <c r="Q477" s="70">
        <f t="shared" si="60"/>
        <v>18</v>
      </c>
      <c r="R477" s="70">
        <f t="shared" si="61"/>
        <v>450</v>
      </c>
      <c r="S477" s="70" t="str">
        <f t="shared" si="62"/>
        <v>A-18</v>
      </c>
      <c r="T477" s="62" t="str">
        <f t="shared" si="63"/>
        <v>II</v>
      </c>
      <c r="U477" s="62" t="str">
        <f t="shared" si="64"/>
        <v>No Aceptable o Aceptable con Control Especifico</v>
      </c>
      <c r="V477" s="69">
        <v>6</v>
      </c>
      <c r="W477" s="67" t="str">
        <f>VLOOKUP(I477,Hoja2!A$3:I$54,6,0)</f>
        <v>SECUELA, CALIFICACIÓN DE ENFERMEDAD LABORAL, MUERTE</v>
      </c>
      <c r="X477" s="73"/>
      <c r="Y477" s="73"/>
      <c r="Z477" s="73"/>
      <c r="AA477" s="72" t="str">
        <f>VLOOKUP(I477,Hoja2!A$3:I$54,7,0)</f>
        <v>N/A</v>
      </c>
      <c r="AB477" s="72" t="str">
        <f>VLOOKUP(I477,Hoja2!A$3:I$54,8,0)</f>
        <v>BUENAS PRACTICAS, APLICACIÓN DE PROCEDIMIENTOS</v>
      </c>
      <c r="AC477" s="73" t="str">
        <f>VLOOKUP(I477,Hoja2!A$3:I$54,9,0)</f>
        <v>BUENAS PRACTICAS</v>
      </c>
      <c r="AD477" s="84"/>
    </row>
    <row r="478" spans="1:30" ht="25.5">
      <c r="A478" s="117"/>
      <c r="B478" s="114"/>
      <c r="C478" s="156"/>
      <c r="D478" s="153"/>
      <c r="E478" s="150"/>
      <c r="F478" s="150"/>
      <c r="G478" s="150"/>
      <c r="H478" s="67" t="str">
        <f>VLOOKUP(I478,Hoja2!A$3:I$54,2,0)</f>
        <v>EXPLOSION, FUGA, DERRAME E INCENDIO</v>
      </c>
      <c r="I478" s="68" t="s">
        <v>230</v>
      </c>
      <c r="J478" s="67" t="str">
        <f>VLOOKUP(I478,Hoja2!A$3:I$54,3,0)</f>
        <v>INTOXICACIÓN, QUEMADURAS, LESIONES, ATRAPAMIENTO</v>
      </c>
      <c r="K478" s="69"/>
      <c r="L478" s="67" t="str">
        <f>VLOOKUP(I478,Hoja2!A$3:I$54,4,0)</f>
        <v>PG INSPECCIONES, PG EMERGENCIA</v>
      </c>
      <c r="M478" s="67" t="str">
        <f>VLOOKUP(I478,Hoja2!A$3:I$54,5,0)</f>
        <v>NO OBSERVADO</v>
      </c>
      <c r="N478" s="70">
        <v>2</v>
      </c>
      <c r="O478" s="70">
        <v>2</v>
      </c>
      <c r="P478" s="70">
        <v>10</v>
      </c>
      <c r="Q478" s="70">
        <f t="shared" si="60"/>
        <v>4</v>
      </c>
      <c r="R478" s="70">
        <f t="shared" si="61"/>
        <v>40</v>
      </c>
      <c r="S478" s="70" t="str">
        <f t="shared" si="62"/>
        <v>B-4</v>
      </c>
      <c r="T478" s="62" t="str">
        <f t="shared" si="63"/>
        <v>III</v>
      </c>
      <c r="U478" s="62" t="str">
        <f t="shared" si="64"/>
        <v>Mejorable</v>
      </c>
      <c r="V478" s="69">
        <v>6</v>
      </c>
      <c r="W478" s="67" t="str">
        <f>VLOOKUP(I478,Hoja2!A$3:I$54,6,0)</f>
        <v>SECUELA, CALIFICACIÓN DE ENFERMEDAD LABORAL, MUERTE</v>
      </c>
      <c r="X478" s="73"/>
      <c r="Y478" s="73"/>
      <c r="Z478" s="73"/>
      <c r="AA478" s="72" t="str">
        <f>VLOOKUP(I478,Hoja2!A$3:I$54,7,0)</f>
        <v>NS PLANES DE EMERGENCIA</v>
      </c>
      <c r="AB478" s="72" t="str">
        <f>VLOOKUP(I478,Hoja2!A$3:I$54,8,0)</f>
        <v>PROTOCOLOS DE EVACUACIÓN, PUNTO DE ENCUENTRO</v>
      </c>
      <c r="AC478" s="73" t="str">
        <f>VLOOKUP(I478,Hoja2!A$3:I$54,9,0)</f>
        <v>N/A</v>
      </c>
      <c r="AD478" s="84"/>
    </row>
    <row r="479" spans="1:30" ht="51">
      <c r="A479" s="117"/>
      <c r="B479" s="114"/>
      <c r="C479" s="156"/>
      <c r="D479" s="153"/>
      <c r="E479" s="150"/>
      <c r="F479" s="150"/>
      <c r="G479" s="150"/>
      <c r="H479" s="108" t="str">
        <f>VLOOKUP(I479,[1]Hoja2!A$3:I$54,2,0)</f>
        <v>MÁQUINARIA Y EQUIPO</v>
      </c>
      <c r="I479" s="68" t="s">
        <v>168</v>
      </c>
      <c r="J479" s="108" t="str">
        <f>VLOOKUP(I479,[1]Hoja2!A$3:I$54,3,0)</f>
        <v>ATRAPAMIENTO, AMPUTACIÓN, APLASTAMIENTO, FRACTURA</v>
      </c>
      <c r="K479" s="69"/>
      <c r="L479" s="108" t="str">
        <f>VLOOKUP(I479,[1]Hoja2!A$3:I$54,4,0)</f>
        <v>PG INSPECCIONES, PG EMERGENCIA, REQUISITOS PARA MANEJO DE MÁQUINAS, REQUISITOS PARA REALIZAR LABORES EN TALLERES</v>
      </c>
      <c r="M479" s="108" t="str">
        <f>VLOOKUP(I479,[1]Hoja2!A$3:I$54,5,0)</f>
        <v>ELEMENTOS DE PROTECCIÓN PERSONAL</v>
      </c>
      <c r="N479" s="70">
        <v>2</v>
      </c>
      <c r="O479" s="70">
        <v>1</v>
      </c>
      <c r="P479" s="70">
        <v>10</v>
      </c>
      <c r="Q479" s="70">
        <f t="shared" si="60"/>
        <v>2</v>
      </c>
      <c r="R479" s="70">
        <f t="shared" si="61"/>
        <v>20</v>
      </c>
      <c r="S479" s="70" t="str">
        <f t="shared" si="62"/>
        <v>B-2</v>
      </c>
      <c r="T479" s="62" t="str">
        <f t="shared" si="63"/>
        <v>IV</v>
      </c>
      <c r="U479" s="62" t="str">
        <f t="shared" si="64"/>
        <v>Aceptable</v>
      </c>
      <c r="V479" s="69">
        <v>6</v>
      </c>
      <c r="W479" s="108" t="str">
        <f>VLOOKUP(I479,[1]Hoja2!A$3:I$54,6,0)</f>
        <v>SECUELA, CALIFICACIÓN DE ENFERMEDAD LABORAL, MUERTE</v>
      </c>
      <c r="X479" s="73"/>
      <c r="Y479" s="73"/>
      <c r="Z479" s="73"/>
      <c r="AA479" s="72" t="str">
        <f>VLOOKUP(I479,[1]Hoja2!A$3:I$54,7,0)</f>
        <v>NS EQUIPOS</v>
      </c>
      <c r="AB479" s="72" t="str">
        <f>VLOOKUP(I479,[1]Hoja2!A$3:I$54,8,0)</f>
        <v>BUENAS PRACTICAS, PROCEDIMIENTOS, INSPECCIONES PREUSO OPERACIONALES</v>
      </c>
      <c r="AC479" s="73" t="str">
        <f>VLOOKUP(I479,[1]Hoja2!A$3:I$54,9,0)</f>
        <v>INSPECCIONES PREOPERACIONALES</v>
      </c>
      <c r="AD479" s="84"/>
    </row>
    <row r="480" spans="1:30" ht="63.75">
      <c r="A480" s="117"/>
      <c r="B480" s="114"/>
      <c r="C480" s="156"/>
      <c r="D480" s="153"/>
      <c r="E480" s="150"/>
      <c r="F480" s="150"/>
      <c r="G480" s="150"/>
      <c r="H480" s="108" t="str">
        <f>VLOOKUP(I480,[1]Hoja2!A$3:I$54,2,0)</f>
        <v>HERRAMIENTAS MANUALES</v>
      </c>
      <c r="I480" s="68" t="s">
        <v>174</v>
      </c>
      <c r="J480" s="108" t="str">
        <f>VLOOKUP(I480,[1]Hoja2!A$3:I$54,3,0)</f>
        <v>QUEMADURAS, LESIONES, PELLIZCOS, APLASTAMIENTOS</v>
      </c>
      <c r="K480" s="69"/>
      <c r="L480" s="108" t="str">
        <f>VLOOKUP(I480,[1]Hoja2!A$3:I$54,4,0)</f>
        <v>REQUISITOS MANEJO DE EQUIPOS EMPLEADOS EN LABORES DE CONSTRUCCION ACUEDUCTO Y ALCANTARILLADO, PG INSPECCIONES,PG EMERGENCIA, REQUISITOS  PARA EL MANEJO DE MÁQUINAS HERRAMIENTAS</v>
      </c>
      <c r="M480" s="108" t="str">
        <f>VLOOKUP(I480,[1]Hoja2!A$3:I$54,5,0)</f>
        <v>ELEMENTOS DE PROTECCIÓN PERSONAL</v>
      </c>
      <c r="N480" s="70">
        <v>2</v>
      </c>
      <c r="O480" s="70">
        <v>1</v>
      </c>
      <c r="P480" s="70">
        <v>10</v>
      </c>
      <c r="Q480" s="70">
        <f t="shared" si="60"/>
        <v>2</v>
      </c>
      <c r="R480" s="70">
        <f t="shared" si="61"/>
        <v>20</v>
      </c>
      <c r="S480" s="70" t="str">
        <f t="shared" si="62"/>
        <v>B-2</v>
      </c>
      <c r="T480" s="62" t="str">
        <f t="shared" si="63"/>
        <v>IV</v>
      </c>
      <c r="U480" s="62" t="str">
        <f t="shared" si="64"/>
        <v>Aceptable</v>
      </c>
      <c r="V480" s="69">
        <v>6</v>
      </c>
      <c r="W480" s="108" t="str">
        <f>VLOOKUP(I480,[1]Hoja2!A$3:I$54,6,0)</f>
        <v>SECUELA, CALIFICACIÓN DE ENFERMEDAD LABORAL</v>
      </c>
      <c r="X480" s="73"/>
      <c r="Y480" s="73"/>
      <c r="Z480" s="73"/>
      <c r="AA480" s="72" t="str">
        <f>VLOOKUP(I480,[1]Hoja2!A$3:I$54,7,0)</f>
        <v>NS HERRAMIENTAS</v>
      </c>
      <c r="AB480" s="72" t="str">
        <f>VLOOKUP(I480,[1]Hoja2!A$3:I$54,8,0)</f>
        <v>BUENAS PRACTICAS,  INSPECCIONES OPERACIONALES</v>
      </c>
      <c r="AC480" s="73" t="str">
        <f>VLOOKUP(I480,[1]Hoja2!A$3:I$54,9,0)</f>
        <v>INSPECCIONES PREOPERACIONALES</v>
      </c>
      <c r="AD480" s="84"/>
    </row>
    <row r="481" spans="1:30" ht="40.5">
      <c r="A481" s="117"/>
      <c r="B481" s="114"/>
      <c r="C481" s="156"/>
      <c r="D481" s="153"/>
      <c r="E481" s="150"/>
      <c r="F481" s="150"/>
      <c r="G481" s="150"/>
      <c r="H481" s="108" t="str">
        <f>VLOOKUP(I481,[1]Hoja2!A$3:I$54,2,0)</f>
        <v>MANTENIMIENTO DE PUENTE GRUAS, LIMPIEZA DE CANALES, MANTENIMIENTO DE INSTALACIONES LOCATIVAS, MANTENIMIENTO Y REPARACION DE POZOS</v>
      </c>
      <c r="I481" s="68" t="s">
        <v>203</v>
      </c>
      <c r="J481" s="108" t="str">
        <f>VLOOKUP(I481,[1]Hoja2!A$3:I$54,3,0)</f>
        <v>LESIONES, FRACTURAS</v>
      </c>
      <c r="K481" s="69"/>
      <c r="L481" s="108" t="str">
        <f>VLOOKUP(I481,[1]Hoja2!A$3:I$54,4,0)</f>
        <v>PG INSPECCIONES, PG EMERGENCIA, REQUISITOS MÍNIMOS DE SEGURIDAD E HIGIENE PARA TRABAJOS EN ALTURAS</v>
      </c>
      <c r="M481" s="108" t="str">
        <f>VLOOKUP(I481,[1]Hoja2!A$3:I$54,5,0)</f>
        <v>ELEMENTOS DE PROTECCIÓN PERSONAL</v>
      </c>
      <c r="N481" s="70">
        <v>6</v>
      </c>
      <c r="O481" s="70">
        <v>3</v>
      </c>
      <c r="P481" s="70">
        <v>25</v>
      </c>
      <c r="Q481" s="70">
        <f t="shared" si="60"/>
        <v>18</v>
      </c>
      <c r="R481" s="70">
        <f t="shared" si="61"/>
        <v>450</v>
      </c>
      <c r="S481" s="70" t="str">
        <f t="shared" si="62"/>
        <v>A-18</v>
      </c>
      <c r="T481" s="62" t="str">
        <f t="shared" si="63"/>
        <v>II</v>
      </c>
      <c r="U481" s="62" t="str">
        <f t="shared" si="64"/>
        <v>No Aceptable o Aceptable con Control Especifico</v>
      </c>
      <c r="V481" s="69">
        <v>6</v>
      </c>
      <c r="W481" s="108" t="str">
        <f>VLOOKUP(I481,[1]Hoja2!A$3:I$54,6,0)</f>
        <v>SECUELA, CALIFICACIÓN DE ENFERMEDAD LABORAL, MUERTE</v>
      </c>
      <c r="X481" s="73"/>
      <c r="Y481" s="73"/>
      <c r="Z481" s="73"/>
      <c r="AA481" s="72" t="str">
        <f>VLOOKUP(I481,[1]Hoja2!A$3:I$54,7,0)</f>
        <v>NS TRABAJO EN ALTURAS</v>
      </c>
      <c r="AB481" s="72" t="str">
        <f>VLOOKUP(I481,[1]Hoja2!A$3:I$54,8,0)</f>
        <v>BUENAS PRACTICAS Y USO DE EPP COLECTIVOS</v>
      </c>
      <c r="AC481" s="73" t="str">
        <f>VLOOKUP(I481,[1]Hoja2!A$3:I$54,9,0)</f>
        <v>USO EPP, LISTAS PREOPERACIONALES</v>
      </c>
      <c r="AD481" s="84"/>
    </row>
    <row r="482" spans="1:30" ht="40.5">
      <c r="A482" s="117"/>
      <c r="B482" s="114"/>
      <c r="C482" s="156"/>
      <c r="D482" s="153"/>
      <c r="E482" s="150"/>
      <c r="F482" s="150"/>
      <c r="G482" s="150"/>
      <c r="H482" s="108" t="str">
        <f>VLOOKUP(I482,[1]Hoja2!A$3:I$54,2,0)</f>
        <v>INGRESO A POZOS, RED DE ACUEDUCTO, EXCAVACIONES</v>
      </c>
      <c r="I482" s="68" t="s">
        <v>196</v>
      </c>
      <c r="J482" s="108" t="str">
        <f>VLOOKUP(I482,[1]Hoja2!A$3:I$54,3,0)</f>
        <v>INTOXICACIÓN, ASFIXIA</v>
      </c>
      <c r="K482" s="69"/>
      <c r="L482" s="108" t="str">
        <f>VLOOKUP(I482,[1]Hoja2!A$3:I$54,4,0)</f>
        <v>PG INSPECCIONES, PG EMERGENCIA, REQUISITOS MÍNIMOS DE SEGURIDAD E HIGIENE PARA ESPACIOS CONFINADOS</v>
      </c>
      <c r="M482" s="108" t="str">
        <f>VLOOKUP(I482,[1]Hoja2!A$3:I$54,5,0)</f>
        <v>ELEMENTOS DE PROTECCIÓN PERSONAL</v>
      </c>
      <c r="N482" s="70">
        <v>6</v>
      </c>
      <c r="O482" s="70">
        <v>3</v>
      </c>
      <c r="P482" s="70">
        <v>25</v>
      </c>
      <c r="Q482" s="70">
        <f t="shared" si="60"/>
        <v>18</v>
      </c>
      <c r="R482" s="70">
        <f t="shared" si="61"/>
        <v>450</v>
      </c>
      <c r="S482" s="70" t="str">
        <f t="shared" si="62"/>
        <v>A-18</v>
      </c>
      <c r="T482" s="62" t="str">
        <f t="shared" si="63"/>
        <v>II</v>
      </c>
      <c r="U482" s="62" t="str">
        <f t="shared" si="64"/>
        <v>No Aceptable o Aceptable con Control Especifico</v>
      </c>
      <c r="V482" s="69">
        <v>6</v>
      </c>
      <c r="W482" s="108" t="str">
        <f>VLOOKUP(I482,[1]Hoja2!A$3:I$54,6,0)</f>
        <v>SECUELA, CALIFICACIÓN DE ENFERMEDAD LABORAL, MUERTE</v>
      </c>
      <c r="X482" s="73"/>
      <c r="Y482" s="73"/>
      <c r="Z482" s="73"/>
      <c r="AA482" s="72" t="str">
        <f>VLOOKUP(I482,[1]Hoja2!A$3:I$54,7,0)</f>
        <v>NS ESPACIOS CONFINADOS</v>
      </c>
      <c r="AB482" s="72" t="str">
        <f>VLOOKUP(I482,[1]Hoja2!A$3:I$54,8,0)</f>
        <v>BUENAS PRACTICAS, USO DE EPP Y COLECTIVOS</v>
      </c>
      <c r="AC482" s="73" t="str">
        <f>VLOOKUP(I482,[1]Hoja2!A$3:I$54,9,0)</f>
        <v>LISTAS PREOPERACIONALES</v>
      </c>
      <c r="AD482" s="84"/>
    </row>
    <row r="483" spans="1:30" ht="15">
      <c r="A483" s="117"/>
      <c r="B483" s="114"/>
      <c r="C483" s="156"/>
      <c r="D483" s="153"/>
      <c r="E483" s="150"/>
      <c r="F483" s="150"/>
      <c r="G483" s="150"/>
      <c r="H483" s="108" t="str">
        <f>VLOOKUP(I483,Hoja2!A$3:I$54,2,0)</f>
        <v>AUSENCIA O EXCESO DE LUZ EN UN AMBIENTE</v>
      </c>
      <c r="I483" s="68" t="s">
        <v>47</v>
      </c>
      <c r="J483" s="108" t="str">
        <f>VLOOKUP(I483,Hoja2!A$3:I$54,3,0)</f>
        <v>ESTRÉS, DIFICULTAD PARA VER, CANSANCIO VISUAL</v>
      </c>
      <c r="K483" s="69"/>
      <c r="L483" s="108" t="str">
        <f>VLOOKUP(I483,Hoja2!A$3:I$54,4,0)</f>
        <v>PG INSPECCIONES, PG EMERGENCIA</v>
      </c>
      <c r="M483" s="108" t="str">
        <f>VLOOKUP(I483,Hoja2!A$3:I$54,5,0)</f>
        <v>NO OBSERVADO</v>
      </c>
      <c r="N483" s="70">
        <v>10</v>
      </c>
      <c r="O483" s="70">
        <v>3</v>
      </c>
      <c r="P483" s="70">
        <v>25</v>
      </c>
      <c r="Q483" s="70">
        <f t="shared" si="60"/>
        <v>30</v>
      </c>
      <c r="R483" s="70">
        <f t="shared" si="61"/>
        <v>750</v>
      </c>
      <c r="S483" s="70" t="str">
        <f t="shared" si="62"/>
        <v>MA-30</v>
      </c>
      <c r="T483" s="62" t="str">
        <f t="shared" si="63"/>
        <v>I</v>
      </c>
      <c r="U483" s="62" t="str">
        <f t="shared" si="64"/>
        <v>No Aceptable</v>
      </c>
      <c r="V483" s="69">
        <v>6</v>
      </c>
      <c r="W483" s="108"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17"/>
      <c r="B484" s="114"/>
      <c r="C484" s="156"/>
      <c r="D484" s="153"/>
      <c r="E484" s="150"/>
      <c r="F484" s="150"/>
      <c r="G484" s="150"/>
      <c r="H484" s="108" t="str">
        <f>VLOOKUP(I484,Hoja2!A$3:I$54,2,0)</f>
        <v>MÁQUINARIA O EQUIPO</v>
      </c>
      <c r="I484" s="68" t="s">
        <v>54</v>
      </c>
      <c r="J484" s="108" t="str">
        <f>VLOOKUP(I484,Hoja2!A$3:I$54,3,0)</f>
        <v>SORDERA, ESTRÉS, HIPOACUSIA, CEFALÉA, IRRATIBILIDAD</v>
      </c>
      <c r="K484" s="69"/>
      <c r="L484" s="108" t="str">
        <f>VLOOKUP(I484,Hoja2!A$3:I$54,4,0)</f>
        <v>PG INSPECCIONES, PG EMERGENCIA</v>
      </c>
      <c r="M484" s="108" t="str">
        <f>VLOOKUP(I484,Hoja2!A$3:I$54,5,0)</f>
        <v>PVE RUIDO</v>
      </c>
      <c r="N484" s="70">
        <v>2</v>
      </c>
      <c r="O484" s="70">
        <v>3</v>
      </c>
      <c r="P484" s="70">
        <v>10</v>
      </c>
      <c r="Q484" s="70">
        <f t="shared" si="60"/>
        <v>6</v>
      </c>
      <c r="R484" s="70">
        <f t="shared" si="61"/>
        <v>60</v>
      </c>
      <c r="S484" s="70" t="str">
        <f t="shared" si="62"/>
        <v>M-6</v>
      </c>
      <c r="T484" s="62" t="str">
        <f t="shared" si="63"/>
        <v>III</v>
      </c>
      <c r="U484" s="62" t="str">
        <f t="shared" si="64"/>
        <v>Mejorable</v>
      </c>
      <c r="V484" s="69">
        <v>6</v>
      </c>
      <c r="W484" s="108"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17"/>
      <c r="B485" s="114"/>
      <c r="C485" s="156"/>
      <c r="D485" s="153"/>
      <c r="E485" s="150"/>
      <c r="F485" s="150"/>
      <c r="G485" s="150"/>
      <c r="H485" s="108" t="str">
        <f>VLOOKUP(I485,Hoja2!A$3:I$54,2,0)</f>
        <v>MÁQUINARIA O EQUIPO</v>
      </c>
      <c r="I485" s="68" t="s">
        <v>59</v>
      </c>
      <c r="J485" s="108" t="str">
        <f>VLOOKUP(I485,Hoja2!A$3:I$54,3,0)</f>
        <v>MAREOS, VÓMITOS, Y SÍNTOMAS NEURÓLOGICOS</v>
      </c>
      <c r="K485" s="69"/>
      <c r="L485" s="108" t="str">
        <f>VLOOKUP(I485,Hoja2!A$3:I$54,4,0)</f>
        <v>PG INSPECCIONES, PG EMERGENCIA</v>
      </c>
      <c r="M485" s="108" t="str">
        <f>VLOOKUP(I485,Hoja2!A$3:I$54,5,0)</f>
        <v>PVE RUIDO</v>
      </c>
      <c r="N485" s="70">
        <v>2</v>
      </c>
      <c r="O485" s="70">
        <v>3</v>
      </c>
      <c r="P485" s="70">
        <v>10</v>
      </c>
      <c r="Q485" s="70">
        <f t="shared" si="60"/>
        <v>6</v>
      </c>
      <c r="R485" s="70">
        <f t="shared" si="61"/>
        <v>60</v>
      </c>
      <c r="S485" s="70" t="str">
        <f t="shared" si="62"/>
        <v>M-6</v>
      </c>
      <c r="T485" s="62" t="str">
        <f t="shared" si="63"/>
        <v>III</v>
      </c>
      <c r="U485" s="62" t="str">
        <f t="shared" si="64"/>
        <v>Mejorable</v>
      </c>
      <c r="V485" s="69">
        <v>6</v>
      </c>
      <c r="W485" s="108"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17"/>
      <c r="B486" s="114"/>
      <c r="C486" s="156"/>
      <c r="D486" s="153"/>
      <c r="E486" s="150"/>
      <c r="F486" s="150"/>
      <c r="G486" s="150"/>
      <c r="H486" s="108" t="str">
        <f>VLOOKUP(I486,Hoja2!A$3:I$54,2,0)</f>
        <v>X, GAMMA, ALFA, BETA, NEUTRONES</v>
      </c>
      <c r="I486" s="68" t="s">
        <v>69</v>
      </c>
      <c r="J486" s="108" t="str">
        <f>VLOOKUP(I486,Hoja2!A$3:I$54,3,0)</f>
        <v>QUEMADURAS</v>
      </c>
      <c r="K486" s="69"/>
      <c r="L486" s="108" t="str">
        <f>VLOOKUP(I486,Hoja2!A$3:I$54,4,0)</f>
        <v>PG INSPECCIONES, PG EMERGENCIA</v>
      </c>
      <c r="M486" s="108" t="str">
        <f>VLOOKUP(I486,Hoja2!A$3:I$54,5,0)</f>
        <v>PVE RADIACIÓN</v>
      </c>
      <c r="N486" s="70">
        <v>2</v>
      </c>
      <c r="O486" s="70">
        <v>3</v>
      </c>
      <c r="P486" s="70">
        <v>10</v>
      </c>
      <c r="Q486" s="70">
        <f t="shared" si="60"/>
        <v>6</v>
      </c>
      <c r="R486" s="70">
        <f t="shared" si="61"/>
        <v>60</v>
      </c>
      <c r="S486" s="70" t="str">
        <f t="shared" si="62"/>
        <v>M-6</v>
      </c>
      <c r="T486" s="62" t="str">
        <f t="shared" si="63"/>
        <v>III</v>
      </c>
      <c r="U486" s="62" t="str">
        <f t="shared" si="64"/>
        <v>Mejorable</v>
      </c>
      <c r="V486" s="69">
        <v>6</v>
      </c>
      <c r="W486" s="108"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17"/>
      <c r="B487" s="114"/>
      <c r="C487" s="156"/>
      <c r="D487" s="153"/>
      <c r="E487" s="150"/>
      <c r="F487" s="150"/>
      <c r="G487" s="150"/>
      <c r="H487" s="108" t="str">
        <f>VLOOKUP(I487,Hoja2!A$3:I$54,2,0)</f>
        <v>ENERGÍA TÉRMICA, CAMBIO DE TEMPERATURA DURANTE LOS RECORRIDOS</v>
      </c>
      <c r="I487" s="68" t="s">
        <v>66</v>
      </c>
      <c r="J487" s="108" t="str">
        <f>VLOOKUP(I487,Hoja2!A$3:I$54,3,0)</f>
        <v>ENFRIAMIENTO GENERAL, HIPOTERMIA ACCIDENTAL</v>
      </c>
      <c r="K487" s="69"/>
      <c r="L487" s="108" t="str">
        <f>VLOOKUP(I487,Hoja2!A$3:I$54,4,0)</f>
        <v>PG INSPECCIONES, PG EMERGENCIA</v>
      </c>
      <c r="M487" s="108" t="str">
        <f>VLOOKUP(I487,Hoja2!A$3:I$54,5,0)</f>
        <v>ELEMENTOS DE PROTECCIÓN PERSONAL</v>
      </c>
      <c r="N487" s="70">
        <v>10</v>
      </c>
      <c r="O487" s="70">
        <v>4</v>
      </c>
      <c r="P487" s="70">
        <v>60</v>
      </c>
      <c r="Q487" s="70">
        <f t="shared" si="60"/>
        <v>40</v>
      </c>
      <c r="R487" s="70">
        <f t="shared" si="61"/>
        <v>2400</v>
      </c>
      <c r="S487" s="70" t="str">
        <f t="shared" si="62"/>
        <v>MA-40</v>
      </c>
      <c r="T487" s="62" t="str">
        <f t="shared" si="63"/>
        <v>I</v>
      </c>
      <c r="U487" s="62" t="str">
        <f t="shared" si="64"/>
        <v>No Aceptable</v>
      </c>
      <c r="V487" s="69">
        <v>6</v>
      </c>
      <c r="W487" s="108" t="str">
        <f>VLOOKUP(I487,Hoja2!A$3:I$54,6,0)</f>
        <v>SECUELA</v>
      </c>
      <c r="X487" s="73"/>
      <c r="Y487" s="73"/>
      <c r="Z487" s="73"/>
      <c r="AA487" s="72" t="str">
        <f>VLOOKUP(I487,Hoja2!A$3:I$54,7,0)</f>
        <v>N/A</v>
      </c>
      <c r="AB487" s="72" t="str">
        <f>VLOOKUP(I487,Hoja2!A$3:I$54,8,0)</f>
        <v>AUTOCUIDADO</v>
      </c>
      <c r="AC487" s="73" t="str">
        <f>VLOOKUP(I487,Hoja2!A$3:I$54,9,0)</f>
        <v>PG HIGIENE</v>
      </c>
      <c r="AD487" s="84"/>
    </row>
    <row r="488" spans="1:30" ht="25.5">
      <c r="A488" s="117"/>
      <c r="B488" s="114"/>
      <c r="C488" s="156"/>
      <c r="D488" s="153"/>
      <c r="E488" s="150"/>
      <c r="F488" s="150"/>
      <c r="G488" s="150"/>
      <c r="H488" s="67" t="str">
        <f>VLOOKUP(I488,Hoja2!A$3:I$54,2,0)</f>
        <v>POLVOS INORGÁNICOS</v>
      </c>
      <c r="I488" s="68" t="s">
        <v>78</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3</v>
      </c>
      <c r="P488" s="70">
        <v>10</v>
      </c>
      <c r="Q488" s="70">
        <f t="shared" si="60"/>
        <v>6</v>
      </c>
      <c r="R488" s="70">
        <f t="shared" si="61"/>
        <v>60</v>
      </c>
      <c r="S488" s="70" t="str">
        <f t="shared" si="62"/>
        <v>M-6</v>
      </c>
      <c r="T488" s="62" t="str">
        <f t="shared" si="63"/>
        <v>III</v>
      </c>
      <c r="U488" s="62" t="str">
        <f t="shared" si="64"/>
        <v>Mejorable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PG HIGIENE</v>
      </c>
      <c r="AD488" s="84"/>
    </row>
    <row r="489" spans="1:30" ht="25.5">
      <c r="A489" s="117"/>
      <c r="B489" s="114"/>
      <c r="C489" s="156"/>
      <c r="D489" s="153"/>
      <c r="E489" s="150"/>
      <c r="F489" s="150"/>
      <c r="G489" s="150"/>
      <c r="H489" s="67" t="str">
        <f>VLOOKUP(I489,Hoja2!A$3:I$54,2,0)</f>
        <v>MATERIAL PARTICULADO</v>
      </c>
      <c r="I489" s="68" t="s">
        <v>84</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60"/>
        <v>2</v>
      </c>
      <c r="R489" s="70">
        <f t="shared" si="61"/>
        <v>20</v>
      </c>
      <c r="S489" s="70" t="str">
        <f t="shared" si="62"/>
        <v>B-2</v>
      </c>
      <c r="T489" s="62" t="str">
        <f t="shared" si="63"/>
        <v>IV</v>
      </c>
      <c r="U489" s="62" t="str">
        <f t="shared" si="64"/>
        <v>Aceptable</v>
      </c>
      <c r="V489" s="69">
        <v>6</v>
      </c>
      <c r="W489" s="67" t="str">
        <f>VLOOKUP(I489,Hoja2!A$3:I$54,6,0)</f>
        <v>SECUELA, CALIFICACIÓN DE ENFERMEDAD LABORAL</v>
      </c>
      <c r="X489" s="73"/>
      <c r="Y489" s="73"/>
      <c r="Z489" s="73"/>
      <c r="AA489" s="72" t="str">
        <f>VLOOKUP(I489,Hoja2!A$3:I$54,7,0)</f>
        <v>NS QUIMICOS</v>
      </c>
      <c r="AB489" s="72" t="str">
        <f>VLOOKUP(I489,Hoja2!A$3:I$54,8,0)</f>
        <v>BUENAS PRACTICAS Y USO DE EPP</v>
      </c>
      <c r="AC489" s="73" t="str">
        <f>VLOOKUP(I489,Hoja2!A$3:I$54,9,0)</f>
        <v>FORTALECIMIENTO PVE QUÍMICO</v>
      </c>
      <c r="AD489" s="84"/>
    </row>
    <row r="490" spans="1:30" ht="25.5">
      <c r="A490" s="117"/>
      <c r="B490" s="114"/>
      <c r="C490" s="156"/>
      <c r="D490" s="153"/>
      <c r="E490" s="150"/>
      <c r="F490" s="150"/>
      <c r="G490" s="150"/>
      <c r="H490" s="67" t="str">
        <f>VLOOKUP(I490,Hoja2!A$3:I$54,2,0)</f>
        <v>HUMOS METÁLICOS O NO METÁLICOS</v>
      </c>
      <c r="I490" s="68" t="s">
        <v>93</v>
      </c>
      <c r="J490" s="67" t="str">
        <f>VLOOKUP(I490,Hoja2!A$3:I$54,3,0)</f>
        <v>COMPLICACIONES RESPIRATORIAS</v>
      </c>
      <c r="K490" s="69"/>
      <c r="L490" s="67" t="str">
        <f>VLOOKUP(I490,Hoja2!A$3:I$54,4,0)</f>
        <v>PG INSPECCIONES, PG EMERGENCIA, PG RIESGO QUÍMICO</v>
      </c>
      <c r="M490" s="67" t="str">
        <f>VLOOKUP(I490,Hoja2!A$3:I$54,5,0)</f>
        <v>ELEMENTOS DE PROTECCIÓN PERSONAL</v>
      </c>
      <c r="N490" s="70">
        <v>2</v>
      </c>
      <c r="O490" s="70">
        <v>1</v>
      </c>
      <c r="P490" s="70">
        <v>10</v>
      </c>
      <c r="Q490" s="70">
        <f t="shared" si="60"/>
        <v>2</v>
      </c>
      <c r="R490" s="70">
        <f t="shared" si="61"/>
        <v>20</v>
      </c>
      <c r="S490" s="70" t="str">
        <f t="shared" si="62"/>
        <v>B-2</v>
      </c>
      <c r="T490" s="62" t="str">
        <f t="shared" si="63"/>
        <v>IV</v>
      </c>
      <c r="U490" s="62" t="str">
        <f t="shared" si="64"/>
        <v>Aceptable</v>
      </c>
      <c r="V490" s="69">
        <v>6</v>
      </c>
      <c r="W490" s="67" t="str">
        <f>VLOOKUP(I490,Hoja2!A$3:I$54,6,0)</f>
        <v>SECUELA, CALIFICACIÓN DE ENFERMEDAD LABORAL, MUERTE</v>
      </c>
      <c r="X490" s="73"/>
      <c r="Y490" s="73"/>
      <c r="Z490" s="73"/>
      <c r="AA490" s="72" t="str">
        <f>VLOOKUP(I490,Hoja2!A$3:I$54,7,0)</f>
        <v>NS QUIMICOS</v>
      </c>
      <c r="AB490" s="72" t="str">
        <f>VLOOKUP(I490,Hoja2!A$3:I$54,8,0)</f>
        <v>BUENAS PRACTICAS, AUTOCUIDADO Y EPP</v>
      </c>
      <c r="AC490" s="73" t="str">
        <f>VLOOKUP(I490,Hoja2!A$3:I$54,9,0)</f>
        <v>FORTALECIMIENTO PVE QUÍMICO</v>
      </c>
      <c r="AD490" s="84"/>
    </row>
    <row r="491" spans="1:30" ht="15">
      <c r="A491" s="117"/>
      <c r="B491" s="114"/>
      <c r="C491" s="156"/>
      <c r="D491" s="153"/>
      <c r="E491" s="150"/>
      <c r="F491" s="150"/>
      <c r="G491" s="150"/>
      <c r="H491" s="67" t="str">
        <f>VLOOKUP(I491,Hoja2!A$3:I$54,2,0)</f>
        <v>MICROORGANISMOS</v>
      </c>
      <c r="I491" s="68" t="s">
        <v>237</v>
      </c>
      <c r="J491" s="67" t="str">
        <f>VLOOKUP(I491,Hoja2!A$3:I$54,3,0)</f>
        <v>GRIPAS, NAUSEAS, MAREOS, MALESTAR GENERAL</v>
      </c>
      <c r="K491" s="69"/>
      <c r="L491" s="67" t="str">
        <f>VLOOKUP(I491,Hoja2!A$3:I$54,4,0)</f>
        <v>PG INSPECCIONES, PG EMERGENCIA</v>
      </c>
      <c r="M491" s="67" t="str">
        <f>VLOOKUP(I491,Hoja2!A$3:I$54,5,0)</f>
        <v>PVE BIOLÓGICO</v>
      </c>
      <c r="N491" s="70">
        <v>2</v>
      </c>
      <c r="O491" s="70">
        <v>1</v>
      </c>
      <c r="P491" s="70">
        <v>10</v>
      </c>
      <c r="Q491" s="70">
        <f t="shared" si="60"/>
        <v>2</v>
      </c>
      <c r="R491" s="70">
        <f t="shared" si="61"/>
        <v>20</v>
      </c>
      <c r="S491" s="70" t="str">
        <f t="shared" si="62"/>
        <v>B-2</v>
      </c>
      <c r="T491" s="62" t="str">
        <f t="shared" si="63"/>
        <v>IV</v>
      </c>
      <c r="U491" s="62" t="str">
        <f t="shared" si="64"/>
        <v>Aceptable</v>
      </c>
      <c r="V491" s="69">
        <v>6</v>
      </c>
      <c r="W491" s="67" t="str">
        <f>VLOOKUP(I491,Hoja2!A$3:I$54,6,0)</f>
        <v>SECUELA</v>
      </c>
      <c r="X491" s="73"/>
      <c r="Y491" s="73"/>
      <c r="Z491" s="73"/>
      <c r="AA491" s="72" t="str">
        <f>VLOOKUP(I491,Hoja2!A$3:I$54,7,0)</f>
        <v>NS BIOLÓGICO</v>
      </c>
      <c r="AB491" s="72" t="str">
        <f>VLOOKUP(I491,Hoja2!A$3:I$54,8,0)</f>
        <v>N/A</v>
      </c>
      <c r="AC491" s="73" t="str">
        <f>VLOOKUP(I491,Hoja2!A$3:I$54,9,0)</f>
        <v>BUENAS PRACTICAS</v>
      </c>
      <c r="AD491" s="84"/>
    </row>
    <row r="492" spans="1:30" ht="25.5">
      <c r="A492" s="117"/>
      <c r="B492" s="114"/>
      <c r="C492" s="156"/>
      <c r="D492" s="153"/>
      <c r="E492" s="150"/>
      <c r="F492" s="150"/>
      <c r="G492" s="150"/>
      <c r="H492" s="67" t="str">
        <f>VLOOKUP(I492,Hoja2!A$3:I$54,2,0)</f>
        <v>MICROORGANISMOS EN EL AMBIENTE</v>
      </c>
      <c r="I492" s="68" t="s">
        <v>240</v>
      </c>
      <c r="J492" s="67" t="str">
        <f>VLOOKUP(I492,Hoja2!A$3:I$54,3,0)</f>
        <v>LESIONES EN LA PIEL, MALESTAR GENERAL</v>
      </c>
      <c r="K492" s="69"/>
      <c r="L492" s="67" t="str">
        <f>VLOOKUP(I492,Hoja2!A$3:I$54,4,0)</f>
        <v>PG INSPECCIONES, PG EMERGENCIA</v>
      </c>
      <c r="M492" s="67" t="str">
        <f>VLOOKUP(I492,Hoja2!A$3:I$54,5,0)</f>
        <v>PVE BIOLÓGICO, ELEMENTOS DE PROTECCION PERSONAL</v>
      </c>
      <c r="N492" s="70">
        <v>2</v>
      </c>
      <c r="O492" s="70">
        <v>3</v>
      </c>
      <c r="P492" s="70">
        <v>10</v>
      </c>
      <c r="Q492" s="70">
        <f t="shared" si="60"/>
        <v>6</v>
      </c>
      <c r="R492" s="70">
        <f t="shared" si="61"/>
        <v>60</v>
      </c>
      <c r="S492" s="70" t="str">
        <f t="shared" si="62"/>
        <v>M-6</v>
      </c>
      <c r="T492" s="62" t="str">
        <f t="shared" si="63"/>
        <v>III</v>
      </c>
      <c r="U492" s="62" t="str">
        <f t="shared" si="64"/>
        <v>Mejorable</v>
      </c>
      <c r="V492" s="69">
        <v>6</v>
      </c>
      <c r="W492" s="67" t="str">
        <f>VLOOKUP(I492,Hoja2!A$3:I$54,6,0)</f>
        <v>SECUELA, CALIFICACIÓN DE ENFERMEDAD LABORAL, MUERTE</v>
      </c>
      <c r="X492" s="73"/>
      <c r="Y492" s="73"/>
      <c r="Z492" s="73"/>
      <c r="AA492" s="72" t="str">
        <f>VLOOKUP(I492,Hoja2!A$3:I$54,7,0)</f>
        <v>NS BIOLÓGICO</v>
      </c>
      <c r="AB492" s="72" t="str">
        <f>VLOOKUP(I492,Hoja2!A$3:I$54,8,0)</f>
        <v>AUTOCIODADO E HIGIENE, USO DE EPP</v>
      </c>
      <c r="AC492" s="73" t="str">
        <f>VLOOKUP(I492,Hoja2!A$3:I$54,9,0)</f>
        <v>N/A</v>
      </c>
      <c r="AD492" s="84"/>
    </row>
    <row r="493" spans="1:30" ht="25.5">
      <c r="A493" s="117"/>
      <c r="B493" s="114"/>
      <c r="C493" s="156"/>
      <c r="D493" s="153"/>
      <c r="E493" s="150"/>
      <c r="F493" s="150"/>
      <c r="G493" s="150"/>
      <c r="H493" s="67" t="str">
        <f>VLOOKUP(I493,Hoja2!A$3:I$54,2,0)</f>
        <v>HONGOS</v>
      </c>
      <c r="I493" s="68" t="s">
        <v>113</v>
      </c>
      <c r="J493" s="67" t="str">
        <f>VLOOKUP(I493,Hoja2!A$3:I$54,3,0)</f>
        <v>LESIONES EN LA PIEL</v>
      </c>
      <c r="K493" s="69"/>
      <c r="L493" s="67" t="str">
        <f>VLOOKUP(I493,Hoja2!A$3:I$54,4,0)</f>
        <v>PG INSPECCIONES, PG EMERGENCIA</v>
      </c>
      <c r="M493" s="67" t="str">
        <f>VLOOKUP(I493,Hoja2!A$3:I$54,5,0)</f>
        <v>PVE BIOLÓGICO</v>
      </c>
      <c r="N493" s="70">
        <v>2</v>
      </c>
      <c r="O493" s="70">
        <v>1</v>
      </c>
      <c r="P493" s="70">
        <v>10</v>
      </c>
      <c r="Q493" s="70">
        <f t="shared" si="60"/>
        <v>2</v>
      </c>
      <c r="R493" s="70">
        <f t="shared" si="61"/>
        <v>20</v>
      </c>
      <c r="S493" s="70" t="str">
        <f t="shared" si="62"/>
        <v>B-2</v>
      </c>
      <c r="T493" s="62" t="str">
        <f t="shared" si="63"/>
        <v>IV</v>
      </c>
      <c r="U493" s="62" t="str">
        <f t="shared" si="64"/>
        <v>Aceptable</v>
      </c>
      <c r="V493" s="69">
        <v>6</v>
      </c>
      <c r="W493" s="67" t="str">
        <f>VLOOKUP(I493,Hoja2!A$3:I$54,6,0)</f>
        <v>SECUELA</v>
      </c>
      <c r="X493" s="73"/>
      <c r="Y493" s="73"/>
      <c r="Z493" s="73"/>
      <c r="AA493" s="72" t="str">
        <f>VLOOKUP(I493,Hoja2!A$3:I$54,7,0)</f>
        <v>NS BIOLÓGICO</v>
      </c>
      <c r="AB493" s="72" t="str">
        <f>VLOOKUP(I493,Hoja2!A$3:I$54,8,0)</f>
        <v>AUTOCUIDADO E HIGIENE, USO DE EPP</v>
      </c>
      <c r="AC493" s="73" t="str">
        <f>VLOOKUP(I493,Hoja2!A$3:I$54,9,0)</f>
        <v>N/A</v>
      </c>
      <c r="AD493" s="84"/>
    </row>
    <row r="494" spans="1:30" ht="40.5">
      <c r="A494" s="117"/>
      <c r="B494" s="114"/>
      <c r="C494" s="156"/>
      <c r="D494" s="153"/>
      <c r="E494" s="150"/>
      <c r="F494" s="150"/>
      <c r="G494" s="150"/>
      <c r="H494" s="67" t="str">
        <f>VLOOKUP(I494,Hoja2!A$3:I$54,2,0)</f>
        <v>FLUIDOS</v>
      </c>
      <c r="I494" s="68" t="s">
        <v>117</v>
      </c>
      <c r="J494" s="67" t="str">
        <f>VLOOKUP(I494,Hoja2!A$3:I$54,3,0)</f>
        <v>LESIONES DÉRMICAS</v>
      </c>
      <c r="K494" s="69"/>
      <c r="L494" s="67" t="str">
        <f>VLOOKUP(I494,Hoja2!A$3:I$54,4,0)</f>
        <v>PG INSPECCIONES, PG EMERGENCIA</v>
      </c>
      <c r="M494" s="67" t="str">
        <f>VLOOKUP(I494,Hoja2!A$3:I$54,5,0)</f>
        <v>PVE BIOLÓGICO, ELEMENTOS DE PROTECCION PERSONAL</v>
      </c>
      <c r="N494" s="70">
        <v>2</v>
      </c>
      <c r="O494" s="70">
        <v>4</v>
      </c>
      <c r="P494" s="70">
        <v>25</v>
      </c>
      <c r="Q494" s="70">
        <f t="shared" si="60"/>
        <v>8</v>
      </c>
      <c r="R494" s="70">
        <f t="shared" si="61"/>
        <v>200</v>
      </c>
      <c r="S494" s="70" t="str">
        <f t="shared" si="62"/>
        <v>M-8</v>
      </c>
      <c r="T494" s="62" t="str">
        <f t="shared" si="63"/>
        <v>II</v>
      </c>
      <c r="U494" s="62" t="str">
        <f t="shared" si="64"/>
        <v>No Aceptable o Aceptable con Control Especifico</v>
      </c>
      <c r="V494" s="69">
        <v>6</v>
      </c>
      <c r="W494" s="67" t="str">
        <f>VLOOKUP(I494,Hoja2!A$3:I$54,6,0)</f>
        <v>SECUELA, CALIFICACIÓN DE ENFERMEDAD LABORAL, MUERTE</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17"/>
      <c r="B495" s="114"/>
      <c r="C495" s="156"/>
      <c r="D495" s="153"/>
      <c r="E495" s="150"/>
      <c r="F495" s="150"/>
      <c r="G495" s="150"/>
      <c r="H495" s="67" t="str">
        <f>VLOOKUP(I495,Hoja2!A$3:I$54,2,0)</f>
        <v>PARÁSITOS</v>
      </c>
      <c r="I495" s="68" t="s">
        <v>119</v>
      </c>
      <c r="J495" s="67" t="str">
        <f>VLOOKUP(I495,Hoja2!A$3:I$54,3,0)</f>
        <v>LESIONES, INFECCIONES PARASITARIAS</v>
      </c>
      <c r="K495" s="69"/>
      <c r="L495" s="67" t="str">
        <f>VLOOKUP(I495,Hoja2!A$3:I$54,4,0)</f>
        <v>PG INSPECCIONES, PG EMERGENCIA</v>
      </c>
      <c r="M495" s="67" t="str">
        <f>VLOOKUP(I495,Hoja2!A$3:I$54,5,0)</f>
        <v>PVE BIOLÓGICO, ELEMENTOS DE PROTECCION PERSONAL</v>
      </c>
      <c r="N495" s="70">
        <v>2</v>
      </c>
      <c r="O495" s="70">
        <v>2</v>
      </c>
      <c r="P495" s="70">
        <v>10</v>
      </c>
      <c r="Q495" s="70">
        <f t="shared" si="60"/>
        <v>4</v>
      </c>
      <c r="R495" s="70">
        <f t="shared" si="61"/>
        <v>40</v>
      </c>
      <c r="S495" s="70" t="str">
        <f t="shared" si="62"/>
        <v>B-4</v>
      </c>
      <c r="T495" s="62" t="str">
        <f t="shared" si="63"/>
        <v>III</v>
      </c>
      <c r="U495" s="62" t="str">
        <f t="shared" si="64"/>
        <v>Mejorable</v>
      </c>
      <c r="V495" s="69">
        <v>6</v>
      </c>
      <c r="W495" s="67" t="str">
        <f>VLOOKUP(I495,Hoja2!A$3:I$54,6,0)</f>
        <v>SECUELA</v>
      </c>
      <c r="X495" s="73"/>
      <c r="Y495" s="73"/>
      <c r="Z495" s="73"/>
      <c r="AA495" s="72" t="str">
        <f>VLOOKUP(I495,Hoja2!A$3:I$54,7,0)</f>
        <v>NS BIOLÓGICO</v>
      </c>
      <c r="AB495" s="72" t="str">
        <f>VLOOKUP(I495,Hoja2!A$3:I$54,8,0)</f>
        <v>AUTOCUIDADO E HIGIENE, USO DE EPP</v>
      </c>
      <c r="AC495" s="73" t="str">
        <f>VLOOKUP(I495,Hoja2!A$3:I$54,9,0)</f>
        <v>N/A</v>
      </c>
      <c r="AD495" s="84"/>
    </row>
    <row r="496" spans="1:30" ht="25.5">
      <c r="A496" s="117"/>
      <c r="B496" s="114"/>
      <c r="C496" s="156"/>
      <c r="D496" s="153"/>
      <c r="E496" s="150"/>
      <c r="F496" s="150"/>
      <c r="G496" s="150"/>
      <c r="H496" s="67" t="str">
        <f>VLOOKUP(I496,Hoja2!A$3:I$54,2,0)</f>
        <v>ANIMALES VIVOS</v>
      </c>
      <c r="I496" s="68" t="s">
        <v>122</v>
      </c>
      <c r="J496" s="67" t="str">
        <f>VLOOKUP(I496,Hoja2!A$3:I$54,3,0)</f>
        <v>LESIONES EN TEJIDOS, INFECCIONES, ENFERMADES INFECTOCONTAGIOSAS</v>
      </c>
      <c r="K496" s="69"/>
      <c r="L496" s="67" t="str">
        <f>VLOOKUP(I496,Hoja2!A$3:I$54,4,0)</f>
        <v>PG INSPECCIONES, PG EMERGENCIA</v>
      </c>
      <c r="M496" s="67" t="str">
        <f>VLOOKUP(I496,Hoja2!A$3:I$54,5,0)</f>
        <v>ELEMENTOS DE PROTECCIÓN PERSONAL</v>
      </c>
      <c r="N496" s="70">
        <v>2</v>
      </c>
      <c r="O496" s="70">
        <v>2</v>
      </c>
      <c r="P496" s="70">
        <v>10</v>
      </c>
      <c r="Q496" s="70">
        <f t="shared" si="60"/>
        <v>4</v>
      </c>
      <c r="R496" s="70">
        <f t="shared" si="61"/>
        <v>40</v>
      </c>
      <c r="S496" s="70" t="str">
        <f t="shared" si="62"/>
        <v>B-4</v>
      </c>
      <c r="T496" s="62" t="str">
        <f t="shared" si="63"/>
        <v>III</v>
      </c>
      <c r="U496" s="62" t="str">
        <f t="shared" si="64"/>
        <v>Mejorable</v>
      </c>
      <c r="V496" s="69">
        <v>6</v>
      </c>
      <c r="W496" s="67" t="str">
        <f>VLOOKUP(I496,Hoja2!A$3:I$54,6,0)</f>
        <v>SECUELA, CALIFICACIÓN DE ENFERMEDAD LABORAL, MUERTE</v>
      </c>
      <c r="X496" s="73"/>
      <c r="Y496" s="73"/>
      <c r="Z496" s="73"/>
      <c r="AA496" s="72" t="str">
        <f>VLOOKUP(I496,Hoja2!A$3:I$54,7,0)</f>
        <v>NS BIOLÓGICO</v>
      </c>
      <c r="AB496" s="72" t="str">
        <f>VLOOKUP(I496,Hoja2!A$3:I$54,8,0)</f>
        <v>AUTOCUIDADO E HIGIENE, USO DE EPP</v>
      </c>
      <c r="AC496" s="73" t="str">
        <f>VLOOKUP(I496,Hoja2!A$3:I$54,9,0)</f>
        <v>BUENAS PRACTICAS</v>
      </c>
      <c r="AD496" s="84"/>
    </row>
    <row r="497" spans="1:30" ht="38.25">
      <c r="A497" s="117"/>
      <c r="B497" s="114"/>
      <c r="C497" s="156"/>
      <c r="D497" s="153"/>
      <c r="E497" s="150"/>
      <c r="F497" s="150"/>
      <c r="G497" s="150"/>
      <c r="H497" s="67" t="str">
        <f>VLOOKUP(I497,Hoja2!A$3:I$54,2,0)</f>
        <v>CARGA DE UN PESO MAYOR AL RECOMENDADO</v>
      </c>
      <c r="I497" s="68" t="s">
        <v>125</v>
      </c>
      <c r="J497" s="67" t="str">
        <f>VLOOKUP(I497,Hoja2!A$3:I$54,3,0)</f>
        <v>LESIONES OSTEOMUSCULARES</v>
      </c>
      <c r="K497" s="69"/>
      <c r="L497" s="67" t="str">
        <f>VLOOKUP(I497,Hoja2!A$3:I$54,4,0)</f>
        <v>PG INSPECCIONES, PG EMERGENCIA</v>
      </c>
      <c r="M497" s="67" t="str">
        <f>VLOOKUP(I497,Hoja2!A$3:I$54,5,0)</f>
        <v>PVE BIOMECÁNICO, PROGRAMA PAUSAS ACTIVAS, PG MEDICINA PREVENTIVA Y DEL TRABAJO</v>
      </c>
      <c r="N497" s="70">
        <v>2</v>
      </c>
      <c r="O497" s="70">
        <v>3</v>
      </c>
      <c r="P497" s="70">
        <v>10</v>
      </c>
      <c r="Q497" s="70">
        <f t="shared" si="60"/>
        <v>6</v>
      </c>
      <c r="R497" s="70">
        <f t="shared" si="61"/>
        <v>60</v>
      </c>
      <c r="S497" s="70" t="str">
        <f t="shared" si="62"/>
        <v>M-6</v>
      </c>
      <c r="T497" s="62" t="str">
        <f t="shared" si="63"/>
        <v>III</v>
      </c>
      <c r="U497" s="62" t="str">
        <f t="shared" si="64"/>
        <v>Mejorable</v>
      </c>
      <c r="V497" s="69">
        <v>6</v>
      </c>
      <c r="W497" s="67" t="str">
        <f>VLOOKUP(I497,Hoja2!A$3:I$54,6,0)</f>
        <v>SECUELA, CALIFICACIÓN DE ENFERMEDAD LABORAL</v>
      </c>
      <c r="X497" s="73"/>
      <c r="Y497" s="73"/>
      <c r="Z497" s="73"/>
      <c r="AA497" s="72" t="str">
        <f>VLOOKUP(I497,Hoja2!A$3:I$54,7,0)</f>
        <v>NS MANEJO DE CARGAS</v>
      </c>
      <c r="AB497" s="72" t="str">
        <f>VLOOKUP(I497,Hoja2!A$3:I$54,8,0)</f>
        <v>LEVANTAMIENTO MANUAL Y MECÁNICO DE CARGAS</v>
      </c>
      <c r="AC497" s="73" t="str">
        <f>VLOOKUP(I497,Hoja2!A$3:I$54,9,0)</f>
        <v>FORTALECIMIENTO PVE BIOMECÁNICO</v>
      </c>
      <c r="AD497" s="84"/>
    </row>
    <row r="498" spans="1:30" ht="40.5">
      <c r="A498" s="117"/>
      <c r="B498" s="114"/>
      <c r="C498" s="156"/>
      <c r="D498" s="153"/>
      <c r="E498" s="150"/>
      <c r="F498" s="150"/>
      <c r="G498" s="150"/>
      <c r="H498" s="67" t="str">
        <f>VLOOKUP(I498,Hoja2!A$3:I$54,2,0)</f>
        <v>FORZADAS, PROLONGADAS EN PERSONAL OPERATIVO</v>
      </c>
      <c r="I498" s="68" t="s">
        <v>243</v>
      </c>
      <c r="J498" s="67" t="str">
        <f>VLOOKUP(I498,Hoja2!A$3:I$54,3,0)</f>
        <v>DOLOR DE ESPALDA, LESIONES EN LA COLUMNA</v>
      </c>
      <c r="K498" s="69"/>
      <c r="L498" s="67" t="str">
        <f>VLOOKUP(I498,Hoja2!A$3:I$54,4,0)</f>
        <v>PG INSPECCIONES, PG EMERGENCIA</v>
      </c>
      <c r="M498" s="67" t="str">
        <f>VLOOKUP(I498,Hoja2!A$3:I$54,5,0)</f>
        <v>PVE BIOMECÁNICO, EXÁMENES PERIODICOS, PG MEDICINA PREVENTIVA Y DEL TRABAJO</v>
      </c>
      <c r="N498" s="70">
        <v>2</v>
      </c>
      <c r="O498" s="70">
        <v>3</v>
      </c>
      <c r="P498" s="70">
        <v>25</v>
      </c>
      <c r="Q498" s="70">
        <f t="shared" si="60"/>
        <v>6</v>
      </c>
      <c r="R498" s="70">
        <f t="shared" si="61"/>
        <v>150</v>
      </c>
      <c r="S498" s="70" t="str">
        <f t="shared" si="62"/>
        <v>M-6</v>
      </c>
      <c r="T498" s="62" t="str">
        <f t="shared" si="63"/>
        <v>II</v>
      </c>
      <c r="U498" s="62" t="str">
        <f t="shared" si="64"/>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40.5">
      <c r="A499" s="117"/>
      <c r="B499" s="114"/>
      <c r="C499" s="156"/>
      <c r="D499" s="153"/>
      <c r="E499" s="150"/>
      <c r="F499" s="150"/>
      <c r="G499" s="150"/>
      <c r="H499" s="67" t="str">
        <f>VLOOKUP(I499,Hoja2!A$3:I$54,2,0)</f>
        <v>HIGIENE POSTURAL, MOVIMIENTOS REPETITIVOS</v>
      </c>
      <c r="I499" s="68" t="s">
        <v>245</v>
      </c>
      <c r="J499" s="67" t="str">
        <f>VLOOKUP(I499,Hoja2!A$3:I$54,3,0)</f>
        <v>LESIONES OSTEOMUSCULARES, TRANSTORNO DE TRAUMA ACUMULATIVO</v>
      </c>
      <c r="K499" s="69"/>
      <c r="L499" s="67" t="str">
        <f>VLOOKUP(I499,Hoja2!A$3:I$54,4,0)</f>
        <v>PG INSPECCIONES, PG EMERGENCIA</v>
      </c>
      <c r="M499" s="67" t="str">
        <f>VLOOKUP(I499,Hoja2!A$3:I$54,5,0)</f>
        <v>PVE BIOMECÁNICO, PG MEDICINA PREVENTIVA Y DEL TRABAJO</v>
      </c>
      <c r="N499" s="70">
        <v>2</v>
      </c>
      <c r="O499" s="70">
        <v>3</v>
      </c>
      <c r="P499" s="70">
        <v>25</v>
      </c>
      <c r="Q499" s="70">
        <f t="shared" si="60"/>
        <v>6</v>
      </c>
      <c r="R499" s="70">
        <f t="shared" si="61"/>
        <v>150</v>
      </c>
      <c r="S499" s="70" t="str">
        <f t="shared" si="62"/>
        <v>M-6</v>
      </c>
      <c r="T499" s="62" t="str">
        <f t="shared" si="63"/>
        <v>II</v>
      </c>
      <c r="U499" s="62" t="str">
        <f t="shared" si="64"/>
        <v>No Aceptable o Aceptable con Control Especifico</v>
      </c>
      <c r="V499" s="69">
        <v>6</v>
      </c>
      <c r="W499" s="67" t="str">
        <f>VLOOKUP(I499,Hoja2!A$3:I$54,6,0)</f>
        <v>SECUELA, CALIFICACIÓN DE ENFERMEDAD LABORAL</v>
      </c>
      <c r="X499" s="73"/>
      <c r="Y499" s="73"/>
      <c r="Z499" s="73"/>
      <c r="AA499" s="72" t="str">
        <f>VLOOKUP(I499,Hoja2!A$3:I$54,7,0)</f>
        <v>NS MANEJO DE CARGAS</v>
      </c>
      <c r="AB499" s="72" t="str">
        <f>VLOOKUP(I499,Hoja2!A$3:I$54,8,0)</f>
        <v>HIGIENE POSTURAL</v>
      </c>
      <c r="AC499" s="73" t="str">
        <f>VLOOKUP(I499,Hoja2!A$3:I$54,9,0)</f>
        <v>FORTALECIMIENTO PVE BIOMECÁNICO</v>
      </c>
      <c r="AD499" s="84"/>
    </row>
    <row r="500" spans="1:30" ht="25.5">
      <c r="A500" s="117"/>
      <c r="B500" s="114"/>
      <c r="C500" s="156"/>
      <c r="D500" s="153"/>
      <c r="E500" s="150"/>
      <c r="F500" s="150"/>
      <c r="G500" s="150"/>
      <c r="H500" s="67" t="str">
        <f>VLOOKUP(I500,Hoja2!A$3:I$54,2,0)</f>
        <v>RELACIONES, COHESIÓN, CALIDAD DE INTERACCIONES NO EFECTIVA, NO HAY TRABAJO EN EQUIPO</v>
      </c>
      <c r="I500" s="68" t="s">
        <v>141</v>
      </c>
      <c r="J500" s="67" t="str">
        <f>VLOOKUP(I500,Hoja2!A$3:I$54,3,0)</f>
        <v>ENFERMEDADES DIGESTIVAS, IRRITABILIDAD</v>
      </c>
      <c r="K500" s="69"/>
      <c r="L500" s="67" t="str">
        <f>VLOOKUP(I500,Hoja2!A$3:I$54,4,0)</f>
        <v>N/A</v>
      </c>
      <c r="M500" s="67" t="str">
        <f>VLOOKUP(I500,Hoja2!A$3:I$54,5,0)</f>
        <v>PVE PSICOSOCIAL</v>
      </c>
      <c r="N500" s="70">
        <v>2</v>
      </c>
      <c r="O500" s="70">
        <v>3</v>
      </c>
      <c r="P500" s="70">
        <v>10</v>
      </c>
      <c r="Q500" s="70">
        <f t="shared" si="60"/>
        <v>6</v>
      </c>
      <c r="R500" s="70">
        <f t="shared" si="61"/>
        <v>60</v>
      </c>
      <c r="S500" s="70" t="str">
        <f t="shared" si="62"/>
        <v>M-6</v>
      </c>
      <c r="T500" s="62" t="str">
        <f t="shared" si="63"/>
        <v>III</v>
      </c>
      <c r="U500" s="62" t="str">
        <f t="shared" si="64"/>
        <v>Mejorable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25.5">
      <c r="A501" s="117"/>
      <c r="B501" s="114"/>
      <c r="C501" s="156"/>
      <c r="D501" s="153"/>
      <c r="E501" s="150"/>
      <c r="F501" s="150"/>
      <c r="G501" s="150"/>
      <c r="H501" s="67" t="str">
        <f>VLOOKUP(I501,Hoja2!A$3:I$54,2,0)</f>
        <v>CARGA MENTAL, DEMANDAS EMOCIONALES, INESPECIFICIDAD DE DEFINICIÓN DE ROLES, MONOTONÍA</v>
      </c>
      <c r="I501" s="68" t="s">
        <v>146</v>
      </c>
      <c r="J501" s="67" t="str">
        <f>VLOOKUP(I501,Hoja2!A$3:I$54,3,0)</f>
        <v>ESTRÉS, CEFALÉA, IRRITABILIDAD</v>
      </c>
      <c r="K501" s="69"/>
      <c r="L501" s="67" t="str">
        <f>VLOOKUP(I501,Hoja2!A$3:I$54,4,0)</f>
        <v>N/A</v>
      </c>
      <c r="M501" s="67" t="str">
        <f>VLOOKUP(I501,Hoja2!A$3:I$54,5,0)</f>
        <v>PVE PSICOSOCIAL</v>
      </c>
      <c r="N501" s="70">
        <v>2</v>
      </c>
      <c r="O501" s="70">
        <v>1</v>
      </c>
      <c r="P501" s="70">
        <v>10</v>
      </c>
      <c r="Q501" s="70">
        <f t="shared" si="60"/>
        <v>2</v>
      </c>
      <c r="R501" s="70">
        <f t="shared" si="61"/>
        <v>20</v>
      </c>
      <c r="S501" s="70" t="str">
        <f t="shared" si="62"/>
        <v>B-2</v>
      </c>
      <c r="T501" s="62" t="str">
        <f t="shared" si="63"/>
        <v>IV</v>
      </c>
      <c r="U501" s="62" t="str">
        <f t="shared" si="64"/>
        <v>Aceptable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38.25">
      <c r="A502" s="117"/>
      <c r="B502" s="114"/>
      <c r="C502" s="156"/>
      <c r="D502" s="153"/>
      <c r="E502" s="150"/>
      <c r="F502" s="150"/>
      <c r="G502" s="150"/>
      <c r="H502" s="67" t="str">
        <f>VLOOKUP(I502,Hoja2!A$3:I$54,2,0)</f>
        <v>TECNOLOGÍA NO AVANZADA, COMUNICACIÓN NO EFECTIVA, SOBRECARGA CUANTITATIVA Y CUALITATIVA, NO HAY VARIACIÓN EN FORMA DE TRABAJO</v>
      </c>
      <c r="I502" s="68" t="s">
        <v>149</v>
      </c>
      <c r="J502" s="67" t="str">
        <f>VLOOKUP(I502,Hoja2!A$3:I$54,3,0)</f>
        <v>ENFERMEDADES DIGESTIVAS, IRRITABILIDAD</v>
      </c>
      <c r="K502" s="69"/>
      <c r="L502" s="67" t="str">
        <f>VLOOKUP(I502,Hoja2!A$3:I$54,4,0)</f>
        <v>N/A</v>
      </c>
      <c r="M502" s="67" t="str">
        <f>VLOOKUP(I502,Hoja2!A$3:I$54,5,0)</f>
        <v>PVE PSICOSOCIAL</v>
      </c>
      <c r="N502" s="70">
        <v>2</v>
      </c>
      <c r="O502" s="70">
        <v>2</v>
      </c>
      <c r="P502" s="70">
        <v>10</v>
      </c>
      <c r="Q502" s="70">
        <f t="shared" si="60"/>
        <v>4</v>
      </c>
      <c r="R502" s="70">
        <f t="shared" si="61"/>
        <v>40</v>
      </c>
      <c r="S502" s="70" t="str">
        <f t="shared" si="62"/>
        <v>B-4</v>
      </c>
      <c r="T502" s="66" t="str">
        <f t="shared" si="63"/>
        <v>III</v>
      </c>
      <c r="U502" s="66" t="str">
        <f t="shared" si="64"/>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17"/>
      <c r="B503" s="114"/>
      <c r="C503" s="156"/>
      <c r="D503" s="153"/>
      <c r="E503" s="150"/>
      <c r="F503" s="150"/>
      <c r="G503" s="150"/>
      <c r="H503" s="67" t="str">
        <f>VLOOKUP(I503,Hoja2!A$3:I$54,2,0)</f>
        <v>ESTILOS DE MANDO RÍGIDOS, AUSENCIA DE CAPACITACIÓN, AUSENCIA DE PROGRAMAS DE BIENESTAR</v>
      </c>
      <c r="I503" s="68" t="s">
        <v>154</v>
      </c>
      <c r="J503" s="67" t="str">
        <f>VLOOKUP(I503,Hoja2!A$3:I$54,3,0)</f>
        <v>ESTRÉS, DEPRESIÓN, DESMOTIVACIÓN, AUSENCIA DE ATENCIÓN</v>
      </c>
      <c r="K503" s="69"/>
      <c r="L503" s="67" t="str">
        <f>VLOOKUP(I503,Hoja2!A$3:I$54,4,0)</f>
        <v>N/A</v>
      </c>
      <c r="M503" s="67" t="str">
        <f>VLOOKUP(I503,Hoja2!A$3:I$54,5,0)</f>
        <v>PVE PSICOSOCIAL</v>
      </c>
      <c r="N503" s="70">
        <v>2</v>
      </c>
      <c r="O503" s="70">
        <v>2</v>
      </c>
      <c r="P503" s="70">
        <v>10</v>
      </c>
      <c r="Q503" s="70">
        <f t="shared" si="60"/>
        <v>4</v>
      </c>
      <c r="R503" s="70">
        <f t="shared" si="61"/>
        <v>40</v>
      </c>
      <c r="S503" s="70" t="str">
        <f t="shared" si="62"/>
        <v>B-4</v>
      </c>
      <c r="T503" s="66" t="str">
        <f t="shared" si="63"/>
        <v>III</v>
      </c>
      <c r="U503" s="66" t="str">
        <f t="shared" si="64"/>
        <v>Mejorable</v>
      </c>
      <c r="V503" s="69">
        <v>6</v>
      </c>
      <c r="W503" s="67" t="str">
        <f>VLOOKUP(I503,Hoja2!A$3:I$54,6,0)</f>
        <v>SECUELA, CALIFICACIÓN DE ENFERMEDAD LABORAL</v>
      </c>
      <c r="X503" s="73"/>
      <c r="Y503" s="73"/>
      <c r="Z503" s="73"/>
      <c r="AA503" s="72" t="str">
        <f>VLOOKUP(I503,Hoja2!A$3:I$54,7,0)</f>
        <v>N/A</v>
      </c>
      <c r="AB503" s="72" t="str">
        <f>VLOOKUP(I503,Hoja2!A$3:I$54,8,0)</f>
        <v>N/A</v>
      </c>
      <c r="AC503" s="73" t="str">
        <f>VLOOKUP(I503,Hoja2!A$3:I$54,9,0)</f>
        <v>FORTALECIMIENTO PVE PSICOSOCIAL</v>
      </c>
      <c r="AD503" s="84"/>
    </row>
    <row r="504" spans="1:30" ht="25.5">
      <c r="A504" s="117"/>
      <c r="B504" s="114"/>
      <c r="C504" s="156"/>
      <c r="D504" s="153"/>
      <c r="E504" s="150"/>
      <c r="F504" s="150"/>
      <c r="G504" s="150"/>
      <c r="H504" s="67" t="str">
        <f>VLOOKUP(I504,Hoja2!A$3:I$54,2,0)</f>
        <v>SISMOS, INCENDIOS, INUNDACIONES, TERREMOTOS, VENDAVALES</v>
      </c>
      <c r="I504" s="68" t="s">
        <v>250</v>
      </c>
      <c r="J504" s="67" t="str">
        <f>VLOOKUP(I504,Hoja2!A$3:I$54,3,0)</f>
        <v>LESIONES, ATRAPAMIENTO, APLASTAMIENTO, PÉRDIDAS MATERIALES</v>
      </c>
      <c r="K504" s="69"/>
      <c r="L504" s="67" t="str">
        <f>VLOOKUP(I504,Hoja2!A$3:I$54,4,0)</f>
        <v>PG INSPECCIONES, PG EMERGENCIA</v>
      </c>
      <c r="M504" s="67" t="str">
        <f>VLOOKUP(I504,Hoja2!A$3:I$54,5,0)</f>
        <v>BRIGADAS DE EMERGENCIA</v>
      </c>
      <c r="N504" s="70">
        <v>2</v>
      </c>
      <c r="O504" s="70">
        <v>2</v>
      </c>
      <c r="P504" s="70">
        <v>10</v>
      </c>
      <c r="Q504" s="70">
        <f t="shared" si="60"/>
        <v>4</v>
      </c>
      <c r="R504" s="70">
        <f t="shared" si="61"/>
        <v>40</v>
      </c>
      <c r="S504" s="70" t="str">
        <f t="shared" si="62"/>
        <v>B-4</v>
      </c>
      <c r="T504" s="66" t="str">
        <f t="shared" si="63"/>
        <v>III</v>
      </c>
      <c r="U504" s="66" t="str">
        <f t="shared" si="64"/>
        <v>Mejorable</v>
      </c>
      <c r="V504" s="69">
        <v>6</v>
      </c>
      <c r="W504" s="67" t="str">
        <f>VLOOKUP(I504,Hoja2!A$3:I$54,6,0)</f>
        <v>SECUELA, CALIFICACIÓN DE ENFERMEDAD LABORAL, MUERTE</v>
      </c>
      <c r="X504" s="73"/>
      <c r="Y504" s="73"/>
      <c r="Z504" s="73"/>
      <c r="AA504" s="72" t="str">
        <f>VLOOKUP(I504,Hoja2!A$3:I$54,7,0)</f>
        <v>NS PLANES DE EMERGENCIA</v>
      </c>
      <c r="AB504" s="72" t="str">
        <f>VLOOKUP(I504,Hoja2!A$3:I$54,8,0)</f>
        <v>N/A</v>
      </c>
      <c r="AC504" s="73" t="str">
        <f>VLOOKUP(I504,Hoja2!A$3:I$54,9,0)</f>
        <v>N/A</v>
      </c>
      <c r="AD504" s="84"/>
    </row>
    <row r="505" spans="1:30" ht="26.25" thickBot="1">
      <c r="A505" s="117"/>
      <c r="B505" s="114"/>
      <c r="C505" s="157"/>
      <c r="D505" s="154"/>
      <c r="E505" s="151"/>
      <c r="F505" s="151"/>
      <c r="G505" s="151"/>
      <c r="H505" s="85" t="str">
        <f>VLOOKUP(I505,Hoja2!A$3:I$54,2,0)</f>
        <v>LLUVIAS, GRANIZADA, HELADAS</v>
      </c>
      <c r="I505" s="86" t="s">
        <v>251</v>
      </c>
      <c r="J505" s="85" t="str">
        <f>VLOOKUP(I505,Hoja2!A$3:I$54,3,0)</f>
        <v>LESIONES, ATRAPAMIENTO, APLASTAMIENTO, PÉRDIDAS MATERIALES</v>
      </c>
      <c r="K505" s="87"/>
      <c r="L505" s="85" t="str">
        <f>VLOOKUP(I505,Hoja2!A$3:I$54,4,0)</f>
        <v>PG INSPECCIONES, PG EMERGENCIA</v>
      </c>
      <c r="M505" s="85" t="str">
        <f>VLOOKUP(I505,Hoja2!A$3:I$54,5,0)</f>
        <v>BRIGADAS DE EMERGENCIA</v>
      </c>
      <c r="N505" s="88">
        <v>2</v>
      </c>
      <c r="O505" s="88">
        <v>3</v>
      </c>
      <c r="P505" s="88">
        <v>10</v>
      </c>
      <c r="Q505" s="88">
        <f t="shared" si="60"/>
        <v>6</v>
      </c>
      <c r="R505" s="88">
        <f t="shared" si="61"/>
        <v>60</v>
      </c>
      <c r="S505" s="88" t="str">
        <f t="shared" si="62"/>
        <v>M-6</v>
      </c>
      <c r="T505" s="89" t="str">
        <f t="shared" si="63"/>
        <v>III</v>
      </c>
      <c r="U505" s="89" t="str">
        <f t="shared" si="64"/>
        <v>Mejorable</v>
      </c>
      <c r="V505" s="87">
        <v>6</v>
      </c>
      <c r="W505" s="85" t="str">
        <f>VLOOKUP(I505,Hoja2!A$3:I$54,6,0)</f>
        <v>SECUELA, CALIFICACIÓN DE ENFERMEDAD LABORAL, MUERTE</v>
      </c>
      <c r="X505" s="90"/>
      <c r="Y505" s="90"/>
      <c r="Z505" s="90"/>
      <c r="AA505" s="91" t="str">
        <f>VLOOKUP(I505,Hoja2!A$3:I$54,7,0)</f>
        <v>NS PLANES DE EMERGENCIA</v>
      </c>
      <c r="AB505" s="91" t="str">
        <f>VLOOKUP(I505,Hoja2!A$3:I$54,8,0)</f>
        <v>N/A</v>
      </c>
      <c r="AC505" s="90" t="str">
        <f>VLOOKUP(I505,Hoja2!A$3:I$54,9,0)</f>
        <v>N/A</v>
      </c>
      <c r="AD505" s="92"/>
    </row>
    <row r="506" spans="1:30" ht="53.25" customHeight="1">
      <c r="A506" s="117"/>
      <c r="B506" s="114"/>
      <c r="C506" s="146" t="s">
        <v>339</v>
      </c>
      <c r="D506" s="143" t="s">
        <v>338</v>
      </c>
      <c r="E506" s="140" t="s">
        <v>336</v>
      </c>
      <c r="F506" s="140" t="s">
        <v>337</v>
      </c>
      <c r="G506" s="140" t="s">
        <v>256</v>
      </c>
      <c r="H506" s="110" t="str">
        <f>VLOOKUP(I506,[1]Hoja2!A$3:I$54,2,0)</f>
        <v>INADECUADAS CONEXIONES ELÉCTRICAS, SATURACIÓN EN TOMAS DE ENERGÍA</v>
      </c>
      <c r="I506" s="75" t="s">
        <v>158</v>
      </c>
      <c r="J506" s="110" t="str">
        <f>VLOOKUP(I506,[1]Hoja2!A$3:I$54,3,0)</f>
        <v>QUEMADURAS, ELECTROCUCIÓN, ARITMIA CARDIACA, MUERTE</v>
      </c>
      <c r="K506" s="76"/>
      <c r="L506" s="110" t="str">
        <f>VLOOKUP(I506,[1]Hoja2!A$3:I$54,4,0)</f>
        <v>PG INSPECCIONES, PG EMERGENCIA, REQUISITOS MÍNIMOS PARA LÍNEAS ELÉCTRICAS</v>
      </c>
      <c r="M506" s="110" t="str">
        <f>VLOOKUP(I506,[1]Hoja2!A$3:I$54,5,0)</f>
        <v>ELEMENTOS DE PROTECCIÓN PERSONAL</v>
      </c>
      <c r="N506" s="77">
        <v>10</v>
      </c>
      <c r="O506" s="77">
        <v>3</v>
      </c>
      <c r="P506" s="77">
        <v>60</v>
      </c>
      <c r="Q506" s="77">
        <f t="shared" si="60"/>
        <v>30</v>
      </c>
      <c r="R506" s="77">
        <f t="shared" si="61"/>
        <v>1800</v>
      </c>
      <c r="S506" s="77" t="str">
        <f t="shared" si="62"/>
        <v>MA-30</v>
      </c>
      <c r="T506" s="78" t="str">
        <f t="shared" si="63"/>
        <v>I</v>
      </c>
      <c r="U506" s="78" t="str">
        <f>IF(T506=0,"",IF(T506="IV","Aceptable",IF(T506="III","Mejorable",IF(T506="II","No Aceptable o Aceptable con Control Especifico",IF(T506="I","No Aceptable","")))))</f>
        <v>No Aceptable</v>
      </c>
      <c r="V506" s="76">
        <v>3</v>
      </c>
      <c r="W506" s="110" t="str">
        <f>VLOOKUP(I506,[1]Hoja2!A$3:I$54,6,0)</f>
        <v>SECUELA, CALIFICACIÓN DE ENFERMEDAD LABORAL, MUERTE</v>
      </c>
      <c r="X506" s="79"/>
      <c r="Y506" s="79"/>
      <c r="Z506" s="79"/>
      <c r="AA506" s="80" t="str">
        <f>VLOOKUP(I506,[1]Hoja2!A$3:I$54,7,0)</f>
        <v>NS LÍNEAS ELÉCTRICAS</v>
      </c>
      <c r="AB506" s="80" t="str">
        <f>VLOOKUP(I506,[1]Hoja2!A$3:I$54,8,0)</f>
        <v>BUENAS PRACTICAS, APLICACIÓN DE PROCEDIMIENTOS</v>
      </c>
      <c r="AC506" s="81" t="str">
        <f>VLOOKUP(I506,[1]Hoja2!A$3:I$54,9,0)</f>
        <v>BUENAS PRACTICAS, APLICACIÓN DE PROCEDIMIENTOS</v>
      </c>
      <c r="AD506" s="82"/>
    </row>
    <row r="507" spans="1:30" ht="53.25" customHeight="1">
      <c r="A507" s="117"/>
      <c r="B507" s="114"/>
      <c r="C507" s="147"/>
      <c r="D507" s="144"/>
      <c r="E507" s="141"/>
      <c r="F507" s="141"/>
      <c r="G507" s="141"/>
      <c r="H507" s="111" t="str">
        <f>VLOOKUP(I507,[1]Hoja2!A$3:I$54,2,0)</f>
        <v>INADECUADAS CONEXIONES ELÉCTRICAS, SATURACIÓN EN TOMAS DE ENERGÍA</v>
      </c>
      <c r="I507" s="59" t="s">
        <v>163</v>
      </c>
      <c r="J507" s="111" t="str">
        <f>VLOOKUP(I507,[1]Hoja2!A$3:I$54,3,0)</f>
        <v>INTOXICACIÓN, QUEMADURAS</v>
      </c>
      <c r="K507" s="60"/>
      <c r="L507" s="111" t="str">
        <f>VLOOKUP(I507,[1]Hoja2!A$3:I$54,4,0)</f>
        <v>PG INSPECCIONES, PG EMERGENCIA</v>
      </c>
      <c r="M507" s="111" t="str">
        <f>VLOOKUP(I507,[1]Hoja2!A$3:I$54,5,0)</f>
        <v>BRIGADAS DE EMERGENCIA</v>
      </c>
      <c r="N507" s="61">
        <v>10</v>
      </c>
      <c r="O507" s="61">
        <v>3</v>
      </c>
      <c r="P507" s="61">
        <v>60</v>
      </c>
      <c r="Q507" s="61">
        <f t="shared" si="60"/>
        <v>30</v>
      </c>
      <c r="R507" s="61">
        <f t="shared" si="61"/>
        <v>1800</v>
      </c>
      <c r="S507" s="61" t="str">
        <f t="shared" si="62"/>
        <v>MA-30</v>
      </c>
      <c r="T507" s="62" t="str">
        <f t="shared" si="63"/>
        <v>I</v>
      </c>
      <c r="U507" s="62" t="str">
        <f t="shared" ref="U507:U542" si="65">IF(T507=0,"",IF(T507="IV","Aceptable",IF(T507="III","Mejorable",IF(T507="II","No Aceptable o Aceptable con Control Especifico",IF(T507="I","No Aceptable","")))))</f>
        <v>No Aceptable</v>
      </c>
      <c r="V507" s="60">
        <v>3</v>
      </c>
      <c r="W507" s="111" t="str">
        <f>VLOOKUP(I507,[1]Hoja2!A$3:I$54,6,0)</f>
        <v>SECUELA, CALIFICACIÓN DE ENFERMEDAD LABORAL, MUERTE</v>
      </c>
      <c r="X507" s="63"/>
      <c r="Y507" s="63"/>
      <c r="Z507" s="63"/>
      <c r="AA507" s="64" t="str">
        <f>VLOOKUP(I507,[1]Hoja2!A$3:I$54,7,0)</f>
        <v>NS PLANES DE EMERGENCIA</v>
      </c>
      <c r="AB507" s="64" t="str">
        <f>VLOOKUP(I507,[1]Hoja2!A$3:I$54,8,0)</f>
        <v>REPORTES DE CONDICIONES INSEGURAS</v>
      </c>
      <c r="AC507" s="65" t="str">
        <f>VLOOKUP(I507,[1]Hoja2!A$3:I$54,9,0)</f>
        <v>N/A</v>
      </c>
      <c r="AD507" s="83"/>
    </row>
    <row r="508" spans="1:30" ht="53.25" customHeight="1">
      <c r="A508" s="117"/>
      <c r="B508" s="114"/>
      <c r="C508" s="147"/>
      <c r="D508" s="144"/>
      <c r="E508" s="141"/>
      <c r="F508" s="141"/>
      <c r="G508" s="141"/>
      <c r="H508" s="111" t="str">
        <f>VLOOKUP(I508,[1]Hoja2!A$3:I$54,2,0)</f>
        <v>ESCALERAS SIN BARANDAL, PISOS A DESNIVEL,INFRAESTRUCTURA DÉBIL, OBJETOS MAL UBICADOS, AUSENCIA DE ORDEN Y ASEO</v>
      </c>
      <c r="I508" s="59" t="s">
        <v>247</v>
      </c>
      <c r="J508" s="111" t="str">
        <f>VLOOKUP(I508,[1]Hoja2!A$3:I$54,3,0)</f>
        <v>CAÍDAS DEL MISMO Y DISTINTO NIVEL, FRACTURAS, GOLPE CON OBJETOS, CAÍDA DE OBJETOS, OBSTRUCCIÓN DE VÍAS</v>
      </c>
      <c r="K508" s="60"/>
      <c r="L508" s="111" t="str">
        <f>VLOOKUP(I508,[1]Hoja2!A$3:I$54,4,0)</f>
        <v>PG INSPECCIONES, PG EMERGENCIA</v>
      </c>
      <c r="M508" s="111" t="str">
        <f>VLOOKUP(I508,[1]Hoja2!A$3:I$54,5,0)</f>
        <v>CAPACITACIÓN</v>
      </c>
      <c r="N508" s="61">
        <v>10</v>
      </c>
      <c r="O508" s="61">
        <v>4</v>
      </c>
      <c r="P508" s="61">
        <v>25</v>
      </c>
      <c r="Q508" s="61">
        <f t="shared" si="60"/>
        <v>40</v>
      </c>
      <c r="R508" s="61">
        <f t="shared" si="61"/>
        <v>1000</v>
      </c>
      <c r="S508" s="61" t="str">
        <f t="shared" si="62"/>
        <v>MA-40</v>
      </c>
      <c r="T508" s="62" t="str">
        <f t="shared" si="63"/>
        <v>I</v>
      </c>
      <c r="U508" s="62" t="str">
        <f t="shared" si="65"/>
        <v>No Aceptable</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3.25" customHeight="1">
      <c r="A509" s="117"/>
      <c r="B509" s="114"/>
      <c r="C509" s="147"/>
      <c r="D509" s="144"/>
      <c r="E509" s="141"/>
      <c r="F509" s="141"/>
      <c r="G509" s="141"/>
      <c r="H509" s="111" t="str">
        <f>VLOOKUP(I509,[1]Hoja2!A$3:I$54,2,0)</f>
        <v>LLUVIAS, CRECIENTE DE RIOS Y QUEBRADAS, CAÍDAS DESDE TARAVITAS Y PUENTES</v>
      </c>
      <c r="I509" s="59" t="s">
        <v>334</v>
      </c>
      <c r="J509" s="111" t="str">
        <f>VLOOKUP(I509,[1]Hoja2!A$3:I$54,3,0)</f>
        <v>INMERSIÓN, MUERTE</v>
      </c>
      <c r="K509" s="60"/>
      <c r="L509" s="111" t="str">
        <f>VLOOKUP(I509,[1]Hoja2!A$3:I$54,4,0)</f>
        <v>PG INSPECCIONES, PG EMERGENCIA</v>
      </c>
      <c r="M509" s="111" t="str">
        <f>VLOOKUP(I509,[1]Hoja2!A$3:I$54,5,0)</f>
        <v>CAPACITACIÓN</v>
      </c>
      <c r="N509" s="61">
        <v>6</v>
      </c>
      <c r="O509" s="61">
        <v>3</v>
      </c>
      <c r="P509" s="61">
        <v>10</v>
      </c>
      <c r="Q509" s="61">
        <f t="shared" si="60"/>
        <v>18</v>
      </c>
      <c r="R509" s="61">
        <f t="shared" si="61"/>
        <v>180</v>
      </c>
      <c r="S509" s="61" t="str">
        <f t="shared" si="62"/>
        <v>A-18</v>
      </c>
      <c r="T509" s="66" t="str">
        <f t="shared" si="63"/>
        <v>II</v>
      </c>
      <c r="U509" s="66" t="str">
        <f t="shared" si="65"/>
        <v>No Aceptable o Aceptable con Control Especifico</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3.25" customHeight="1">
      <c r="A510" s="117"/>
      <c r="B510" s="114"/>
      <c r="C510" s="147"/>
      <c r="D510" s="144"/>
      <c r="E510" s="141"/>
      <c r="F510" s="141"/>
      <c r="G510" s="141"/>
      <c r="H510" s="111" t="str">
        <f>VLOOKUP(I510,[1]Hoja2!A$3:I$54,2,0)</f>
        <v>SUPERFICIES DE TRABAJO IRREGULARES O DESLIZANTES</v>
      </c>
      <c r="I510" s="59" t="s">
        <v>248</v>
      </c>
      <c r="J510" s="111" t="str">
        <f>VLOOKUP(I510,[1]Hoja2!A$3:I$54,3,0)</f>
        <v>CAÍDAS DEL MISMO Y DISTINTO NIVEL, FRACTURAS, GOLPE CON OBJETOS</v>
      </c>
      <c r="K510" s="60"/>
      <c r="L510" s="111" t="str">
        <f>VLOOKUP(I510,[1]Hoja2!A$3:I$54,4,0)</f>
        <v>PG INSPECCIONES, PG EMERGENCIA</v>
      </c>
      <c r="M510" s="111" t="str">
        <f>VLOOKUP(I510,[1]Hoja2!A$3:I$54,5,0)</f>
        <v>CAPACITACIÓN</v>
      </c>
      <c r="N510" s="61">
        <v>6</v>
      </c>
      <c r="O510" s="61">
        <v>4</v>
      </c>
      <c r="P510" s="61">
        <v>25</v>
      </c>
      <c r="Q510" s="61">
        <f t="shared" si="60"/>
        <v>24</v>
      </c>
      <c r="R510" s="61">
        <f t="shared" si="61"/>
        <v>600</v>
      </c>
      <c r="S510" s="61" t="str">
        <f t="shared" si="62"/>
        <v>MA-24</v>
      </c>
      <c r="T510" s="66" t="str">
        <f t="shared" si="63"/>
        <v>I</v>
      </c>
      <c r="U510" s="66" t="str">
        <f t="shared" si="65"/>
        <v>No Aceptable</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3.25" customHeight="1">
      <c r="A511" s="117"/>
      <c r="B511" s="114"/>
      <c r="C511" s="147"/>
      <c r="D511" s="144"/>
      <c r="E511" s="141"/>
      <c r="F511" s="141"/>
      <c r="G511" s="141"/>
      <c r="H511" s="111" t="str">
        <f>VLOOKUP(I511,[1]Hoja2!A$3:I$54,2,0)</f>
        <v>SISTEMAS Y MEDIDAS DE ALMACENAMIENTO</v>
      </c>
      <c r="I511" s="59" t="s">
        <v>249</v>
      </c>
      <c r="J511" s="111" t="str">
        <f>VLOOKUP(I511,[1]Hoja2!A$3:I$54,3,0)</f>
        <v>CAÍDAS DEL MISMO Y DISTINTO NIVEL, FRACTURAS, GOLPE CON OBJETOS, CAÍDA DE OBJETOS, OBSTRUCCIÓN DE VÍAS</v>
      </c>
      <c r="K511" s="60"/>
      <c r="L511" s="111" t="str">
        <f>VLOOKUP(I511,[1]Hoja2!A$3:I$54,4,0)</f>
        <v>PG INSPECCIONES, PG EMERGENCIA</v>
      </c>
      <c r="M511" s="111" t="str">
        <f>VLOOKUP(I511,[1]Hoja2!A$3:I$54,5,0)</f>
        <v>CAPACITACIÓN</v>
      </c>
      <c r="N511" s="61">
        <v>10</v>
      </c>
      <c r="O511" s="61">
        <v>4</v>
      </c>
      <c r="P511" s="61">
        <v>10</v>
      </c>
      <c r="Q511" s="61">
        <f t="shared" si="60"/>
        <v>40</v>
      </c>
      <c r="R511" s="61">
        <f t="shared" si="61"/>
        <v>400</v>
      </c>
      <c r="S511" s="61" t="str">
        <f t="shared" si="62"/>
        <v>MA-40</v>
      </c>
      <c r="T511" s="66" t="str">
        <f t="shared" si="63"/>
        <v>II</v>
      </c>
      <c r="U511" s="66" t="str">
        <f t="shared" si="65"/>
        <v>No Aceptable o Aceptable con Control Especifico</v>
      </c>
      <c r="V511" s="60">
        <v>3</v>
      </c>
      <c r="W511" s="111" t="str">
        <f>VLOOKUP(I511,[1]Hoja2!A$3:I$54,6,0)</f>
        <v>SECUELA, CALIFICACIÓN DE ENFERMEDAD LABORAL, MUERTE</v>
      </c>
      <c r="X511" s="65"/>
      <c r="Y511" s="65"/>
      <c r="Z511" s="65"/>
      <c r="AA511" s="64" t="str">
        <f>VLOOKUP(I511,[1]Hoja2!A$3:I$54,7,0)</f>
        <v>N/A</v>
      </c>
      <c r="AB511" s="64" t="str">
        <f>VLOOKUP(I511,[1]Hoja2!A$3:I$54,8,0)</f>
        <v>REPORTES DE CONDICIONES INSEGURAS</v>
      </c>
      <c r="AC511" s="65" t="str">
        <f>VLOOKUP(I511,[1]Hoja2!A$3:I$54,9,0)</f>
        <v>SEGUIMIENTO A ACCIONES PREVENTIVAS Y CORRECTIVAS</v>
      </c>
      <c r="AD511" s="83"/>
    </row>
    <row r="512" spans="1:30" ht="53.25" customHeight="1">
      <c r="A512" s="117"/>
      <c r="B512" s="114"/>
      <c r="C512" s="147"/>
      <c r="D512" s="144"/>
      <c r="E512" s="141"/>
      <c r="F512" s="141"/>
      <c r="G512" s="141"/>
      <c r="H512" s="111" t="str">
        <f>VLOOKUP(I512,[1]Hoja2!A$3:I$54,2,0)</f>
        <v>ATROPELLAMIENTO, ENVESTIDA</v>
      </c>
      <c r="I512" s="59" t="s">
        <v>189</v>
      </c>
      <c r="J512" s="111" t="str">
        <f>VLOOKUP(I512,[1]Hoja2!A$3:I$54,3,0)</f>
        <v>LESIONES, PÉRDIDAS MATERIALES, MUERTE</v>
      </c>
      <c r="K512" s="60"/>
      <c r="L512" s="111" t="str">
        <f>VLOOKUP(I512,[1]Hoja2!A$3:I$54,4,0)</f>
        <v>PG INSPECCIONES, PG EMERGENCIA</v>
      </c>
      <c r="M512" s="111" t="str">
        <f>VLOOKUP(I512,[1]Hoja2!A$3:I$54,5,0)</f>
        <v>PG SEGURIDAD VIAL</v>
      </c>
      <c r="N512" s="61">
        <v>2</v>
      </c>
      <c r="O512" s="61">
        <v>3</v>
      </c>
      <c r="P512" s="61">
        <v>10</v>
      </c>
      <c r="Q512" s="61">
        <f t="shared" si="60"/>
        <v>6</v>
      </c>
      <c r="R512" s="61">
        <f t="shared" si="61"/>
        <v>60</v>
      </c>
      <c r="S512" s="61" t="str">
        <f t="shared" si="62"/>
        <v>M-6</v>
      </c>
      <c r="T512" s="62" t="str">
        <f t="shared" si="63"/>
        <v>III</v>
      </c>
      <c r="U512" s="62" t="str">
        <f t="shared" si="65"/>
        <v>Mejorable</v>
      </c>
      <c r="V512" s="60">
        <v>3</v>
      </c>
      <c r="W512" s="111" t="str">
        <f>VLOOKUP(I512,[1]Hoja2!A$3:I$54,6,0)</f>
        <v>SECUELA, CALIFICACIÓN DE ENFERMEDAD LABORAL, MUERTE</v>
      </c>
      <c r="X512" s="65"/>
      <c r="Y512" s="65"/>
      <c r="Z512" s="65"/>
      <c r="AA512" s="64" t="str">
        <f>VLOOKUP(I512,[1]Hoja2!A$3:I$54,7,0)</f>
        <v>NS SEGURIDAD VIAL</v>
      </c>
      <c r="AB512" s="64" t="str">
        <f>VLOOKUP(I512,[1]Hoja2!A$3:I$54,8,0)</f>
        <v>REPORTE DE CONDICIONES</v>
      </c>
      <c r="AC512" s="65" t="str">
        <f>VLOOKUP(I512,[1]Hoja2!A$3:I$54,9,0)</f>
        <v>LISTAS PREOPERACIONALES, MANTENIMIENTO PREVENTIVO Y CORRECTIVO</v>
      </c>
      <c r="AD512" s="83"/>
    </row>
    <row r="513" spans="1:30" ht="53.25" customHeight="1">
      <c r="A513" s="117"/>
      <c r="B513" s="114"/>
      <c r="C513" s="147"/>
      <c r="D513" s="144"/>
      <c r="E513" s="141"/>
      <c r="F513" s="141"/>
      <c r="G513" s="141"/>
      <c r="H513" s="111" t="str">
        <f>VLOOKUP(I513,[1]Hoja2!A$3:I$54,2,0)</f>
        <v>ATRACO, ROBO, ATENTADO, SECUESTROS, DE ORDEN PÚBLICO</v>
      </c>
      <c r="I513" s="59" t="s">
        <v>180</v>
      </c>
      <c r="J513" s="111" t="str">
        <f>VLOOKUP(I513,[1]Hoja2!A$3:I$54,3,0)</f>
        <v>HERIDAS, LESIONES FÍSICAS / PSICOLÓGICAS</v>
      </c>
      <c r="K513" s="60"/>
      <c r="L513" s="111" t="str">
        <f>VLOOKUP(I513,[1]Hoja2!A$3:I$54,4,0)</f>
        <v>PG INSPECCIONES, PG EMERGENCIA</v>
      </c>
      <c r="M513" s="111" t="str">
        <f>VLOOKUP(I513,[1]Hoja2!A$3:I$54,5,0)</f>
        <v>UNIFORMES CORPORATIVOS, CHAQUETAS CORPORATIVAS, CARNETIZACIÓN</v>
      </c>
      <c r="N513" s="61">
        <v>10</v>
      </c>
      <c r="O513" s="61">
        <v>4</v>
      </c>
      <c r="P513" s="61">
        <v>25</v>
      </c>
      <c r="Q513" s="61">
        <f t="shared" si="60"/>
        <v>40</v>
      </c>
      <c r="R513" s="61">
        <f t="shared" si="61"/>
        <v>1000</v>
      </c>
      <c r="S513" s="61" t="str">
        <f t="shared" si="62"/>
        <v>MA-40</v>
      </c>
      <c r="T513" s="62" t="str">
        <f t="shared" si="63"/>
        <v>I</v>
      </c>
      <c r="U513" s="62" t="str">
        <f t="shared" si="65"/>
        <v>No Aceptable</v>
      </c>
      <c r="V513" s="60">
        <v>3</v>
      </c>
      <c r="W513" s="111" t="str">
        <f>VLOOKUP(I513,[1]Hoja2!A$3:I$54,6,0)</f>
        <v>SECUELA, CALIFICACIÓN DE ENFERMEDAD LABORAL, MUERTE</v>
      </c>
      <c r="X513" s="65"/>
      <c r="Y513" s="65"/>
      <c r="Z513" s="65"/>
      <c r="AA513" s="64" t="str">
        <f>VLOOKUP(I513,[1]Hoja2!A$3:I$54,7,0)</f>
        <v>N/A</v>
      </c>
      <c r="AB513" s="64" t="str">
        <f>VLOOKUP(I513,[1]Hoja2!A$3:I$54,8,0)</f>
        <v>BUENAS PRACTICAS, APLICACIÓN DE PROCEDIMIENTOS</v>
      </c>
      <c r="AC513" s="65" t="str">
        <f>VLOOKUP(I513,[1]Hoja2!A$3:I$54,9,0)</f>
        <v>BUENAS PRACTICAS</v>
      </c>
      <c r="AD513" s="83"/>
    </row>
    <row r="514" spans="1:30" ht="53.25" customHeight="1">
      <c r="A514" s="117"/>
      <c r="B514" s="114"/>
      <c r="C514" s="147"/>
      <c r="D514" s="144"/>
      <c r="E514" s="141"/>
      <c r="F514" s="141"/>
      <c r="G514" s="141"/>
      <c r="H514" s="111" t="str">
        <f>VLOOKUP(I514,[1]Hoja2!A$3:I$54,2,0)</f>
        <v>EXPLOSION, FUGA, DERRAME E INCENDIO</v>
      </c>
      <c r="I514" s="59" t="s">
        <v>230</v>
      </c>
      <c r="J514" s="111" t="str">
        <f>VLOOKUP(I514,[1]Hoja2!A$3:I$54,3,0)</f>
        <v>INTOXICACIÓN, QUEMADURAS, LESIONES, ATRAPAMIENTO</v>
      </c>
      <c r="K514" s="60"/>
      <c r="L514" s="111" t="str">
        <f>VLOOKUP(I514,[1]Hoja2!A$3:I$54,4,0)</f>
        <v>PG INSPECCIONES, PG EMERGENCIA</v>
      </c>
      <c r="M514" s="111" t="str">
        <f>VLOOKUP(I514,[1]Hoja2!A$3:I$54,5,0)</f>
        <v>NO OBSERVADO</v>
      </c>
      <c r="N514" s="61">
        <v>10</v>
      </c>
      <c r="O514" s="61">
        <v>4</v>
      </c>
      <c r="P514" s="61">
        <v>10</v>
      </c>
      <c r="Q514" s="61">
        <f t="shared" si="60"/>
        <v>40</v>
      </c>
      <c r="R514" s="61">
        <f t="shared" si="61"/>
        <v>400</v>
      </c>
      <c r="S514" s="61" t="str">
        <f t="shared" si="62"/>
        <v>MA-40</v>
      </c>
      <c r="T514" s="62" t="str">
        <f t="shared" si="63"/>
        <v>II</v>
      </c>
      <c r="U514" s="62" t="str">
        <f t="shared" si="65"/>
        <v>No Aceptable o Aceptable con Control Especifico</v>
      </c>
      <c r="V514" s="60">
        <v>3</v>
      </c>
      <c r="W514" s="111" t="str">
        <f>VLOOKUP(I514,[1]Hoja2!A$3:I$54,6,0)</f>
        <v>SECUELA, CALIFICACIÓN DE ENFERMEDAD LABORAL, MUERTE</v>
      </c>
      <c r="X514" s="65"/>
      <c r="Y514" s="65"/>
      <c r="Z514" s="65"/>
      <c r="AA514" s="64" t="str">
        <f>VLOOKUP(I514,[1]Hoja2!A$3:I$54,7,0)</f>
        <v>NS PLANES DE EMERGENCIA</v>
      </c>
      <c r="AB514" s="64" t="str">
        <f>VLOOKUP(I514,[1]Hoja2!A$3:I$54,8,0)</f>
        <v>PROTOCOLOS DE EVACUACIÓN, PUNTO DE ENCUENTRO</v>
      </c>
      <c r="AC514" s="65" t="str">
        <f>VLOOKUP(I514,[1]Hoja2!A$3:I$54,9,0)</f>
        <v>N/A</v>
      </c>
      <c r="AD514" s="83"/>
    </row>
    <row r="515" spans="1:30" ht="53.25" customHeight="1">
      <c r="A515" s="117"/>
      <c r="B515" s="114"/>
      <c r="C515" s="147"/>
      <c r="D515" s="144"/>
      <c r="E515" s="141"/>
      <c r="F515" s="141"/>
      <c r="G515" s="141"/>
      <c r="H515" s="111" t="str">
        <f>VLOOKUP(I515,[1]Hoja2!A$3:I$54,2,0)</f>
        <v>MÁQUINARIA Y EQUIPO</v>
      </c>
      <c r="I515" s="59" t="s">
        <v>168</v>
      </c>
      <c r="J515" s="111" t="str">
        <f>VLOOKUP(I515,[1]Hoja2!A$3:I$54,3,0)</f>
        <v>ATRAPAMIENTO, AMPUTACIÓN, APLASTAMIENTO, FRACTURA</v>
      </c>
      <c r="K515" s="60"/>
      <c r="L515" s="111" t="str">
        <f>VLOOKUP(I515,[1]Hoja2!A$3:I$54,4,0)</f>
        <v>PG INSPECCIONES, PG EMERGENCIA, REQUISITOS PARA MANEJO DE MÁQUINAS, REQUISITOS PARA REALIZAR LABORES EN TALLERES</v>
      </c>
      <c r="M515" s="111" t="str">
        <f>VLOOKUP(I515,[1]Hoja2!A$3:I$54,5,0)</f>
        <v>ELEMENTOS DE PROTECCIÓN PERSONAL</v>
      </c>
      <c r="N515" s="61">
        <v>2</v>
      </c>
      <c r="O515" s="61">
        <v>1</v>
      </c>
      <c r="P515" s="61">
        <v>10</v>
      </c>
      <c r="Q515" s="61">
        <f t="shared" si="60"/>
        <v>2</v>
      </c>
      <c r="R515" s="61">
        <f t="shared" si="61"/>
        <v>20</v>
      </c>
      <c r="S515" s="61" t="str">
        <f t="shared" si="62"/>
        <v>B-2</v>
      </c>
      <c r="T515" s="62" t="str">
        <f t="shared" si="63"/>
        <v>IV</v>
      </c>
      <c r="U515" s="62" t="str">
        <f t="shared" si="65"/>
        <v>Aceptable</v>
      </c>
      <c r="V515" s="60">
        <v>3</v>
      </c>
      <c r="W515" s="111" t="str">
        <f>VLOOKUP(I515,[1]Hoja2!A$3:I$54,6,0)</f>
        <v>SECUELA, CALIFICACIÓN DE ENFERMEDAD LABORAL, MUERTE</v>
      </c>
      <c r="X515" s="65"/>
      <c r="Y515" s="65"/>
      <c r="Z515" s="65"/>
      <c r="AA515" s="64" t="str">
        <f>VLOOKUP(I515,[1]Hoja2!A$3:I$54,7,0)</f>
        <v>NS EQUIPOS</v>
      </c>
      <c r="AB515" s="64" t="str">
        <f>VLOOKUP(I515,[1]Hoja2!A$3:I$54,8,0)</f>
        <v>BUENAS PRACTICAS, PROCEDIMIENTOS, INSPECCIONES PREUSO OPERACIONALES</v>
      </c>
      <c r="AC515" s="65" t="str">
        <f>VLOOKUP(I515,[1]Hoja2!A$3:I$54,9,0)</f>
        <v>INSPECCIONES PREOPERACIONALES</v>
      </c>
      <c r="AD515" s="83"/>
    </row>
    <row r="516" spans="1:30" ht="53.25" customHeight="1">
      <c r="A516" s="117"/>
      <c r="B516" s="114"/>
      <c r="C516" s="147"/>
      <c r="D516" s="144"/>
      <c r="E516" s="141"/>
      <c r="F516" s="141"/>
      <c r="G516" s="141"/>
      <c r="H516" s="111" t="str">
        <f>VLOOKUP(I516,[1]Hoja2!A$3:I$54,2,0)</f>
        <v>HERRAMIENTAS MANUALES</v>
      </c>
      <c r="I516" s="59" t="s">
        <v>174</v>
      </c>
      <c r="J516" s="111" t="str">
        <f>VLOOKUP(I516,[1]Hoja2!A$3:I$54,3,0)</f>
        <v>QUEMADURAS, LESIONES, PELLIZCOS, APLASTAMIENTOS</v>
      </c>
      <c r="K516" s="60"/>
      <c r="L516" s="111" t="str">
        <f>VLOOKUP(I516,[1]Hoja2!A$3:I$54,4,0)</f>
        <v>REQUISITOS MANEJO DE EQUIPOS EMPLEADOS EN LABORES DE CONSTRUCCION ACUEDUCTO Y ALCANTARILLADO, PG INSPECCIONES,PG EMERGENCIA, REQUISITOS  PARA EL MANEJO DE MÁQUINAS HERRAMIENTAS</v>
      </c>
      <c r="M516" s="111" t="str">
        <f>VLOOKUP(I516,[1]Hoja2!A$3:I$54,5,0)</f>
        <v>ELEMENTOS DE PROTECCIÓN PERSONAL</v>
      </c>
      <c r="N516" s="61">
        <v>2</v>
      </c>
      <c r="O516" s="61">
        <v>1</v>
      </c>
      <c r="P516" s="61">
        <v>10</v>
      </c>
      <c r="Q516" s="61">
        <f t="shared" si="60"/>
        <v>2</v>
      </c>
      <c r="R516" s="61">
        <f t="shared" si="61"/>
        <v>20</v>
      </c>
      <c r="S516" s="61" t="str">
        <f t="shared" si="62"/>
        <v>B-2</v>
      </c>
      <c r="T516" s="62" t="str">
        <f t="shared" si="63"/>
        <v>IV</v>
      </c>
      <c r="U516" s="62" t="str">
        <f t="shared" si="65"/>
        <v>Aceptable</v>
      </c>
      <c r="V516" s="60">
        <v>3</v>
      </c>
      <c r="W516" s="111" t="str">
        <f>VLOOKUP(I516,[1]Hoja2!A$3:I$54,6,0)</f>
        <v>SECUELA, CALIFICACIÓN DE ENFERMEDAD LABORAL</v>
      </c>
      <c r="X516" s="65"/>
      <c r="Y516" s="65"/>
      <c r="Z516" s="65"/>
      <c r="AA516" s="64" t="str">
        <f>VLOOKUP(I516,[1]Hoja2!A$3:I$54,7,0)</f>
        <v>NS HERRAMIENTAS</v>
      </c>
      <c r="AB516" s="64" t="str">
        <f>VLOOKUP(I516,[1]Hoja2!A$3:I$54,8,0)</f>
        <v>BUENAS PRACTICAS,  INSPECCIONES OPERACIONALES</v>
      </c>
      <c r="AC516" s="65" t="str">
        <f>VLOOKUP(I516,[1]Hoja2!A$3:I$54,9,0)</f>
        <v>INSPECCIONES PREOPERACIONALES</v>
      </c>
      <c r="AD516" s="83"/>
    </row>
    <row r="517" spans="1:30" ht="53.25" customHeight="1">
      <c r="A517" s="117"/>
      <c r="B517" s="114"/>
      <c r="C517" s="147"/>
      <c r="D517" s="144"/>
      <c r="E517" s="141"/>
      <c r="F517" s="141"/>
      <c r="G517" s="141"/>
      <c r="H517" s="111" t="str">
        <f>VLOOKUP(I517,[1]Hoja2!A$3:I$54,2,0)</f>
        <v>MANTENIMIENTO DE PUENTE GRUAS, LIMPIEZA DE CANALES, MANTENIMIENTO DE INSTALACIONES LOCATIVAS, MANTENIMIENTO Y REPARACION DE POZOS</v>
      </c>
      <c r="I517" s="59" t="s">
        <v>203</v>
      </c>
      <c r="J517" s="111" t="str">
        <f>VLOOKUP(I517,[1]Hoja2!A$3:I$54,3,0)</f>
        <v>LESIONES, FRACTURAS</v>
      </c>
      <c r="K517" s="60"/>
      <c r="L517" s="111" t="str">
        <f>VLOOKUP(I517,[1]Hoja2!A$3:I$54,4,0)</f>
        <v>PG INSPECCIONES, PG EMERGENCIA, REQUISITOS MÍNIMOS DE SEGURIDAD E HIGIENE PARA TRABAJOS EN ALTURAS</v>
      </c>
      <c r="M517" s="111" t="str">
        <f>VLOOKUP(I517,[1]Hoja2!A$3:I$54,5,0)</f>
        <v>ELEMENTOS DE PROTECCIÓN PERSONAL</v>
      </c>
      <c r="N517" s="61">
        <v>2</v>
      </c>
      <c r="O517" s="61">
        <v>1</v>
      </c>
      <c r="P517" s="61">
        <v>10</v>
      </c>
      <c r="Q517" s="61">
        <f t="shared" si="60"/>
        <v>2</v>
      </c>
      <c r="R517" s="61">
        <f t="shared" si="61"/>
        <v>20</v>
      </c>
      <c r="S517" s="61" t="str">
        <f t="shared" si="62"/>
        <v>B-2</v>
      </c>
      <c r="T517" s="62" t="str">
        <f t="shared" si="63"/>
        <v>IV</v>
      </c>
      <c r="U517" s="62" t="str">
        <f t="shared" si="65"/>
        <v>Aceptable</v>
      </c>
      <c r="V517" s="60">
        <v>3</v>
      </c>
      <c r="W517" s="111" t="str">
        <f>VLOOKUP(I517,[1]Hoja2!A$3:I$54,6,0)</f>
        <v>SECUELA, CALIFICACIÓN DE ENFERMEDAD LABORAL, MUERTE</v>
      </c>
      <c r="X517" s="65"/>
      <c r="Y517" s="65"/>
      <c r="Z517" s="65"/>
      <c r="AA517" s="64" t="str">
        <f>VLOOKUP(I517,[1]Hoja2!A$3:I$54,7,0)</f>
        <v>NS TRABAJO EN ALTURAS</v>
      </c>
      <c r="AB517" s="64" t="str">
        <f>VLOOKUP(I517,[1]Hoja2!A$3:I$54,8,0)</f>
        <v>BUENAS PRACTICAS Y USO DE EPP COLECTIVOS</v>
      </c>
      <c r="AC517" s="65" t="str">
        <f>VLOOKUP(I517,[1]Hoja2!A$3:I$54,9,0)</f>
        <v>USO EPP, LISTAS PREOPERACIONALES</v>
      </c>
      <c r="AD517" s="83"/>
    </row>
    <row r="518" spans="1:30" ht="53.25" customHeight="1">
      <c r="A518" s="117"/>
      <c r="B518" s="114"/>
      <c r="C518" s="147"/>
      <c r="D518" s="144"/>
      <c r="E518" s="141"/>
      <c r="F518" s="141"/>
      <c r="G518" s="141"/>
      <c r="H518" s="111" t="str">
        <f>VLOOKUP(I518,[1]Hoja2!A$3:I$54,2,0)</f>
        <v>INGRESO A POZOS, RED DE ACUEDUCTO, EXCAVACIONES</v>
      </c>
      <c r="I518" s="59" t="s">
        <v>196</v>
      </c>
      <c r="J518" s="111" t="str">
        <f>VLOOKUP(I518,[1]Hoja2!A$3:I$54,3,0)</f>
        <v>INTOXICACIÓN, ASFIXIA</v>
      </c>
      <c r="K518" s="60"/>
      <c r="L518" s="111" t="str">
        <f>VLOOKUP(I518,[1]Hoja2!A$3:I$54,4,0)</f>
        <v>PG INSPECCIONES, PG EMERGENCIA, REQUISITOS MÍNIMOS DE SEGURIDAD E HIGIENE PARA ESPACIOS CONFINADOS</v>
      </c>
      <c r="M518" s="111" t="str">
        <f>VLOOKUP(I518,[1]Hoja2!A$3:I$54,5,0)</f>
        <v>ELEMENTOS DE PROTECCIÓN PERSONAL</v>
      </c>
      <c r="N518" s="61">
        <v>2</v>
      </c>
      <c r="O518" s="61">
        <v>1</v>
      </c>
      <c r="P518" s="61">
        <v>10</v>
      </c>
      <c r="Q518" s="61">
        <f t="shared" si="60"/>
        <v>2</v>
      </c>
      <c r="R518" s="61">
        <f t="shared" si="61"/>
        <v>20</v>
      </c>
      <c r="S518" s="61" t="str">
        <f t="shared" si="62"/>
        <v>B-2</v>
      </c>
      <c r="T518" s="62" t="str">
        <f t="shared" si="63"/>
        <v>IV</v>
      </c>
      <c r="U518" s="62" t="str">
        <f t="shared" si="65"/>
        <v>Aceptable</v>
      </c>
      <c r="V518" s="60">
        <v>3</v>
      </c>
      <c r="W518" s="111" t="str">
        <f>VLOOKUP(I518,[1]Hoja2!A$3:I$54,6,0)</f>
        <v>SECUELA, CALIFICACIÓN DE ENFERMEDAD LABORAL, MUERTE</v>
      </c>
      <c r="X518" s="65"/>
      <c r="Y518" s="65"/>
      <c r="Z518" s="65"/>
      <c r="AA518" s="64" t="str">
        <f>VLOOKUP(I518,[1]Hoja2!A$3:I$54,7,0)</f>
        <v>NS ESPACIOS CONFINADOS</v>
      </c>
      <c r="AB518" s="64" t="str">
        <f>VLOOKUP(I518,[1]Hoja2!A$3:I$54,8,0)</f>
        <v>BUENAS PRACTICAS, USO DE EPP Y COLECTIVOS</v>
      </c>
      <c r="AC518" s="65" t="str">
        <f>VLOOKUP(I518,[1]Hoja2!A$3:I$54,9,0)</f>
        <v>LISTAS PREOPERACIONALES</v>
      </c>
      <c r="AD518" s="83"/>
    </row>
    <row r="519" spans="1:30" ht="53.25" customHeight="1">
      <c r="A519" s="117"/>
      <c r="B519" s="114"/>
      <c r="C519" s="147"/>
      <c r="D519" s="144"/>
      <c r="E519" s="141"/>
      <c r="F519" s="141"/>
      <c r="G519" s="141"/>
      <c r="H519" s="111" t="str">
        <f>VLOOKUP(I519,[1]Hoja2!A$3:I$54,2,0)</f>
        <v>CARGA Y DESCARGA DE MÁQUINARIAS Y EQUIPOS</v>
      </c>
      <c r="I519" s="59" t="s">
        <v>216</v>
      </c>
      <c r="J519" s="111" t="str">
        <f>VLOOKUP(I519,[1]Hoja2!A$3:I$54,3,0)</f>
        <v>APLASTAMIENTO, ATRAPAMIENTO, AMPUTACIÓN, PÉRDIDAS MATERIALES, FRACTURAS</v>
      </c>
      <c r="K519" s="60"/>
      <c r="L519" s="111" t="str">
        <f>VLOOKUP(I519,[1]Hoja2!A$3:I$54,4,0)</f>
        <v>PG INSPECCIONES, PG EMERGENCIA, REQUISITOS MÍNIMOS DE SEGURIDAD E HIGIENE PARA TRABAJOS EN ALTURAS</v>
      </c>
      <c r="M519" s="111" t="str">
        <f>VLOOKUP(I519,[1]Hoja2!A$3:I$54,5,0)</f>
        <v>NO OBSERVADO</v>
      </c>
      <c r="N519" s="61">
        <v>2</v>
      </c>
      <c r="O519" s="61">
        <v>1</v>
      </c>
      <c r="P519" s="61">
        <v>10</v>
      </c>
      <c r="Q519" s="61">
        <f t="shared" si="60"/>
        <v>2</v>
      </c>
      <c r="R519" s="61">
        <f t="shared" si="61"/>
        <v>20</v>
      </c>
      <c r="S519" s="61" t="str">
        <f t="shared" si="62"/>
        <v>B-2</v>
      </c>
      <c r="T519" s="62" t="str">
        <f t="shared" si="63"/>
        <v>IV</v>
      </c>
      <c r="U519" s="62" t="str">
        <f t="shared" si="65"/>
        <v>Aceptable</v>
      </c>
      <c r="V519" s="60">
        <v>3</v>
      </c>
      <c r="W519" s="111" t="str">
        <f>VLOOKUP(I519,[1]Hoja2!A$3:I$54,6,0)</f>
        <v>SECUELA, CALIFICACIÓN DE ENFERMEDAD LABORAL, MUERTE</v>
      </c>
      <c r="X519" s="65"/>
      <c r="Y519" s="65"/>
      <c r="Z519" s="65"/>
      <c r="AA519" s="64" t="str">
        <f>VLOOKUP(I519,[1]Hoja2!A$3:I$54,7,0)</f>
        <v>NS DE IZAJE</v>
      </c>
      <c r="AB519" s="64" t="str">
        <f>VLOOKUP(I519,[1]Hoja2!A$3:I$54,8,0)</f>
        <v>BUENAS PRACTICAS, INSPECCIONES PREOPERACIONALES</v>
      </c>
      <c r="AC519" s="65" t="str">
        <f>VLOOKUP(I519,[1]Hoja2!A$3:I$54,9,0)</f>
        <v>USO ADECUADO DE LENGUAJE PARA OPERACIONES DE IZAJE</v>
      </c>
      <c r="AD519" s="83"/>
    </row>
    <row r="520" spans="1:30" ht="53.25" customHeight="1">
      <c r="A520" s="117"/>
      <c r="B520" s="114"/>
      <c r="C520" s="147"/>
      <c r="D520" s="144"/>
      <c r="E520" s="141"/>
      <c r="F520" s="141"/>
      <c r="G520" s="141"/>
      <c r="H520" s="111" t="str">
        <f>VLOOKUP(I520,[1]Hoja2!A$3:I$54,2,0)</f>
        <v>AUSENCIA O EXCESO DE LUZ EN UN AMBIENTE</v>
      </c>
      <c r="I520" s="59" t="s">
        <v>47</v>
      </c>
      <c r="J520" s="111" t="str">
        <f>VLOOKUP(I520,[1]Hoja2!A$3:I$54,3,0)</f>
        <v>ESTRÉS, DIFICULTAD PARA VER, CANSANCIO VISUAL</v>
      </c>
      <c r="K520" s="60"/>
      <c r="L520" s="111" t="str">
        <f>VLOOKUP(I520,[1]Hoja2!A$3:I$54,4,0)</f>
        <v>PG INSPECCIONES, PG EMERGENCIA</v>
      </c>
      <c r="M520" s="111" t="str">
        <f>VLOOKUP(I520,[1]Hoja2!A$3:I$54,5,0)</f>
        <v>NO OBSERVADO</v>
      </c>
      <c r="N520" s="61">
        <v>10</v>
      </c>
      <c r="O520" s="61">
        <v>4</v>
      </c>
      <c r="P520" s="61">
        <v>25</v>
      </c>
      <c r="Q520" s="61">
        <f t="shared" si="60"/>
        <v>40</v>
      </c>
      <c r="R520" s="61">
        <f t="shared" si="61"/>
        <v>1000</v>
      </c>
      <c r="S520" s="61" t="str">
        <f t="shared" si="62"/>
        <v>MA-40</v>
      </c>
      <c r="T520" s="62" t="str">
        <f t="shared" si="63"/>
        <v>I</v>
      </c>
      <c r="U520" s="62" t="str">
        <f t="shared" si="65"/>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PG HIGIENE</v>
      </c>
      <c r="AD520" s="83"/>
    </row>
    <row r="521" spans="1:30" ht="53.25" customHeight="1">
      <c r="A521" s="117"/>
      <c r="B521" s="114"/>
      <c r="C521" s="147"/>
      <c r="D521" s="144"/>
      <c r="E521" s="141"/>
      <c r="F521" s="141"/>
      <c r="G521" s="141"/>
      <c r="H521" s="111" t="str">
        <f>VLOOKUP(I521,[1]Hoja2!A$3:I$54,2,0)</f>
        <v>MÁQUINARIA O EQUIPO</v>
      </c>
      <c r="I521" s="59" t="s">
        <v>54</v>
      </c>
      <c r="J521" s="111" t="str">
        <f>VLOOKUP(I521,[1]Hoja2!A$3:I$54,3,0)</f>
        <v>SORDERA, ESTRÉS, HIPOACUSIA, CEFALÉA, IRRATIBILIDAD</v>
      </c>
      <c r="K521" s="60"/>
      <c r="L521" s="111" t="str">
        <f>VLOOKUP(I521,[1]Hoja2!A$3:I$54,4,0)</f>
        <v>PG INSPECCIONES, PG EMERGENCIA</v>
      </c>
      <c r="M521" s="111" t="str">
        <f>VLOOKUP(I521,[1]Hoja2!A$3:I$54,5,0)</f>
        <v>PVE RUIDO</v>
      </c>
      <c r="N521" s="61">
        <v>10</v>
      </c>
      <c r="O521" s="61">
        <v>4</v>
      </c>
      <c r="P521" s="61">
        <v>25</v>
      </c>
      <c r="Q521" s="61">
        <f t="shared" ref="Q521:Q542" si="66">N521*O521</f>
        <v>40</v>
      </c>
      <c r="R521" s="61">
        <f t="shared" ref="R521:R542" si="67">Q521*P521</f>
        <v>1000</v>
      </c>
      <c r="S521" s="61" t="str">
        <f t="shared" ref="S521:S542" si="68">IF(Q521=40,"MA-40",IF(Q521=30,"MA-30",IF(Q521=20,"A-20",IF(Q521=10,"A-10",IF(Q521=24,"MA-24",IF(Q521=18,"A-18",IF(Q521=12,"A-12",IF(Q521=6,"M-6",IF(Q521=8,"M-8",IF(Q521=6,"M-6",IF(Q521=4,"B-4",IF(Q521=2,"B-2",))))))))))))</f>
        <v>MA-40</v>
      </c>
      <c r="T521" s="62" t="str">
        <f t="shared" ref="T521:T542" si="69">IF(R521&lt;=20,"IV",IF(R521&lt;=120,"III",IF(R521&lt;=500,"II",IF(R521&lt;=4000,"I"))))</f>
        <v>I</v>
      </c>
      <c r="U521" s="62" t="str">
        <f t="shared" si="65"/>
        <v>No Aceptable</v>
      </c>
      <c r="V521" s="60">
        <v>3</v>
      </c>
      <c r="W521" s="111" t="str">
        <f>VLOOKUP(I521,[1]Hoja2!A$3:I$54,6,0)</f>
        <v>SECUELA, CALIFICACIÓN DE ENFERMEDAD LABORAL</v>
      </c>
      <c r="X521" s="65"/>
      <c r="Y521" s="65"/>
      <c r="Z521" s="65"/>
      <c r="AA521" s="64" t="str">
        <f>VLOOKUP(I521,[1]Hoja2!A$3:I$54,7,0)</f>
        <v>N/A</v>
      </c>
      <c r="AB521" s="64" t="str">
        <f>VLOOKUP(I521,[1]Hoja2!A$3:I$54,8,0)</f>
        <v>AUTOCUIDADO E HIGIENE</v>
      </c>
      <c r="AC521" s="65" t="str">
        <f>VLOOKUP(I521,[1]Hoja2!A$3:I$54,9,0)</f>
        <v>FORTALECIMIENTO PV RUIDO</v>
      </c>
      <c r="AD521" s="83"/>
    </row>
    <row r="522" spans="1:30" ht="53.25" customHeight="1">
      <c r="A522" s="117"/>
      <c r="B522" s="114"/>
      <c r="C522" s="147"/>
      <c r="D522" s="144"/>
      <c r="E522" s="141"/>
      <c r="F522" s="141"/>
      <c r="G522" s="141"/>
      <c r="H522" s="111" t="str">
        <f>VLOOKUP(I522,[1]Hoja2!A$3:I$54,2,0)</f>
        <v>MÁQUINARIA O EQUIPO</v>
      </c>
      <c r="I522" s="59" t="s">
        <v>59</v>
      </c>
      <c r="J522" s="111" t="str">
        <f>VLOOKUP(I522,[1]Hoja2!A$3:I$54,3,0)</f>
        <v>MAREOS, VÓMITOS, Y SÍNTOMAS NEURÓLOGICOS</v>
      </c>
      <c r="K522" s="60"/>
      <c r="L522" s="111" t="str">
        <f>VLOOKUP(I522,[1]Hoja2!A$3:I$54,4,0)</f>
        <v>PG INSPECCIONES, PG EMERGENCIA</v>
      </c>
      <c r="M522" s="111" t="str">
        <f>VLOOKUP(I522,[1]Hoja2!A$3:I$54,5,0)</f>
        <v>PVE RUIDO</v>
      </c>
      <c r="N522" s="61">
        <v>10</v>
      </c>
      <c r="O522" s="61">
        <v>4</v>
      </c>
      <c r="P522" s="61">
        <v>25</v>
      </c>
      <c r="Q522" s="61">
        <f t="shared" si="66"/>
        <v>40</v>
      </c>
      <c r="R522" s="61">
        <f t="shared" si="67"/>
        <v>1000</v>
      </c>
      <c r="S522" s="61" t="str">
        <f t="shared" si="68"/>
        <v>MA-40</v>
      </c>
      <c r="T522" s="62" t="str">
        <f t="shared" si="69"/>
        <v>I</v>
      </c>
      <c r="U522" s="62" t="str">
        <f t="shared" si="65"/>
        <v>No Aceptable</v>
      </c>
      <c r="V522" s="60">
        <v>3</v>
      </c>
      <c r="W522" s="111" t="str">
        <f>VLOOKUP(I522,[1]Hoja2!A$3:I$54,6,0)</f>
        <v>SECUELA, CALIFICACIÓN DE ENFERMEDAD LABORAL</v>
      </c>
      <c r="X522" s="65"/>
      <c r="Y522" s="65"/>
      <c r="Z522" s="65"/>
      <c r="AA522" s="64" t="str">
        <f>VLOOKUP(I522,[1]Hoja2!A$3:I$54,7,0)</f>
        <v>N/A</v>
      </c>
      <c r="AB522" s="64" t="str">
        <f>VLOOKUP(I522,[1]Hoja2!A$3:I$54,8,0)</f>
        <v>AUTOCUIDADO</v>
      </c>
      <c r="AC522" s="65" t="str">
        <f>VLOOKUP(I522,[1]Hoja2!A$3:I$54,9,0)</f>
        <v>PG HIGIENE</v>
      </c>
      <c r="AD522" s="83"/>
    </row>
    <row r="523" spans="1:30" ht="53.25" customHeight="1">
      <c r="A523" s="117"/>
      <c r="B523" s="114"/>
      <c r="C523" s="147"/>
      <c r="D523" s="144"/>
      <c r="E523" s="141"/>
      <c r="F523" s="141"/>
      <c r="G523" s="141"/>
      <c r="H523" s="111" t="str">
        <f>VLOOKUP(I523,[1]Hoja2!A$3:I$54,2,0)</f>
        <v>X, GAMMA, ALFA, BETA, NEUTRONES</v>
      </c>
      <c r="I523" s="59" t="s">
        <v>69</v>
      </c>
      <c r="J523" s="111" t="str">
        <f>VLOOKUP(I523,[1]Hoja2!A$3:I$54,3,0)</f>
        <v>QUEMADURAS</v>
      </c>
      <c r="K523" s="60"/>
      <c r="L523" s="111" t="str">
        <f>VLOOKUP(I523,[1]Hoja2!A$3:I$54,4,0)</f>
        <v>PG INSPECCIONES, PG EMERGENCIA</v>
      </c>
      <c r="M523" s="111" t="str">
        <f>VLOOKUP(I523,[1]Hoja2!A$3:I$54,5,0)</f>
        <v>PVE RADIACIÓN</v>
      </c>
      <c r="N523" s="61">
        <v>2</v>
      </c>
      <c r="O523" s="61">
        <v>1</v>
      </c>
      <c r="P523" s="61">
        <v>10</v>
      </c>
      <c r="Q523" s="61">
        <f t="shared" si="66"/>
        <v>2</v>
      </c>
      <c r="R523" s="61">
        <f t="shared" si="67"/>
        <v>20</v>
      </c>
      <c r="S523" s="61" t="str">
        <f t="shared" si="68"/>
        <v>B-2</v>
      </c>
      <c r="T523" s="62" t="str">
        <f t="shared" si="69"/>
        <v>IV</v>
      </c>
      <c r="U523" s="62" t="str">
        <f t="shared" si="65"/>
        <v>Aceptable</v>
      </c>
      <c r="V523" s="60">
        <v>3</v>
      </c>
      <c r="W523" s="111" t="str">
        <f>VLOOKUP(I523,[1]Hoja2!A$3:I$54,6,0)</f>
        <v>SECUELA, CALIFICACIÓN DE ENFERMEDAD LABORAL, MUERTE</v>
      </c>
      <c r="X523" s="65"/>
      <c r="Y523" s="65"/>
      <c r="Z523" s="65"/>
      <c r="AA523" s="64" t="str">
        <f>VLOOKUP(I523,[1]Hoja2!A$3:I$54,7,0)</f>
        <v>N/A</v>
      </c>
      <c r="AB523" s="64" t="str">
        <f>VLOOKUP(I523,[1]Hoja2!A$3:I$54,8,0)</f>
        <v>N/A</v>
      </c>
      <c r="AC523" s="65" t="str">
        <f>VLOOKUP(I523,[1]Hoja2!A$3:I$54,9,0)</f>
        <v>FORTALECIMIENTO PVE RADIACIÓN</v>
      </c>
      <c r="AD523" s="83"/>
    </row>
    <row r="524" spans="1:30" ht="53.25" customHeight="1">
      <c r="A524" s="117"/>
      <c r="B524" s="114"/>
      <c r="C524" s="147"/>
      <c r="D524" s="144"/>
      <c r="E524" s="141"/>
      <c r="F524" s="141"/>
      <c r="G524" s="141"/>
      <c r="H524" s="111" t="str">
        <f>VLOOKUP(I524,Hoja2!A$3:I$54,2,0)</f>
        <v>ENERGÍA TÉRMICA, CAMBIO DE TEMPERATURA DURANTE LOS RECORRIDOS</v>
      </c>
      <c r="I524" s="59" t="s">
        <v>66</v>
      </c>
      <c r="J524" s="111" t="str">
        <f>VLOOKUP(I524,Hoja2!A$3:I$54,3,0)</f>
        <v>ENFRIAMIENTO GENERAL, HIPOTERMIA ACCIDENTAL</v>
      </c>
      <c r="K524" s="60"/>
      <c r="L524" s="111" t="str">
        <f>VLOOKUP(I524,Hoja2!A$3:I$54,4,0)</f>
        <v>PG INSPECCIONES, PG EMERGENCIA</v>
      </c>
      <c r="M524" s="111" t="str">
        <f>VLOOKUP(I524,Hoja2!A$3:I$54,5,0)</f>
        <v>ELEMENTOS DE PROTECCIÓN PERSONAL</v>
      </c>
      <c r="N524" s="61">
        <v>10</v>
      </c>
      <c r="O524" s="61">
        <v>4</v>
      </c>
      <c r="P524" s="61">
        <v>60</v>
      </c>
      <c r="Q524" s="61">
        <f t="shared" si="66"/>
        <v>40</v>
      </c>
      <c r="R524" s="61">
        <f t="shared" si="67"/>
        <v>2400</v>
      </c>
      <c r="S524" s="61" t="str">
        <f t="shared" si="68"/>
        <v>MA-40</v>
      </c>
      <c r="T524" s="62" t="str">
        <f t="shared" si="69"/>
        <v>I</v>
      </c>
      <c r="U524" s="62" t="str">
        <f t="shared" si="65"/>
        <v>No Aceptable</v>
      </c>
      <c r="V524" s="60">
        <v>6</v>
      </c>
      <c r="W524" s="111" t="str">
        <f>VLOOKUP(I524,Hoja2!A$3:I$54,6,0)</f>
        <v>SECUELA</v>
      </c>
      <c r="X524" s="65"/>
      <c r="Y524" s="65"/>
      <c r="Z524" s="65"/>
      <c r="AA524" s="64" t="str">
        <f>VLOOKUP(I524,Hoja2!A$3:I$54,7,0)</f>
        <v>N/A</v>
      </c>
      <c r="AB524" s="64" t="str">
        <f>VLOOKUP(I524,Hoja2!A$3:I$54,8,0)</f>
        <v>AUTOCUIDADO</v>
      </c>
      <c r="AC524" s="65" t="str">
        <f>VLOOKUP(I524,Hoja2!A$3:I$54,9,0)</f>
        <v>PG HIGIENE</v>
      </c>
      <c r="AD524" s="83"/>
    </row>
    <row r="525" spans="1:30" ht="53.25" customHeight="1">
      <c r="A525" s="117"/>
      <c r="B525" s="114"/>
      <c r="C525" s="147"/>
      <c r="D525" s="144"/>
      <c r="E525" s="141"/>
      <c r="F525" s="141"/>
      <c r="G525" s="141"/>
      <c r="H525" s="111" t="str">
        <f>VLOOKUP(I525,[1]Hoja2!A$3:I$54,2,0)</f>
        <v>POLVOS INORGÁNICOS</v>
      </c>
      <c r="I525" s="59" t="s">
        <v>78</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6"/>
        <v>6</v>
      </c>
      <c r="R525" s="61">
        <f t="shared" si="67"/>
        <v>60</v>
      </c>
      <c r="S525" s="61" t="str">
        <f t="shared" si="68"/>
        <v>M-6</v>
      </c>
      <c r="T525" s="62" t="str">
        <f t="shared" si="69"/>
        <v>III</v>
      </c>
      <c r="U525" s="62" t="str">
        <f t="shared" si="65"/>
        <v>Mejorable</v>
      </c>
      <c r="V525" s="60">
        <v>3</v>
      </c>
      <c r="W525" s="111" t="str">
        <f>VLOOKUP(I525,[1]Hoja2!A$3:I$54,6,0)</f>
        <v>SECUELA, CALIFICACIÓN DE ENFERMEDAD LABORAL</v>
      </c>
      <c r="X525" s="65"/>
      <c r="Y525" s="65"/>
      <c r="Z525" s="65"/>
      <c r="AA525" s="64" t="str">
        <f>VLOOKUP(I525,[1]Hoja2!A$3:I$54,7,0)</f>
        <v>NS QUIMICOS</v>
      </c>
      <c r="AB525" s="64" t="str">
        <f>VLOOKUP(I525,[1]Hoja2!A$3:I$54,8,0)</f>
        <v>BUENAS PRACTICAS Y USO DE EPP</v>
      </c>
      <c r="AC525" s="65" t="str">
        <f>VLOOKUP(I525,[1]Hoja2!A$3:I$54,9,0)</f>
        <v>PG HIGIENE</v>
      </c>
      <c r="AD525" s="83"/>
    </row>
    <row r="526" spans="1:30" ht="53.25" customHeight="1">
      <c r="A526" s="117"/>
      <c r="B526" s="114"/>
      <c r="C526" s="147"/>
      <c r="D526" s="144"/>
      <c r="E526" s="141"/>
      <c r="F526" s="141"/>
      <c r="G526" s="141"/>
      <c r="H526" s="111" t="str">
        <f>VLOOKUP(I526,[1]Hoja2!A$3:I$54,2,0)</f>
        <v>MATERIAL PARTICULADO</v>
      </c>
      <c r="I526" s="59" t="s">
        <v>84</v>
      </c>
      <c r="J526" s="111" t="str">
        <f>VLOOKUP(I526,[1]Hoja2!A$3:I$54,3,0)</f>
        <v>COMPLICACIONES RESPIRATORIAS</v>
      </c>
      <c r="K526" s="60"/>
      <c r="L526" s="111" t="str">
        <f>VLOOKUP(I526,[1]Hoja2!A$3:I$54,4,0)</f>
        <v>PG INSPECCIONES, PG EMERGENCIA, PG RIESGO QUÍMICO</v>
      </c>
      <c r="M526" s="111" t="str">
        <f>VLOOKUP(I526,[1]Hoja2!A$3:I$54,5,0)</f>
        <v>ELEMENTOS DE PROTECCIÓN PERSONAL</v>
      </c>
      <c r="N526" s="61">
        <v>2</v>
      </c>
      <c r="O526" s="61">
        <v>3</v>
      </c>
      <c r="P526" s="61">
        <v>10</v>
      </c>
      <c r="Q526" s="61">
        <f t="shared" si="66"/>
        <v>6</v>
      </c>
      <c r="R526" s="61">
        <f t="shared" si="67"/>
        <v>60</v>
      </c>
      <c r="S526" s="61" t="str">
        <f t="shared" si="68"/>
        <v>M-6</v>
      </c>
      <c r="T526" s="62" t="str">
        <f t="shared" si="69"/>
        <v>III</v>
      </c>
      <c r="U526" s="62" t="str">
        <f t="shared" si="65"/>
        <v>Mejorable</v>
      </c>
      <c r="V526" s="60">
        <v>3</v>
      </c>
      <c r="W526" s="111" t="str">
        <f>VLOOKUP(I526,[1]Hoja2!A$3:I$54,6,0)</f>
        <v>SECUELA, CALIFICACIÓN DE ENFERMEDAD LABORAL</v>
      </c>
      <c r="X526" s="65"/>
      <c r="Y526" s="65"/>
      <c r="Z526" s="65"/>
      <c r="AA526" s="64" t="str">
        <f>VLOOKUP(I526,[1]Hoja2!A$3:I$54,7,0)</f>
        <v>NS QUIMICOS</v>
      </c>
      <c r="AB526" s="64" t="str">
        <f>VLOOKUP(I526,[1]Hoja2!A$3:I$54,8,0)</f>
        <v>BUENAS PRACTICAS Y USO DE EPP</v>
      </c>
      <c r="AC526" s="65" t="str">
        <f>VLOOKUP(I526,[1]Hoja2!A$3:I$54,9,0)</f>
        <v>FORTALECIMIENTO PVE QUÍMICO</v>
      </c>
      <c r="AD526" s="83"/>
    </row>
    <row r="527" spans="1:30" ht="53.25" customHeight="1">
      <c r="A527" s="117"/>
      <c r="B527" s="114"/>
      <c r="C527" s="147"/>
      <c r="D527" s="144"/>
      <c r="E527" s="141"/>
      <c r="F527" s="141"/>
      <c r="G527" s="141"/>
      <c r="H527" s="111" t="str">
        <f>VLOOKUP(I527,[1]Hoja2!A$3:I$54,2,0)</f>
        <v>HUMOS METÁLICOS O NO METÁLICOS</v>
      </c>
      <c r="I527" s="59" t="s">
        <v>93</v>
      </c>
      <c r="J527" s="111" t="str">
        <f>VLOOKUP(I527,[1]Hoja2!A$3:I$54,3,0)</f>
        <v>COMPLICACIONES RESPIRATORIAS</v>
      </c>
      <c r="K527" s="60"/>
      <c r="L527" s="111" t="str">
        <f>VLOOKUP(I527,[1]Hoja2!A$3:I$54,4,0)</f>
        <v>PG INSPECCIONES, PG EMERGENCIA, PG RIESGO QUÍMICO</v>
      </c>
      <c r="M527" s="111" t="str">
        <f>VLOOKUP(I527,[1]Hoja2!A$3:I$54,5,0)</f>
        <v>ELEMENTOS DE PROTECCIÓN PERSONAL</v>
      </c>
      <c r="N527" s="61">
        <v>2</v>
      </c>
      <c r="O527" s="61">
        <v>3</v>
      </c>
      <c r="P527" s="61">
        <v>10</v>
      </c>
      <c r="Q527" s="61">
        <f t="shared" si="66"/>
        <v>6</v>
      </c>
      <c r="R527" s="61">
        <f t="shared" si="67"/>
        <v>60</v>
      </c>
      <c r="S527" s="61" t="str">
        <f t="shared" si="68"/>
        <v>M-6</v>
      </c>
      <c r="T527" s="62" t="str">
        <f t="shared" si="69"/>
        <v>III</v>
      </c>
      <c r="U527" s="62" t="str">
        <f t="shared" si="65"/>
        <v>Mejorable</v>
      </c>
      <c r="V527" s="60">
        <v>3</v>
      </c>
      <c r="W527" s="111" t="str">
        <f>VLOOKUP(I527,[1]Hoja2!A$3:I$54,6,0)</f>
        <v>SECUELA, CALIFICACIÓN DE ENFERMEDAD LABORAL, MUERTE</v>
      </c>
      <c r="X527" s="65"/>
      <c r="Y527" s="65"/>
      <c r="Z527" s="65"/>
      <c r="AA527" s="64" t="str">
        <f>VLOOKUP(I527,[1]Hoja2!A$3:I$54,7,0)</f>
        <v>NS QUIMICOS</v>
      </c>
      <c r="AB527" s="64" t="str">
        <f>VLOOKUP(I527,[1]Hoja2!A$3:I$54,8,0)</f>
        <v>BUENAS PRACTICAS, AUTOCUIDADO Y EPP</v>
      </c>
      <c r="AC527" s="65" t="str">
        <f>VLOOKUP(I527,[1]Hoja2!A$3:I$54,9,0)</f>
        <v>FORTALECIMIENTO PVE QUÍMICO</v>
      </c>
      <c r="AD527" s="83"/>
    </row>
    <row r="528" spans="1:30" ht="53.25" customHeight="1">
      <c r="A528" s="117"/>
      <c r="B528" s="114"/>
      <c r="C528" s="147"/>
      <c r="D528" s="144"/>
      <c r="E528" s="141"/>
      <c r="F528" s="141"/>
      <c r="G528" s="141"/>
      <c r="H528" s="111" t="str">
        <f>VLOOKUP(I528,[1]Hoja2!A$3:I$54,2,0)</f>
        <v>MICROORGANISMOS</v>
      </c>
      <c r="I528" s="59" t="s">
        <v>237</v>
      </c>
      <c r="J528" s="111" t="str">
        <f>VLOOKUP(I528,[1]Hoja2!A$3:I$54,3,0)</f>
        <v>GRIPAS, NAUSEAS, MAREOS, MALESTAR GENERAL</v>
      </c>
      <c r="K528" s="60"/>
      <c r="L528" s="111" t="str">
        <f>VLOOKUP(I528,[1]Hoja2!A$3:I$54,4,0)</f>
        <v>PG INSPECCIONES, PG EMERGENCIA</v>
      </c>
      <c r="M528" s="111" t="str">
        <f>VLOOKUP(I528,[1]Hoja2!A$3:I$54,5,0)</f>
        <v>PVE BIOLÓGICO</v>
      </c>
      <c r="N528" s="61">
        <v>2</v>
      </c>
      <c r="O528" s="61">
        <v>3</v>
      </c>
      <c r="P528" s="61">
        <v>10</v>
      </c>
      <c r="Q528" s="61">
        <f t="shared" si="66"/>
        <v>6</v>
      </c>
      <c r="R528" s="61">
        <f t="shared" si="67"/>
        <v>60</v>
      </c>
      <c r="S528" s="61" t="str">
        <f t="shared" si="68"/>
        <v>M-6</v>
      </c>
      <c r="T528" s="62" t="str">
        <f t="shared" si="69"/>
        <v>III</v>
      </c>
      <c r="U528" s="62" t="str">
        <f t="shared" si="65"/>
        <v>Mejorable</v>
      </c>
      <c r="V528" s="60">
        <v>3</v>
      </c>
      <c r="W528" s="111" t="str">
        <f>VLOOKUP(I528,[1]Hoja2!A$3:I$54,6,0)</f>
        <v>SECUELA</v>
      </c>
      <c r="X528" s="65"/>
      <c r="Y528" s="65"/>
      <c r="Z528" s="65"/>
      <c r="AA528" s="64" t="str">
        <f>VLOOKUP(I528,[1]Hoja2!A$3:I$54,7,0)</f>
        <v>NS BIOLÓGICO</v>
      </c>
      <c r="AB528" s="64" t="str">
        <f>VLOOKUP(I528,[1]Hoja2!A$3:I$54,8,0)</f>
        <v>N/A</v>
      </c>
      <c r="AC528" s="65" t="str">
        <f>VLOOKUP(I528,[1]Hoja2!A$3:I$54,9,0)</f>
        <v>BUENAS PRACTICAS</v>
      </c>
      <c r="AD528" s="83"/>
    </row>
    <row r="529" spans="1:30" ht="53.25" customHeight="1">
      <c r="A529" s="117"/>
      <c r="B529" s="114"/>
      <c r="C529" s="147"/>
      <c r="D529" s="144"/>
      <c r="E529" s="141"/>
      <c r="F529" s="141"/>
      <c r="G529" s="141"/>
      <c r="H529" s="111" t="str">
        <f>VLOOKUP(I529,[1]Hoja2!A$3:I$54,2,0)</f>
        <v>MICROORGANISMOS EN EL AMBIENTE</v>
      </c>
      <c r="I529" s="59" t="s">
        <v>240</v>
      </c>
      <c r="J529" s="111" t="str">
        <f>VLOOKUP(I529,[1]Hoja2!A$3:I$54,3,0)</f>
        <v>LESIONES EN LA PIEL, MALESTAR GENERAL</v>
      </c>
      <c r="K529" s="60"/>
      <c r="L529" s="111" t="str">
        <f>VLOOKUP(I529,[1]Hoja2!A$3:I$54,4,0)</f>
        <v>PG INSPECCIONES, PG EMERGENCIA</v>
      </c>
      <c r="M529" s="111" t="str">
        <f>VLOOKUP(I529,[1]Hoja2!A$3:I$54,5,0)</f>
        <v>PVE BIOLÓGICO, ELEMENTOS DE PROTECCION PERSONAL</v>
      </c>
      <c r="N529" s="61">
        <v>2</v>
      </c>
      <c r="O529" s="61">
        <v>3</v>
      </c>
      <c r="P529" s="61">
        <v>10</v>
      </c>
      <c r="Q529" s="61">
        <f t="shared" si="66"/>
        <v>6</v>
      </c>
      <c r="R529" s="61">
        <f t="shared" si="67"/>
        <v>60</v>
      </c>
      <c r="S529" s="61" t="str">
        <f t="shared" si="68"/>
        <v>M-6</v>
      </c>
      <c r="T529" s="62" t="str">
        <f t="shared" si="69"/>
        <v>III</v>
      </c>
      <c r="U529" s="62" t="str">
        <f t="shared" si="65"/>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AUTOCIODADO E HIGIENE, USO DE EPP</v>
      </c>
      <c r="AC529" s="65" t="str">
        <f>VLOOKUP(I529,[1]Hoja2!A$3:I$54,9,0)</f>
        <v>N/A</v>
      </c>
      <c r="AD529" s="83"/>
    </row>
    <row r="530" spans="1:30" ht="53.25" customHeight="1">
      <c r="A530" s="117"/>
      <c r="B530" s="114"/>
      <c r="C530" s="147"/>
      <c r="D530" s="144"/>
      <c r="E530" s="141"/>
      <c r="F530" s="141"/>
      <c r="G530" s="141"/>
      <c r="H530" s="111" t="str">
        <f>VLOOKUP(I530,[1]Hoja2!A$3:I$54,2,0)</f>
        <v>HONGOS</v>
      </c>
      <c r="I530" s="59" t="s">
        <v>113</v>
      </c>
      <c r="J530" s="111" t="str">
        <f>VLOOKUP(I530,[1]Hoja2!A$3:I$54,3,0)</f>
        <v>LESIONES EN LA PIEL</v>
      </c>
      <c r="K530" s="60"/>
      <c r="L530" s="111" t="str">
        <f>VLOOKUP(I530,[1]Hoja2!A$3:I$54,4,0)</f>
        <v>PG INSPECCIONES, PG EMERGENCIA</v>
      </c>
      <c r="M530" s="111" t="str">
        <f>VLOOKUP(I530,[1]Hoja2!A$3:I$54,5,0)</f>
        <v>PVE BIOLÓGICO</v>
      </c>
      <c r="N530" s="61">
        <v>2</v>
      </c>
      <c r="O530" s="61">
        <v>3</v>
      </c>
      <c r="P530" s="61">
        <v>10</v>
      </c>
      <c r="Q530" s="61">
        <f t="shared" si="66"/>
        <v>6</v>
      </c>
      <c r="R530" s="61">
        <f t="shared" si="67"/>
        <v>60</v>
      </c>
      <c r="S530" s="61" t="str">
        <f t="shared" si="68"/>
        <v>M-6</v>
      </c>
      <c r="T530" s="62" t="str">
        <f t="shared" si="69"/>
        <v>III</v>
      </c>
      <c r="U530" s="62" t="str">
        <f t="shared" si="65"/>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3.25" customHeight="1">
      <c r="A531" s="117"/>
      <c r="B531" s="114"/>
      <c r="C531" s="147"/>
      <c r="D531" s="144"/>
      <c r="E531" s="141"/>
      <c r="F531" s="141"/>
      <c r="G531" s="141"/>
      <c r="H531" s="111" t="str">
        <f>VLOOKUP(I531,[1]Hoja2!A$3:I$54,2,0)</f>
        <v>FLUIDOS</v>
      </c>
      <c r="I531" s="59" t="s">
        <v>117</v>
      </c>
      <c r="J531" s="111" t="str">
        <f>VLOOKUP(I531,[1]Hoja2!A$3:I$54,3,0)</f>
        <v>LESIONES DÉRMICAS</v>
      </c>
      <c r="K531" s="60"/>
      <c r="L531" s="111" t="str">
        <f>VLOOKUP(I531,[1]Hoja2!A$3:I$54,4,0)</f>
        <v>PG INSPECCIONES, PG EMERGENCIA</v>
      </c>
      <c r="M531" s="111" t="str">
        <f>VLOOKUP(I531,[1]Hoja2!A$3:I$54,5,0)</f>
        <v>PVE BIOLÓGICO, ELEMENTOS DE PROTECCION PERSONAL</v>
      </c>
      <c r="N531" s="61">
        <v>2</v>
      </c>
      <c r="O531" s="61">
        <v>3</v>
      </c>
      <c r="P531" s="61">
        <v>10</v>
      </c>
      <c r="Q531" s="61">
        <f t="shared" si="66"/>
        <v>6</v>
      </c>
      <c r="R531" s="61">
        <f t="shared" si="67"/>
        <v>60</v>
      </c>
      <c r="S531" s="61" t="str">
        <f t="shared" si="68"/>
        <v>M-6</v>
      </c>
      <c r="T531" s="62" t="str">
        <f t="shared" si="69"/>
        <v>III</v>
      </c>
      <c r="U531" s="62" t="str">
        <f t="shared" si="65"/>
        <v>Mejorable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N/A</v>
      </c>
      <c r="AD531" s="83"/>
    </row>
    <row r="532" spans="1:30" ht="53.25" customHeight="1">
      <c r="A532" s="117"/>
      <c r="B532" s="114"/>
      <c r="C532" s="147"/>
      <c r="D532" s="144"/>
      <c r="E532" s="141"/>
      <c r="F532" s="141"/>
      <c r="G532" s="141"/>
      <c r="H532" s="111" t="str">
        <f>VLOOKUP(I532,[1]Hoja2!A$3:I$54,2,0)</f>
        <v>PARÁSITOS</v>
      </c>
      <c r="I532" s="59" t="s">
        <v>119</v>
      </c>
      <c r="J532" s="111" t="str">
        <f>VLOOKUP(I532,[1]Hoja2!A$3:I$54,3,0)</f>
        <v>LESIONES, INFECCIONES PARASITARIAS</v>
      </c>
      <c r="K532" s="60"/>
      <c r="L532" s="111" t="str">
        <f>VLOOKUP(I532,[1]Hoja2!A$3:I$54,4,0)</f>
        <v>PG INSPECCIONES, PG EMERGENCIA</v>
      </c>
      <c r="M532" s="111" t="str">
        <f>VLOOKUP(I532,[1]Hoja2!A$3:I$54,5,0)</f>
        <v>PVE BIOLÓGICO, ELEMENTOS DE PROTECCION PERSONAL</v>
      </c>
      <c r="N532" s="61">
        <v>2</v>
      </c>
      <c r="O532" s="61">
        <v>2</v>
      </c>
      <c r="P532" s="61">
        <v>10</v>
      </c>
      <c r="Q532" s="61">
        <f t="shared" si="66"/>
        <v>4</v>
      </c>
      <c r="R532" s="61">
        <f t="shared" si="67"/>
        <v>40</v>
      </c>
      <c r="S532" s="61" t="str">
        <f t="shared" si="68"/>
        <v>B-4</v>
      </c>
      <c r="T532" s="62" t="str">
        <f t="shared" si="69"/>
        <v>III</v>
      </c>
      <c r="U532" s="62" t="str">
        <f t="shared" si="65"/>
        <v>Mejorable</v>
      </c>
      <c r="V532" s="60">
        <v>3</v>
      </c>
      <c r="W532" s="111" t="str">
        <f>VLOOKUP(I532,[1]Hoja2!A$3:I$54,6,0)</f>
        <v>SECUELA</v>
      </c>
      <c r="X532" s="65"/>
      <c r="Y532" s="65"/>
      <c r="Z532" s="65"/>
      <c r="AA532" s="64" t="str">
        <f>VLOOKUP(I532,[1]Hoja2!A$3:I$54,7,0)</f>
        <v>NS BIOLÓGICO</v>
      </c>
      <c r="AB532" s="64" t="str">
        <f>VLOOKUP(I532,[1]Hoja2!A$3:I$54,8,0)</f>
        <v>AUTOCUIDADO E HIGIENE, USO DE EPP</v>
      </c>
      <c r="AC532" s="65" t="str">
        <f>VLOOKUP(I532,[1]Hoja2!A$3:I$54,9,0)</f>
        <v>N/A</v>
      </c>
      <c r="AD532" s="83"/>
    </row>
    <row r="533" spans="1:30" ht="53.25" customHeight="1">
      <c r="A533" s="117"/>
      <c r="B533" s="114"/>
      <c r="C533" s="147"/>
      <c r="D533" s="144"/>
      <c r="E533" s="141"/>
      <c r="F533" s="141"/>
      <c r="G533" s="141"/>
      <c r="H533" s="111" t="str">
        <f>VLOOKUP(I533,[1]Hoja2!A$3:I$54,2,0)</f>
        <v>ANIMALES VIVOS</v>
      </c>
      <c r="I533" s="59" t="s">
        <v>122</v>
      </c>
      <c r="J533" s="111" t="str">
        <f>VLOOKUP(I533,[1]Hoja2!A$3:I$54,3,0)</f>
        <v>LESIONES EN TEJIDOS, INFECCIONES, ENFERMADES INFECTOCONTAGIOSAS</v>
      </c>
      <c r="K533" s="60"/>
      <c r="L533" s="111" t="str">
        <f>VLOOKUP(I533,[1]Hoja2!A$3:I$54,4,0)</f>
        <v>PG INSPECCIONES, PG EMERGENCIA</v>
      </c>
      <c r="M533" s="111" t="str">
        <f>VLOOKUP(I533,[1]Hoja2!A$3:I$54,5,0)</f>
        <v>ELEMENTOS DE PROTECCIÓN PERSONAL</v>
      </c>
      <c r="N533" s="61">
        <v>10</v>
      </c>
      <c r="O533" s="61">
        <v>4</v>
      </c>
      <c r="P533" s="61">
        <v>25</v>
      </c>
      <c r="Q533" s="61">
        <f t="shared" si="66"/>
        <v>40</v>
      </c>
      <c r="R533" s="61">
        <f t="shared" si="67"/>
        <v>1000</v>
      </c>
      <c r="S533" s="61" t="str">
        <f t="shared" si="68"/>
        <v>MA-40</v>
      </c>
      <c r="T533" s="62" t="str">
        <f t="shared" si="69"/>
        <v>I</v>
      </c>
      <c r="U533" s="62" t="str">
        <f t="shared" si="65"/>
        <v>No Aceptable</v>
      </c>
      <c r="V533" s="60">
        <v>3</v>
      </c>
      <c r="W533" s="111" t="str">
        <f>VLOOKUP(I533,[1]Hoja2!A$3:I$54,6,0)</f>
        <v>SECUELA, CALIFICACIÓN DE ENFERMEDAD LABORAL, MUERTE</v>
      </c>
      <c r="X533" s="65"/>
      <c r="Y533" s="65"/>
      <c r="Z533" s="65"/>
      <c r="AA533" s="64" t="str">
        <f>VLOOKUP(I533,[1]Hoja2!A$3:I$54,7,0)</f>
        <v>NS BIOLÓGICO</v>
      </c>
      <c r="AB533" s="64" t="str">
        <f>VLOOKUP(I533,[1]Hoja2!A$3:I$54,8,0)</f>
        <v>AUTOCUIDADO E HIGIENE, USO DE EPP</v>
      </c>
      <c r="AC533" s="65" t="str">
        <f>VLOOKUP(I533,[1]Hoja2!A$3:I$54,9,0)</f>
        <v>BUENAS PRACTICAS</v>
      </c>
      <c r="AD533" s="83"/>
    </row>
    <row r="534" spans="1:30" ht="53.25" customHeight="1">
      <c r="A534" s="117"/>
      <c r="B534" s="114"/>
      <c r="C534" s="147"/>
      <c r="D534" s="144"/>
      <c r="E534" s="141"/>
      <c r="F534" s="141"/>
      <c r="G534" s="141"/>
      <c r="H534" s="111" t="str">
        <f>VLOOKUP(I534,[1]Hoja2!A$3:I$54,2,0)</f>
        <v>CARGA DE UN PESO MAYOR AL RECOMENDADO</v>
      </c>
      <c r="I534" s="59" t="s">
        <v>125</v>
      </c>
      <c r="J534" s="111" t="str">
        <f>VLOOKUP(I534,[1]Hoja2!A$3:I$54,3,0)</f>
        <v>LESIONES OSTEOMUSCULARES</v>
      </c>
      <c r="K534" s="60"/>
      <c r="L534" s="111" t="str">
        <f>VLOOKUP(I534,[1]Hoja2!A$3:I$54,4,0)</f>
        <v>PG INSPECCIONES, PG EMERGENCIA</v>
      </c>
      <c r="M534" s="111" t="str">
        <f>VLOOKUP(I534,[1]Hoja2!A$3:I$54,5,0)</f>
        <v>PVE BIOMECÁNICO, PROGRAMA PAUSAS ACTIVAS, PG MEDICINA PREVENTIVA Y DEL TRABAJO</v>
      </c>
      <c r="N534" s="61">
        <v>2</v>
      </c>
      <c r="O534" s="61">
        <v>1</v>
      </c>
      <c r="P534" s="61">
        <v>10</v>
      </c>
      <c r="Q534" s="61">
        <f t="shared" si="66"/>
        <v>2</v>
      </c>
      <c r="R534" s="61">
        <f t="shared" si="67"/>
        <v>20</v>
      </c>
      <c r="S534" s="61" t="str">
        <f t="shared" si="68"/>
        <v>B-2</v>
      </c>
      <c r="T534" s="62" t="str">
        <f t="shared" si="69"/>
        <v>IV</v>
      </c>
      <c r="U534" s="62" t="str">
        <f t="shared" si="65"/>
        <v>Aceptable</v>
      </c>
      <c r="V534" s="60">
        <v>3</v>
      </c>
      <c r="W534" s="111" t="str">
        <f>VLOOKUP(I534,[1]Hoja2!A$3:I$54,6,0)</f>
        <v>SECUELA, CALIFICACIÓN DE ENFERMEDAD LABORAL</v>
      </c>
      <c r="X534" s="65"/>
      <c r="Y534" s="65"/>
      <c r="Z534" s="65"/>
      <c r="AA534" s="64" t="str">
        <f>VLOOKUP(I534,[1]Hoja2!A$3:I$54,7,0)</f>
        <v>NS MANEJO DE CARGAS</v>
      </c>
      <c r="AB534" s="64" t="str">
        <f>VLOOKUP(I534,[1]Hoja2!A$3:I$54,8,0)</f>
        <v>LEVANTAMIENTO MANUAL Y MECÁNICO DE CARGAS</v>
      </c>
      <c r="AC534" s="65" t="str">
        <f>VLOOKUP(I534,[1]Hoja2!A$3:I$54,9,0)</f>
        <v>FORTALECIMIENTO PVE BIOMECÁNICO</v>
      </c>
      <c r="AD534" s="83"/>
    </row>
    <row r="535" spans="1:30" ht="53.25" customHeight="1">
      <c r="A535" s="117"/>
      <c r="B535" s="114"/>
      <c r="C535" s="147"/>
      <c r="D535" s="144"/>
      <c r="E535" s="141"/>
      <c r="F535" s="141"/>
      <c r="G535" s="141"/>
      <c r="H535" s="111" t="str">
        <f>VLOOKUP(I535,[1]Hoja2!A$3:I$54,2,0)</f>
        <v>FORZADAS, PROLONGADAS EN PERSONAL OPERATIVO</v>
      </c>
      <c r="I535" s="59" t="s">
        <v>243</v>
      </c>
      <c r="J535" s="111" t="str">
        <f>VLOOKUP(I535,[1]Hoja2!A$3:I$54,3,0)</f>
        <v>DOLOR DE ESPALDA, LESIONES EN LA COLUMNA</v>
      </c>
      <c r="K535" s="60"/>
      <c r="L535" s="111" t="str">
        <f>VLOOKUP(I535,[1]Hoja2!A$3:I$54,4,0)</f>
        <v>PG INSPECCIONES, PG EMERGENCIA</v>
      </c>
      <c r="M535" s="111" t="str">
        <f>VLOOKUP(I535,[1]Hoja2!A$3:I$54,5,0)</f>
        <v>PVE BIOMECÁNICO, EXÁMENES PERIODICOS, PG MEDICINA PREVENTIVA Y DEL TRABAJO</v>
      </c>
      <c r="N535" s="61">
        <v>2</v>
      </c>
      <c r="O535" s="61">
        <v>1</v>
      </c>
      <c r="P535" s="61">
        <v>10</v>
      </c>
      <c r="Q535" s="61">
        <f t="shared" si="66"/>
        <v>2</v>
      </c>
      <c r="R535" s="61">
        <f t="shared" si="67"/>
        <v>20</v>
      </c>
      <c r="S535" s="61" t="str">
        <f t="shared" si="68"/>
        <v>B-2</v>
      </c>
      <c r="T535" s="62" t="str">
        <f t="shared" si="69"/>
        <v>IV</v>
      </c>
      <c r="U535" s="62" t="str">
        <f t="shared" si="65"/>
        <v>Aceptable</v>
      </c>
      <c r="V535" s="60">
        <v>3</v>
      </c>
      <c r="W535" s="111" t="str">
        <f>VLOOKUP(I535,[1]Hoja2!A$3:I$54,6,0)</f>
        <v>SECUELA, CALIFICACIÓN DE ENFERMEDAD LABORAL</v>
      </c>
      <c r="X535" s="65"/>
      <c r="Y535" s="65"/>
      <c r="Z535" s="65"/>
      <c r="AA535" s="64" t="str">
        <f>VLOOKUP(I535,[1]Hoja2!A$3:I$54,7,0)</f>
        <v>NS MANEJO DE CARGAS</v>
      </c>
      <c r="AB535" s="64" t="str">
        <f>VLOOKUP(I535,[1]Hoja2!A$3:I$54,8,0)</f>
        <v>HIGIENE POSTURAL</v>
      </c>
      <c r="AC535" s="65" t="str">
        <f>VLOOKUP(I535,[1]Hoja2!A$3:I$54,9,0)</f>
        <v>FORTALECIMIENTO PVE BIOMECÁNICO</v>
      </c>
      <c r="AD535" s="83"/>
    </row>
    <row r="536" spans="1:30" ht="53.25" customHeight="1">
      <c r="A536" s="117"/>
      <c r="B536" s="114"/>
      <c r="C536" s="147"/>
      <c r="D536" s="144"/>
      <c r="E536" s="141"/>
      <c r="F536" s="141"/>
      <c r="G536" s="141"/>
      <c r="H536" s="111" t="str">
        <f>VLOOKUP(I536,[1]Hoja2!A$3:I$54,2,0)</f>
        <v>HIGIENE POSTURAL, MOVIMIENTOS REPETITIVOS</v>
      </c>
      <c r="I536" s="59" t="s">
        <v>245</v>
      </c>
      <c r="J536" s="111" t="str">
        <f>VLOOKUP(I536,[1]Hoja2!A$3:I$54,3,0)</f>
        <v>LESIONES OSTEOMUSCULARES, TRANSTORNO DE TRAUMA ACUMULATIVO</v>
      </c>
      <c r="K536" s="60"/>
      <c r="L536" s="111" t="str">
        <f>VLOOKUP(I536,[1]Hoja2!A$3:I$54,4,0)</f>
        <v>PG INSPECCIONES, PG EMERGENCIA</v>
      </c>
      <c r="M536" s="111" t="str">
        <f>VLOOKUP(I536,[1]Hoja2!A$3:I$54,5,0)</f>
        <v>PVE BIOMECÁNICO, PG MEDICINA PREVENTIVA Y DEL TRABAJO</v>
      </c>
      <c r="N536" s="61">
        <v>2</v>
      </c>
      <c r="O536" s="61">
        <v>1</v>
      </c>
      <c r="P536" s="61">
        <v>10</v>
      </c>
      <c r="Q536" s="61">
        <f t="shared" si="66"/>
        <v>2</v>
      </c>
      <c r="R536" s="61">
        <f t="shared" si="67"/>
        <v>20</v>
      </c>
      <c r="S536" s="61" t="str">
        <f t="shared" si="68"/>
        <v>B-2</v>
      </c>
      <c r="T536" s="62" t="str">
        <f t="shared" si="69"/>
        <v>IV</v>
      </c>
      <c r="U536" s="62" t="str">
        <f t="shared" si="65"/>
        <v>Aceptable</v>
      </c>
      <c r="V536" s="60">
        <v>3</v>
      </c>
      <c r="W536" s="111" t="str">
        <f>VLOOKUP(I536,[1]Hoja2!A$3:I$54,6,0)</f>
        <v>SECUELA, CALIFICACIÓN DE ENFERMEDAD LABORAL</v>
      </c>
      <c r="X536" s="65"/>
      <c r="Y536" s="65"/>
      <c r="Z536" s="65"/>
      <c r="AA536" s="64" t="str">
        <f>VLOOKUP(I536,[1]Hoja2!A$3:I$54,7,0)</f>
        <v>NS MANEJO DE CARGAS</v>
      </c>
      <c r="AB536" s="64" t="str">
        <f>VLOOKUP(I536,[1]Hoja2!A$3:I$54,8,0)</f>
        <v>HIGIENE POSTURAL</v>
      </c>
      <c r="AC536" s="65" t="str">
        <f>VLOOKUP(I536,[1]Hoja2!A$3:I$54,9,0)</f>
        <v>FORTALECIMIENTO PVE BIOMECÁNICO</v>
      </c>
      <c r="AD536" s="83"/>
    </row>
    <row r="537" spans="1:30" ht="53.25" customHeight="1">
      <c r="A537" s="117"/>
      <c r="B537" s="114"/>
      <c r="C537" s="147"/>
      <c r="D537" s="144"/>
      <c r="E537" s="141"/>
      <c r="F537" s="141"/>
      <c r="G537" s="141"/>
      <c r="H537" s="111" t="str">
        <f>VLOOKUP(I537,[1]Hoja2!A$3:I$54,2,0)</f>
        <v>RELACIONES, COHESIÓN, CALIDAD DE INTERACCIONES NO EFECTIVA, NO HAY TRABAJO EN EQUIPO</v>
      </c>
      <c r="I537" s="59" t="s">
        <v>141</v>
      </c>
      <c r="J537" s="111" t="str">
        <f>VLOOKUP(I537,[1]Hoja2!A$3:I$54,3,0)</f>
        <v>ENFERMEDADES DIGESTIVAS, IRRITABILIDAD</v>
      </c>
      <c r="K537" s="60"/>
      <c r="L537" s="111" t="str">
        <f>VLOOKUP(I537,[1]Hoja2!A$3:I$54,4,0)</f>
        <v>N/A</v>
      </c>
      <c r="M537" s="111" t="str">
        <f>VLOOKUP(I537,[1]Hoja2!A$3:I$54,5,0)</f>
        <v>PVE PSICOSOCIAL</v>
      </c>
      <c r="N537" s="61">
        <v>2</v>
      </c>
      <c r="O537" s="61">
        <v>3</v>
      </c>
      <c r="P537" s="61">
        <v>10</v>
      </c>
      <c r="Q537" s="61">
        <f t="shared" si="66"/>
        <v>6</v>
      </c>
      <c r="R537" s="61">
        <f t="shared" si="67"/>
        <v>60</v>
      </c>
      <c r="S537" s="61" t="str">
        <f t="shared" si="68"/>
        <v>M-6</v>
      </c>
      <c r="T537" s="62" t="str">
        <f t="shared" si="69"/>
        <v>III</v>
      </c>
      <c r="U537" s="62" t="str">
        <f t="shared" si="65"/>
        <v>Mejorable</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3.25" customHeight="1">
      <c r="A538" s="117"/>
      <c r="B538" s="114"/>
      <c r="C538" s="147"/>
      <c r="D538" s="144"/>
      <c r="E538" s="141"/>
      <c r="F538" s="141"/>
      <c r="G538" s="141"/>
      <c r="H538" s="111" t="str">
        <f>VLOOKUP(I538,[1]Hoja2!A$3:I$54,2,0)</f>
        <v>CARGA MENTAL, DEMANDAS EMOCIONALES, INESPECIFICIDAD DE DEFINICIÓN DE ROLES, MONOTONÍA</v>
      </c>
      <c r="I538" s="59" t="s">
        <v>146</v>
      </c>
      <c r="J538" s="111" t="str">
        <f>VLOOKUP(I538,[1]Hoja2!A$3:I$54,3,0)</f>
        <v>ESTRÉS, CEFALÉA, IRRITABILIDAD</v>
      </c>
      <c r="K538" s="60"/>
      <c r="L538" s="111" t="str">
        <f>VLOOKUP(I538,[1]Hoja2!A$3:I$54,4,0)</f>
        <v>N/A</v>
      </c>
      <c r="M538" s="111" t="str">
        <f>VLOOKUP(I538,[1]Hoja2!A$3:I$54,5,0)</f>
        <v>PVE PSICOSOCIAL</v>
      </c>
      <c r="N538" s="61">
        <v>6</v>
      </c>
      <c r="O538" s="61">
        <v>4</v>
      </c>
      <c r="P538" s="61">
        <v>10</v>
      </c>
      <c r="Q538" s="61">
        <f t="shared" si="66"/>
        <v>24</v>
      </c>
      <c r="R538" s="61">
        <f t="shared" si="67"/>
        <v>240</v>
      </c>
      <c r="S538" s="61" t="str">
        <f t="shared" si="68"/>
        <v>MA-24</v>
      </c>
      <c r="T538" s="62" t="str">
        <f t="shared" si="69"/>
        <v>II</v>
      </c>
      <c r="U538" s="62" t="str">
        <f t="shared" si="65"/>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3.25" customHeight="1">
      <c r="A539" s="117"/>
      <c r="B539" s="114"/>
      <c r="C539" s="147"/>
      <c r="D539" s="144"/>
      <c r="E539" s="141"/>
      <c r="F539" s="141"/>
      <c r="G539" s="141"/>
      <c r="H539" s="111" t="str">
        <f>VLOOKUP(I539,[1]Hoja2!A$3:I$54,2,0)</f>
        <v>TECNOLOGÍA NO AVANZADA, COMUNICACIÓN NO EFECTIVA, SOBRECARGA CUANTITATIVA Y CUALITATIVA, NO HAY VARIACIÓN EN FORMA DE TRABAJO</v>
      </c>
      <c r="I539" s="59" t="s">
        <v>149</v>
      </c>
      <c r="J539" s="111" t="str">
        <f>VLOOKUP(I539,[1]Hoja2!A$3:I$54,3,0)</f>
        <v>ENFERMEDADES DIGESTIVAS, IRRITABILIDAD</v>
      </c>
      <c r="K539" s="60"/>
      <c r="L539" s="111" t="str">
        <f>VLOOKUP(I539,[1]Hoja2!A$3:I$54,4,0)</f>
        <v>N/A</v>
      </c>
      <c r="M539" s="111" t="str">
        <f>VLOOKUP(I539,[1]Hoja2!A$3:I$54,5,0)</f>
        <v>PVE PSICOSOCIAL</v>
      </c>
      <c r="N539" s="61">
        <v>6</v>
      </c>
      <c r="O539" s="61">
        <v>4</v>
      </c>
      <c r="P539" s="61">
        <v>10</v>
      </c>
      <c r="Q539" s="61">
        <f t="shared" si="66"/>
        <v>24</v>
      </c>
      <c r="R539" s="61">
        <f t="shared" si="67"/>
        <v>240</v>
      </c>
      <c r="S539" s="61" t="str">
        <f t="shared" si="68"/>
        <v>MA-24</v>
      </c>
      <c r="T539" s="66" t="str">
        <f t="shared" si="69"/>
        <v>II</v>
      </c>
      <c r="U539" s="66" t="str">
        <f t="shared" si="65"/>
        <v>No Aceptable o Aceptable con Control Especifico</v>
      </c>
      <c r="V539" s="60">
        <v>3</v>
      </c>
      <c r="W539" s="111" t="str">
        <f>VLOOKUP(I539,[1]Hoja2!A$3:I$54,6,0)</f>
        <v>SECUELA, CALIFICACIÓN DE ENFERMEDAD LABORAL</v>
      </c>
      <c r="X539" s="65"/>
      <c r="Y539" s="65"/>
      <c r="Z539" s="65"/>
      <c r="AA539" s="64" t="str">
        <f>VLOOKUP(I539,[1]Hoja2!A$3:I$54,7,0)</f>
        <v>N/A</v>
      </c>
      <c r="AB539" s="64" t="str">
        <f>VLOOKUP(I539,[1]Hoja2!A$3:I$54,8,0)</f>
        <v>N/A</v>
      </c>
      <c r="AC539" s="65" t="str">
        <f>VLOOKUP(I539,[1]Hoja2!A$3:I$54,9,0)</f>
        <v>FORTALECIMIENTO PVE PSICOSOCIAL</v>
      </c>
      <c r="AD539" s="83"/>
    </row>
    <row r="540" spans="1:30" ht="53.25" customHeight="1">
      <c r="A540" s="117"/>
      <c r="B540" s="114"/>
      <c r="C540" s="147"/>
      <c r="D540" s="144"/>
      <c r="E540" s="141"/>
      <c r="F540" s="141"/>
      <c r="G540" s="141"/>
      <c r="H540" s="111" t="str">
        <f>VLOOKUP(I540,[1]Hoja2!A$3:I$54,2,0)</f>
        <v>ESTILOS DE MANDO RÍGIDOS, AUSENCIA DE CAPACITACIÓN, AUSENCIA DE PROGRAMAS DE BIENESTAR</v>
      </c>
      <c r="I540" s="59" t="s">
        <v>154</v>
      </c>
      <c r="J540" s="111" t="str">
        <f>VLOOKUP(I540,[1]Hoja2!A$3:I$54,3,0)</f>
        <v>ESTRÉS, DEPRESIÓN, DESMOTIVACIÓN, AUSENCIA DE ATENCIÓN</v>
      </c>
      <c r="K540" s="60"/>
      <c r="L540" s="111" t="str">
        <f>VLOOKUP(I540,[1]Hoja2!A$3:I$54,4,0)</f>
        <v>N/A</v>
      </c>
      <c r="M540" s="111" t="str">
        <f>VLOOKUP(I540,[1]Hoja2!A$3:I$54,5,0)</f>
        <v>PVE PSICOSOCIAL</v>
      </c>
      <c r="N540" s="61">
        <v>6</v>
      </c>
      <c r="O540" s="61">
        <v>4</v>
      </c>
      <c r="P540" s="61">
        <v>10</v>
      </c>
      <c r="Q540" s="61">
        <f t="shared" si="66"/>
        <v>24</v>
      </c>
      <c r="R540" s="61">
        <f t="shared" si="67"/>
        <v>240</v>
      </c>
      <c r="S540" s="61" t="str">
        <f t="shared" si="68"/>
        <v>MA-24</v>
      </c>
      <c r="T540" s="66" t="str">
        <f t="shared" si="69"/>
        <v>II</v>
      </c>
      <c r="U540" s="66" t="str">
        <f t="shared" si="65"/>
        <v>No Aceptable o Aceptable con Control Especifico</v>
      </c>
      <c r="V540" s="60">
        <v>3</v>
      </c>
      <c r="W540" s="111" t="str">
        <f>VLOOKUP(I540,[1]Hoja2!A$3:I$54,6,0)</f>
        <v>SECUELA, CALIFICACIÓN DE ENFERMEDAD LABORAL</v>
      </c>
      <c r="X540" s="65"/>
      <c r="Y540" s="65"/>
      <c r="Z540" s="65"/>
      <c r="AA540" s="64" t="str">
        <f>VLOOKUP(I540,[1]Hoja2!A$3:I$54,7,0)</f>
        <v>N/A</v>
      </c>
      <c r="AB540" s="64" t="str">
        <f>VLOOKUP(I540,[1]Hoja2!A$3:I$54,8,0)</f>
        <v>N/A</v>
      </c>
      <c r="AC540" s="65" t="str">
        <f>VLOOKUP(I540,[1]Hoja2!A$3:I$54,9,0)</f>
        <v>FORTALECIMIENTO PVE PSICOSOCIAL</v>
      </c>
      <c r="AD540" s="83"/>
    </row>
    <row r="541" spans="1:30" ht="53.25" customHeight="1">
      <c r="A541" s="117"/>
      <c r="B541" s="114"/>
      <c r="C541" s="147"/>
      <c r="D541" s="144"/>
      <c r="E541" s="141"/>
      <c r="F541" s="141"/>
      <c r="G541" s="141"/>
      <c r="H541" s="111" t="str">
        <f>VLOOKUP(I541,[1]Hoja2!A$3:I$54,2,0)</f>
        <v>SISMOS, INCENDIOS, INUNDACIONES, TERREMOTOS, VENDAVALES</v>
      </c>
      <c r="I541" s="59" t="s">
        <v>250</v>
      </c>
      <c r="J541" s="111" t="str">
        <f>VLOOKUP(I541,[1]Hoja2!A$3:I$54,3,0)</f>
        <v>LESIONES, ATRAPAMIENTO, APLASTAMIENTO, PÉRDIDAS MATERIALES</v>
      </c>
      <c r="K541" s="60"/>
      <c r="L541" s="111" t="str">
        <f>VLOOKUP(I541,[1]Hoja2!A$3:I$54,4,0)</f>
        <v>PG INSPECCIONES, PG EMERGENCIA</v>
      </c>
      <c r="M541" s="111" t="str">
        <f>VLOOKUP(I541,[1]Hoja2!A$3:I$54,5,0)</f>
        <v>BRIGADAS DE EMERGENCIA</v>
      </c>
      <c r="N541" s="61">
        <v>6</v>
      </c>
      <c r="O541" s="61">
        <v>4</v>
      </c>
      <c r="P541" s="61">
        <v>25</v>
      </c>
      <c r="Q541" s="61">
        <f t="shared" si="66"/>
        <v>24</v>
      </c>
      <c r="R541" s="61">
        <f t="shared" si="67"/>
        <v>600</v>
      </c>
      <c r="S541" s="61" t="str">
        <f t="shared" si="68"/>
        <v>MA-24</v>
      </c>
      <c r="T541" s="66" t="str">
        <f t="shared" si="69"/>
        <v>I</v>
      </c>
      <c r="U541" s="66" t="str">
        <f t="shared" si="65"/>
        <v>No Aceptable</v>
      </c>
      <c r="V541" s="60">
        <v>3</v>
      </c>
      <c r="W541" s="111" t="str">
        <f>VLOOKUP(I541,[1]Hoja2!A$3:I$54,6,0)</f>
        <v>SECUELA, CALIFICACIÓN DE ENFERMEDAD LABORAL, MUERTE</v>
      </c>
      <c r="X541" s="65"/>
      <c r="Y541" s="65"/>
      <c r="Z541" s="65"/>
      <c r="AA541" s="64" t="str">
        <f>VLOOKUP(I541,[1]Hoja2!A$3:I$54,7,0)</f>
        <v>NS PLANES DE EMERGENCIA</v>
      </c>
      <c r="AB541" s="64" t="str">
        <f>VLOOKUP(I541,[1]Hoja2!A$3:I$54,8,0)</f>
        <v>N/A</v>
      </c>
      <c r="AC541" s="65" t="str">
        <f>VLOOKUP(I541,[1]Hoja2!A$3:I$54,9,0)</f>
        <v>N/A</v>
      </c>
      <c r="AD541" s="83"/>
    </row>
    <row r="542" spans="1:30" ht="53.25" customHeight="1" thickBot="1">
      <c r="A542" s="118"/>
      <c r="B542" s="115"/>
      <c r="C542" s="148"/>
      <c r="D542" s="145"/>
      <c r="E542" s="142"/>
      <c r="F542" s="142"/>
      <c r="G542" s="142"/>
      <c r="H542" s="112" t="str">
        <f>VLOOKUP(I542,[1]Hoja2!A$3:I$54,2,0)</f>
        <v>LLUVIAS, GRANIZADA, HELADAS</v>
      </c>
      <c r="I542" s="94" t="s">
        <v>251</v>
      </c>
      <c r="J542" s="112" t="str">
        <f>VLOOKUP(I542,[1]Hoja2!A$3:I$54,3,0)</f>
        <v>LESIONES, ATRAPAMIENTO, APLASTAMIENTO, PÉRDIDAS MATERIALES</v>
      </c>
      <c r="K542" s="95"/>
      <c r="L542" s="112" t="str">
        <f>VLOOKUP(I542,[1]Hoja2!A$3:I$54,4,0)</f>
        <v>PG INSPECCIONES, PG EMERGENCIA</v>
      </c>
      <c r="M542" s="112" t="str">
        <f>VLOOKUP(I542,[1]Hoja2!A$3:I$54,5,0)</f>
        <v>BRIGADAS DE EMERGENCIA</v>
      </c>
      <c r="N542" s="96">
        <v>6</v>
      </c>
      <c r="O542" s="96">
        <v>4</v>
      </c>
      <c r="P542" s="96">
        <v>25</v>
      </c>
      <c r="Q542" s="96">
        <f t="shared" si="66"/>
        <v>24</v>
      </c>
      <c r="R542" s="96">
        <f t="shared" si="67"/>
        <v>600</v>
      </c>
      <c r="S542" s="96" t="str">
        <f t="shared" si="68"/>
        <v>MA-24</v>
      </c>
      <c r="T542" s="89" t="str">
        <f t="shared" si="69"/>
        <v>I</v>
      </c>
      <c r="U542" s="89" t="str">
        <f t="shared" si="65"/>
        <v>No Aceptable</v>
      </c>
      <c r="V542" s="95">
        <v>3</v>
      </c>
      <c r="W542" s="112" t="str">
        <f>VLOOKUP(I542,[1]Hoja2!A$3:I$54,6,0)</f>
        <v>SECUELA, CALIFICACIÓN DE ENFERMEDAD LABORAL, MUERTE</v>
      </c>
      <c r="X542" s="97"/>
      <c r="Y542" s="97"/>
      <c r="Z542" s="97"/>
      <c r="AA542" s="98" t="str">
        <f>VLOOKUP(I542,[1]Hoja2!A$3:I$54,7,0)</f>
        <v>NS PLANES DE EMERGENCIA</v>
      </c>
      <c r="AB542" s="98" t="str">
        <f>VLOOKUP(I542,[1]Hoja2!A$3:I$54,8,0)</f>
        <v>N/A</v>
      </c>
      <c r="AC542" s="97" t="str">
        <f>VLOOKUP(I542,[1]Hoja2!A$3:I$54,9,0)</f>
        <v>N/A</v>
      </c>
      <c r="AD542" s="99"/>
    </row>
  </sheetData>
  <mergeCells count="93">
    <mergeCell ref="C506:C542"/>
    <mergeCell ref="D506:D542"/>
    <mergeCell ref="E506:E542"/>
    <mergeCell ref="F506:F542"/>
    <mergeCell ref="G506:G542"/>
    <mergeCell ref="F470:F505"/>
    <mergeCell ref="G470:G505"/>
    <mergeCell ref="C434:C469"/>
    <mergeCell ref="D434:D469"/>
    <mergeCell ref="E434:E469"/>
    <mergeCell ref="F434:F469"/>
    <mergeCell ref="C470:C505"/>
    <mergeCell ref="D470:D505"/>
    <mergeCell ref="E470:E505"/>
    <mergeCell ref="G434:G469"/>
    <mergeCell ref="C398:C433"/>
    <mergeCell ref="D398:D433"/>
    <mergeCell ref="E398:E433"/>
    <mergeCell ref="F398:F433"/>
    <mergeCell ref="G398:G433"/>
    <mergeCell ref="F362:F397"/>
    <mergeCell ref="G362:G397"/>
    <mergeCell ref="C326:C361"/>
    <mergeCell ref="D326:D361"/>
    <mergeCell ref="E326:E361"/>
    <mergeCell ref="F326:F361"/>
    <mergeCell ref="G326:G361"/>
    <mergeCell ref="C362:C397"/>
    <mergeCell ref="D362:D397"/>
    <mergeCell ref="E362:E397"/>
    <mergeCell ref="F299:F325"/>
    <mergeCell ref="G299:G325"/>
    <mergeCell ref="F263:F298"/>
    <mergeCell ref="G263:G298"/>
    <mergeCell ref="C227:C262"/>
    <mergeCell ref="D227:D262"/>
    <mergeCell ref="E227:E262"/>
    <mergeCell ref="F227:F262"/>
    <mergeCell ref="G227:G262"/>
    <mergeCell ref="C263:C298"/>
    <mergeCell ref="D263:D298"/>
    <mergeCell ref="E263:E298"/>
    <mergeCell ref="C299:C325"/>
    <mergeCell ref="D299:D325"/>
    <mergeCell ref="E299:E325"/>
    <mergeCell ref="E191:E226"/>
    <mergeCell ref="F191:F226"/>
    <mergeCell ref="G191:G226"/>
    <mergeCell ref="D191:D226"/>
    <mergeCell ref="C191:C226"/>
    <mergeCell ref="G83:G118"/>
    <mergeCell ref="F83:F118"/>
    <mergeCell ref="E83:E118"/>
    <mergeCell ref="D83:D118"/>
    <mergeCell ref="C83:C118"/>
    <mergeCell ref="G119:G154"/>
    <mergeCell ref="F119:F154"/>
    <mergeCell ref="E119:E154"/>
    <mergeCell ref="D119:D154"/>
    <mergeCell ref="C119:C154"/>
    <mergeCell ref="E155:E190"/>
    <mergeCell ref="F155:F190"/>
    <mergeCell ref="G155:G190"/>
    <mergeCell ref="D155:D190"/>
    <mergeCell ref="C155:C190"/>
    <mergeCell ref="D11:D46"/>
    <mergeCell ref="C11:C46"/>
    <mergeCell ref="E47:E82"/>
    <mergeCell ref="F47:F82"/>
    <mergeCell ref="G47:G82"/>
    <mergeCell ref="D47:D82"/>
    <mergeCell ref="C47:C82"/>
    <mergeCell ref="E3:J3"/>
    <mergeCell ref="E4:J4"/>
    <mergeCell ref="G11:G46"/>
    <mergeCell ref="F11:F46"/>
    <mergeCell ref="E11:E46"/>
    <mergeCell ref="B11:B542"/>
    <mergeCell ref="A11:A542"/>
    <mergeCell ref="X8:AD9"/>
    <mergeCell ref="N8:T9"/>
    <mergeCell ref="C2:D2"/>
    <mergeCell ref="C4:D4"/>
    <mergeCell ref="E5:H5"/>
    <mergeCell ref="C8:G9"/>
    <mergeCell ref="H8:I9"/>
    <mergeCell ref="J8:J10"/>
    <mergeCell ref="K8:M9"/>
    <mergeCell ref="U8:U9"/>
    <mergeCell ref="V8:W9"/>
    <mergeCell ref="B8:B10"/>
    <mergeCell ref="A8:A10"/>
    <mergeCell ref="E2:J2"/>
  </mergeCells>
  <conditionalFormatting sqref="T24:U27 T17:U18 T307:U310 T470:U472 T434:U436 T398:U400 T362:U364 T312:U328 T299:U301 T263:U265 T227:U229 T191:U193 T155:U157 T119:U121 T83:U85 T29:U49 T11:U13">
    <cfRule type="cellIs" dxfId="1291" priority="2429" stopIfTrue="1" operator="equal">
      <formula>"Muy Alto"</formula>
    </cfRule>
    <cfRule type="cellIs" dxfId="1290" priority="2430" stopIfTrue="1" operator="equal">
      <formula>"Medio"</formula>
    </cfRule>
    <cfRule type="cellIs" dxfId="1289" priority="2431" stopIfTrue="1" operator="equal">
      <formula>"Bajo"</formula>
    </cfRule>
  </conditionalFormatting>
  <conditionalFormatting sqref="T24:U27 T17:U18 T307:U310 T470:U472 T434:U436 T398:U400 T362:U364 T312:U328 T299:U301 T263:U265 T227:U229 T191:U193 T155:U157 T119:U121 T83:U85 T29:U49 T11:U13">
    <cfRule type="cellIs" dxfId="1288" priority="2428" stopIfTrue="1" operator="equal">
      <formula>"Alto"</formula>
    </cfRule>
  </conditionalFormatting>
  <conditionalFormatting sqref="T24:U27 T17:U18 T307:U310 T470:U472 T434:U436 T398:U400 T362:U364 T312:U328 T299:U301 T263:U265 T227:U229 T191:U193 T155:U157 T119:U121 T83:U85 T29:U49 T11:U13">
    <cfRule type="cellIs" dxfId="1287" priority="2424" stopIfTrue="1" operator="equal">
      <formula>"IV"</formula>
    </cfRule>
    <cfRule type="cellIs" dxfId="1286" priority="2425" stopIfTrue="1" operator="equal">
      <formula>"III"</formula>
    </cfRule>
    <cfRule type="cellIs" dxfId="1285" priority="2426" stopIfTrue="1" operator="equal">
      <formula>"II"</formula>
    </cfRule>
    <cfRule type="cellIs" dxfId="1284" priority="2427" stopIfTrue="1" operator="equal">
      <formula>"I"</formula>
    </cfRule>
  </conditionalFormatting>
  <conditionalFormatting sqref="T24:U27 T17:U18 T307:U310 T470:U472 T434:U436 T398:U400 T362:U364 T312:U328 T299:U301 T263:U265 T227:U229 T191:U193 T155:U157 T119:U121 T83:U85 T29:U49 T11:U13">
    <cfRule type="cellIs" dxfId="1283" priority="2422" stopIfTrue="1" operator="equal">
      <formula>"No Aceptable"</formula>
    </cfRule>
    <cfRule type="cellIs" dxfId="1282" priority="2423" stopIfTrue="1" operator="equal">
      <formula>"Aceptable"</formula>
    </cfRule>
  </conditionalFormatting>
  <conditionalFormatting sqref="T24:U27 T17:U18 T307:U310 T470:U472 T434:U436 T398:U400 T362:U364 T312:U328 T299:U301 T263:U265 T227:U229 T191:U193 T155:U157 T119:U121 T83:U85 T29:U49 T11:U13">
    <cfRule type="cellIs" dxfId="1281" priority="2421" stopIfTrue="1" operator="equal">
      <formula>"No Aceptable Con Control Especifico"</formula>
    </cfRule>
  </conditionalFormatting>
  <conditionalFormatting sqref="T24:U27 T17:U18 T307:U310 T470:U472 T434:U436 T398:U400 T362:U364 T312:U328 T299:U301 T263:U265 T227:U229 T191:U193 T155:U157 T119:U121 T83:U85 T29:U49 T11:U13">
    <cfRule type="cellIs" dxfId="1280" priority="2420" stopIfTrue="1" operator="equal">
      <formula>"No Aceptable Con Control Esp."</formula>
    </cfRule>
  </conditionalFormatting>
  <conditionalFormatting sqref="P24:P27 P17:P18 P307:P310 P29:P46 P312:P325 P11:P13">
    <cfRule type="cellIs" priority="2419" stopIfTrue="1" operator="equal">
      <formula>"10, 25, 50, 100"</formula>
    </cfRule>
  </conditionalFormatting>
  <conditionalFormatting sqref="U24:U27 U17:U18 U307:U310 U470:U472 U434:U436 U398:U400 U362:U364 U312:U328 U299:U301 U263:U265 U227:U229 U191:U193 U155:U157 U119:U121 U83:U85 U29:U49 U11:U13">
    <cfRule type="containsText" dxfId="1279" priority="2418" operator="containsText" text="Mejorable">
      <formula>NOT(ISERROR(SEARCH("Mejorable",U11)))</formula>
    </cfRule>
  </conditionalFormatting>
  <conditionalFormatting sqref="U24:U27 U543:U1048576 U17:U18 U307:U310 U470:U472 U434:U436 U398:U400 U362:U364 U312:U328 U299:U301 U263:U265 U227:U229 U191:U193 U155:U157 U119:U121 U83:U85 U29:U49 U1:U13">
    <cfRule type="containsText" dxfId="1278" priority="2415" operator="containsText" text="No Aceptable o Aceptable con Control Especifico">
      <formula>NOT(ISERROR(SEARCH("No Aceptable o Aceptable con Control Especifico",U1)))</formula>
    </cfRule>
    <cfRule type="containsText" dxfId="1277" priority="2416" operator="containsText" text="No Aceptable">
      <formula>NOT(ISERROR(SEARCH("No Aceptable",U1)))</formula>
    </cfRule>
    <cfRule type="containsText" dxfId="1276" priority="2417" operator="containsText" text="No Aceptable o Aceptable con Control Especifico">
      <formula>NOT(ISERROR(SEARCH("No Aceptable o Aceptable con Control Especifico",U1)))</formula>
    </cfRule>
  </conditionalFormatting>
  <conditionalFormatting sqref="T24:T27 T543:T1048576 T17:T18 T307:T310 T470:T472 T434:T436 T398:T400 T362:T364 T312:T328 T299:T301 T263:T265 T227:T229 T191:T193 T155:T157 T119:T121 T83:T85 T29:T49 T1:T13">
    <cfRule type="cellIs" dxfId="1275" priority="2414" operator="equal">
      <formula>"II"</formula>
    </cfRule>
  </conditionalFormatting>
  <conditionalFormatting sqref="T19:U19">
    <cfRule type="cellIs" dxfId="1274" priority="2393" stopIfTrue="1" operator="equal">
      <formula>"Muy Alto"</formula>
    </cfRule>
    <cfRule type="cellIs" dxfId="1273" priority="2394" stopIfTrue="1" operator="equal">
      <formula>"Medio"</formula>
    </cfRule>
    <cfRule type="cellIs" dxfId="1272" priority="2395" stopIfTrue="1" operator="equal">
      <formula>"Bajo"</formula>
    </cfRule>
  </conditionalFormatting>
  <conditionalFormatting sqref="T19:U19">
    <cfRule type="cellIs" dxfId="1271" priority="2392" stopIfTrue="1" operator="equal">
      <formula>"Alto"</formula>
    </cfRule>
  </conditionalFormatting>
  <conditionalFormatting sqref="T19:U19">
    <cfRule type="cellIs" dxfId="1270" priority="2388" stopIfTrue="1" operator="equal">
      <formula>"IV"</formula>
    </cfRule>
    <cfRule type="cellIs" dxfId="1269" priority="2389" stopIfTrue="1" operator="equal">
      <formula>"III"</formula>
    </cfRule>
    <cfRule type="cellIs" dxfId="1268" priority="2390" stopIfTrue="1" operator="equal">
      <formula>"II"</formula>
    </cfRule>
    <cfRule type="cellIs" dxfId="1267" priority="2391" stopIfTrue="1" operator="equal">
      <formula>"I"</formula>
    </cfRule>
  </conditionalFormatting>
  <conditionalFormatting sqref="T19:U19">
    <cfRule type="cellIs" dxfId="1266" priority="2386" stopIfTrue="1" operator="equal">
      <formula>"No Aceptable"</formula>
    </cfRule>
    <cfRule type="cellIs" dxfId="1265" priority="2387" stopIfTrue="1" operator="equal">
      <formula>"Aceptable"</formula>
    </cfRule>
  </conditionalFormatting>
  <conditionalFormatting sqref="T19:U19">
    <cfRule type="cellIs" dxfId="1264" priority="2385" stopIfTrue="1" operator="equal">
      <formula>"No Aceptable Con Control Especifico"</formula>
    </cfRule>
  </conditionalFormatting>
  <conditionalFormatting sqref="T19:U19">
    <cfRule type="cellIs" dxfId="1263" priority="2384" stopIfTrue="1" operator="equal">
      <formula>"No Aceptable Con Control Esp."</formula>
    </cfRule>
  </conditionalFormatting>
  <conditionalFormatting sqref="P19">
    <cfRule type="cellIs" priority="2383" stopIfTrue="1" operator="equal">
      <formula>"10, 25, 50, 100"</formula>
    </cfRule>
  </conditionalFormatting>
  <conditionalFormatting sqref="U19">
    <cfRule type="containsText" dxfId="1262" priority="2382" operator="containsText" text="Mejorable">
      <formula>NOT(ISERROR(SEARCH("Mejorable",U19)))</formula>
    </cfRule>
  </conditionalFormatting>
  <conditionalFormatting sqref="U19">
    <cfRule type="containsText" dxfId="1261" priority="2379" operator="containsText" text="No Aceptable o Aceptable con Control Especifico">
      <formula>NOT(ISERROR(SEARCH("No Aceptable o Aceptable con Control Especifico",U19)))</formula>
    </cfRule>
    <cfRule type="containsText" dxfId="1260" priority="2380" operator="containsText" text="No Aceptable">
      <formula>NOT(ISERROR(SEARCH("No Aceptable",U19)))</formula>
    </cfRule>
    <cfRule type="containsText" dxfId="1259" priority="2381" operator="containsText" text="No Aceptable o Aceptable con Control Especifico">
      <formula>NOT(ISERROR(SEARCH("No Aceptable o Aceptable con Control Especifico",U19)))</formula>
    </cfRule>
  </conditionalFormatting>
  <conditionalFormatting sqref="T19">
    <cfRule type="cellIs" dxfId="1258" priority="2378" operator="equal">
      <formula>"II"</formula>
    </cfRule>
  </conditionalFormatting>
  <conditionalFormatting sqref="T14:U16">
    <cfRule type="cellIs" dxfId="1257" priority="2213" stopIfTrue="1" operator="equal">
      <formula>"Muy Alto"</formula>
    </cfRule>
    <cfRule type="cellIs" dxfId="1256" priority="2214" stopIfTrue="1" operator="equal">
      <formula>"Medio"</formula>
    </cfRule>
    <cfRule type="cellIs" dxfId="1255" priority="2215" stopIfTrue="1" operator="equal">
      <formula>"Bajo"</formula>
    </cfRule>
  </conditionalFormatting>
  <conditionalFormatting sqref="T14:U16">
    <cfRule type="cellIs" dxfId="1254" priority="2212" stopIfTrue="1" operator="equal">
      <formula>"Alto"</formula>
    </cfRule>
  </conditionalFormatting>
  <conditionalFormatting sqref="T14:U16">
    <cfRule type="cellIs" dxfId="1253" priority="2208" stopIfTrue="1" operator="equal">
      <formula>"IV"</formula>
    </cfRule>
    <cfRule type="cellIs" dxfId="1252" priority="2209" stopIfTrue="1" operator="equal">
      <formula>"III"</formula>
    </cfRule>
    <cfRule type="cellIs" dxfId="1251" priority="2210" stopIfTrue="1" operator="equal">
      <formula>"II"</formula>
    </cfRule>
    <cfRule type="cellIs" dxfId="1250" priority="2211" stopIfTrue="1" operator="equal">
      <formula>"I"</formula>
    </cfRule>
  </conditionalFormatting>
  <conditionalFormatting sqref="T14:U16">
    <cfRule type="cellIs" dxfId="1249" priority="2206" stopIfTrue="1" operator="equal">
      <formula>"No Aceptable"</formula>
    </cfRule>
    <cfRule type="cellIs" dxfId="1248" priority="2207" stopIfTrue="1" operator="equal">
      <formula>"Aceptable"</formula>
    </cfRule>
  </conditionalFormatting>
  <conditionalFormatting sqref="T14:U16">
    <cfRule type="cellIs" dxfId="1247" priority="2205" stopIfTrue="1" operator="equal">
      <formula>"No Aceptable Con Control Especifico"</formula>
    </cfRule>
  </conditionalFormatting>
  <conditionalFormatting sqref="T14:U16">
    <cfRule type="cellIs" dxfId="1246" priority="2204" stopIfTrue="1" operator="equal">
      <formula>"No Aceptable Con Control Esp."</formula>
    </cfRule>
  </conditionalFormatting>
  <conditionalFormatting sqref="P14">
    <cfRule type="cellIs" priority="2203" stopIfTrue="1" operator="equal">
      <formula>"10, 25, 50, 100"</formula>
    </cfRule>
  </conditionalFormatting>
  <conditionalFormatting sqref="U14:U16">
    <cfRule type="containsText" dxfId="1245" priority="2202" operator="containsText" text="Mejorable">
      <formula>NOT(ISERROR(SEARCH("Mejorable",U14)))</formula>
    </cfRule>
  </conditionalFormatting>
  <conditionalFormatting sqref="U14:U16">
    <cfRule type="containsText" dxfId="1244" priority="2199" operator="containsText" text="No Aceptable o Aceptable con Control Especifico">
      <formula>NOT(ISERROR(SEARCH("No Aceptable o Aceptable con Control Especifico",U14)))</formula>
    </cfRule>
    <cfRule type="containsText" dxfId="1243" priority="2200" operator="containsText" text="No Aceptable">
      <formula>NOT(ISERROR(SEARCH("No Aceptable",U14)))</formula>
    </cfRule>
    <cfRule type="containsText" dxfId="1242" priority="2201" operator="containsText" text="No Aceptable o Aceptable con Control Especifico">
      <formula>NOT(ISERROR(SEARCH("No Aceptable o Aceptable con Control Especifico",U14)))</formula>
    </cfRule>
  </conditionalFormatting>
  <conditionalFormatting sqref="T14:T16">
    <cfRule type="cellIs" dxfId="1241" priority="2198" operator="equal">
      <formula>"II"</formula>
    </cfRule>
  </conditionalFormatting>
  <conditionalFormatting sqref="P15:P16">
    <cfRule type="cellIs" priority="1960" stopIfTrue="1" operator="equal">
      <formula>"10, 25, 50, 100"</formula>
    </cfRule>
  </conditionalFormatting>
  <conditionalFormatting sqref="P329">
    <cfRule type="cellIs" priority="957" stopIfTrue="1" operator="equal">
      <formula>"10, 25, 50, 100"</formula>
    </cfRule>
  </conditionalFormatting>
  <conditionalFormatting sqref="P303">
    <cfRule type="cellIs" priority="1024" stopIfTrue="1" operator="equal">
      <formula>"10, 25, 50, 100"</formula>
    </cfRule>
  </conditionalFormatting>
  <conditionalFormatting sqref="P121 P132:P135 P125:P126 P137:P154">
    <cfRule type="cellIs" priority="1431" stopIfTrue="1" operator="equal">
      <formula>"10, 25, 50, 100"</formula>
    </cfRule>
  </conditionalFormatting>
  <conditionalFormatting sqref="T60:U63 T53:U54 T65:U82">
    <cfRule type="cellIs" dxfId="1240" priority="1587" stopIfTrue="1" operator="equal">
      <formula>"Muy Alto"</formula>
    </cfRule>
    <cfRule type="cellIs" dxfId="1239" priority="1588" stopIfTrue="1" operator="equal">
      <formula>"Medio"</formula>
    </cfRule>
    <cfRule type="cellIs" dxfId="1238" priority="1589" stopIfTrue="1" operator="equal">
      <formula>"Bajo"</formula>
    </cfRule>
  </conditionalFormatting>
  <conditionalFormatting sqref="T60:U63 T53:U54 T65:U82">
    <cfRule type="cellIs" dxfId="1237" priority="1586" stopIfTrue="1" operator="equal">
      <formula>"Alto"</formula>
    </cfRule>
  </conditionalFormatting>
  <conditionalFormatting sqref="T60:U63 T53:U54 T65:U82">
    <cfRule type="cellIs" dxfId="1236" priority="1582" stopIfTrue="1" operator="equal">
      <formula>"IV"</formula>
    </cfRule>
    <cfRule type="cellIs" dxfId="1235" priority="1583" stopIfTrue="1" operator="equal">
      <formula>"III"</formula>
    </cfRule>
    <cfRule type="cellIs" dxfId="1234" priority="1584" stopIfTrue="1" operator="equal">
      <formula>"II"</formula>
    </cfRule>
    <cfRule type="cellIs" dxfId="1233" priority="1585" stopIfTrue="1" operator="equal">
      <formula>"I"</formula>
    </cfRule>
  </conditionalFormatting>
  <conditionalFormatting sqref="T60:U63 T53:U54 T65:U82">
    <cfRule type="cellIs" dxfId="1232" priority="1580" stopIfTrue="1" operator="equal">
      <formula>"No Aceptable"</formula>
    </cfRule>
    <cfRule type="cellIs" dxfId="1231" priority="1581" stopIfTrue="1" operator="equal">
      <formula>"Aceptable"</formula>
    </cfRule>
  </conditionalFormatting>
  <conditionalFormatting sqref="T60:U63 T53:U54 T65:U82">
    <cfRule type="cellIs" dxfId="1230" priority="1579" stopIfTrue="1" operator="equal">
      <formula>"No Aceptable Con Control Especifico"</formula>
    </cfRule>
  </conditionalFormatting>
  <conditionalFormatting sqref="T60:U63 T53:U54 T65:U82">
    <cfRule type="cellIs" dxfId="1229" priority="1578" stopIfTrue="1" operator="equal">
      <formula>"No Aceptable Con Control Esp."</formula>
    </cfRule>
  </conditionalFormatting>
  <conditionalFormatting sqref="P49 P60:P63 P53:P54 P65:P82">
    <cfRule type="cellIs" priority="1577" stopIfTrue="1" operator="equal">
      <formula>"10, 25, 50, 100"</formula>
    </cfRule>
  </conditionalFormatting>
  <conditionalFormatting sqref="U60:U63 U53:U54 U65:U82">
    <cfRule type="containsText" dxfId="1228" priority="1576" operator="containsText" text="Mejorable">
      <formula>NOT(ISERROR(SEARCH("Mejorable",U53)))</formula>
    </cfRule>
  </conditionalFormatting>
  <conditionalFormatting sqref="U60:U63 U53:U54 U65:U82">
    <cfRule type="containsText" dxfId="1227" priority="1573" operator="containsText" text="No Aceptable o Aceptable con Control Especifico">
      <formula>NOT(ISERROR(SEARCH("No Aceptable o Aceptable con Control Especifico",U53)))</formula>
    </cfRule>
    <cfRule type="containsText" dxfId="1226" priority="1574" operator="containsText" text="No Aceptable">
      <formula>NOT(ISERROR(SEARCH("No Aceptable",U53)))</formula>
    </cfRule>
    <cfRule type="containsText" dxfId="1225" priority="1575" operator="containsText" text="No Aceptable o Aceptable con Control Especifico">
      <formula>NOT(ISERROR(SEARCH("No Aceptable o Aceptable con Control Especifico",U53)))</formula>
    </cfRule>
  </conditionalFormatting>
  <conditionalFormatting sqref="T60:T63 T53:T54 T65:T82">
    <cfRule type="cellIs" dxfId="1224" priority="1572" operator="equal">
      <formula>"II"</formula>
    </cfRule>
  </conditionalFormatting>
  <conditionalFormatting sqref="T55:U55">
    <cfRule type="cellIs" dxfId="1223" priority="1569" stopIfTrue="1" operator="equal">
      <formula>"Muy Alto"</formula>
    </cfRule>
    <cfRule type="cellIs" dxfId="1222" priority="1570" stopIfTrue="1" operator="equal">
      <formula>"Medio"</formula>
    </cfRule>
    <cfRule type="cellIs" dxfId="1221" priority="1571" stopIfTrue="1" operator="equal">
      <formula>"Bajo"</formula>
    </cfRule>
  </conditionalFormatting>
  <conditionalFormatting sqref="T55:U55">
    <cfRule type="cellIs" dxfId="1220" priority="1568" stopIfTrue="1" operator="equal">
      <formula>"Alto"</formula>
    </cfRule>
  </conditionalFormatting>
  <conditionalFormatting sqref="T55:U55">
    <cfRule type="cellIs" dxfId="1219" priority="1564" stopIfTrue="1" operator="equal">
      <formula>"IV"</formula>
    </cfRule>
    <cfRule type="cellIs" dxfId="1218" priority="1565" stopIfTrue="1" operator="equal">
      <formula>"III"</formula>
    </cfRule>
    <cfRule type="cellIs" dxfId="1217" priority="1566" stopIfTrue="1" operator="equal">
      <formula>"II"</formula>
    </cfRule>
    <cfRule type="cellIs" dxfId="1216" priority="1567" stopIfTrue="1" operator="equal">
      <formula>"I"</formula>
    </cfRule>
  </conditionalFormatting>
  <conditionalFormatting sqref="T55:U55">
    <cfRule type="cellIs" dxfId="1215" priority="1562" stopIfTrue="1" operator="equal">
      <formula>"No Aceptable"</formula>
    </cfRule>
    <cfRule type="cellIs" dxfId="1214" priority="1563" stopIfTrue="1" operator="equal">
      <formula>"Aceptable"</formula>
    </cfRule>
  </conditionalFormatting>
  <conditionalFormatting sqref="T55:U55">
    <cfRule type="cellIs" dxfId="1213" priority="1561" stopIfTrue="1" operator="equal">
      <formula>"No Aceptable Con Control Especifico"</formula>
    </cfRule>
  </conditionalFormatting>
  <conditionalFormatting sqref="T55:U55">
    <cfRule type="cellIs" dxfId="1212" priority="1560" stopIfTrue="1" operator="equal">
      <formula>"No Aceptable Con Control Esp."</formula>
    </cfRule>
  </conditionalFormatting>
  <conditionalFormatting sqref="P55">
    <cfRule type="cellIs" priority="1559" stopIfTrue="1" operator="equal">
      <formula>"10, 25, 50, 100"</formula>
    </cfRule>
  </conditionalFormatting>
  <conditionalFormatting sqref="U55">
    <cfRule type="containsText" dxfId="1211" priority="1558" operator="containsText" text="Mejorable">
      <formula>NOT(ISERROR(SEARCH("Mejorable",U55)))</formula>
    </cfRule>
  </conditionalFormatting>
  <conditionalFormatting sqref="U55">
    <cfRule type="containsText" dxfId="1210" priority="1555" operator="containsText" text="No Aceptable o Aceptable con Control Especifico">
      <formula>NOT(ISERROR(SEARCH("No Aceptable o Aceptable con Control Especifico",U55)))</formula>
    </cfRule>
    <cfRule type="containsText" dxfId="1209" priority="1556" operator="containsText" text="No Aceptable">
      <formula>NOT(ISERROR(SEARCH("No Aceptable",U55)))</formula>
    </cfRule>
    <cfRule type="containsText" dxfId="1208" priority="1557" operator="containsText" text="No Aceptable o Aceptable con Control Especifico">
      <formula>NOT(ISERROR(SEARCH("No Aceptable o Aceptable con Control Especifico",U55)))</formula>
    </cfRule>
  </conditionalFormatting>
  <conditionalFormatting sqref="T55">
    <cfRule type="cellIs" dxfId="1207" priority="1554" operator="equal">
      <formula>"II"</formula>
    </cfRule>
  </conditionalFormatting>
  <conditionalFormatting sqref="T50:U52">
    <cfRule type="cellIs" dxfId="1206" priority="1551" stopIfTrue="1" operator="equal">
      <formula>"Muy Alto"</formula>
    </cfRule>
    <cfRule type="cellIs" dxfId="1205" priority="1552" stopIfTrue="1" operator="equal">
      <formula>"Medio"</formula>
    </cfRule>
    <cfRule type="cellIs" dxfId="1204" priority="1553" stopIfTrue="1" operator="equal">
      <formula>"Bajo"</formula>
    </cfRule>
  </conditionalFormatting>
  <conditionalFormatting sqref="T50:U52">
    <cfRule type="cellIs" dxfId="1203" priority="1550" stopIfTrue="1" operator="equal">
      <formula>"Alto"</formula>
    </cfRule>
  </conditionalFormatting>
  <conditionalFormatting sqref="T50:U52">
    <cfRule type="cellIs" dxfId="1202" priority="1546" stopIfTrue="1" operator="equal">
      <formula>"IV"</formula>
    </cfRule>
    <cfRule type="cellIs" dxfId="1201" priority="1547" stopIfTrue="1" operator="equal">
      <formula>"III"</formula>
    </cfRule>
    <cfRule type="cellIs" dxfId="1200" priority="1548" stopIfTrue="1" operator="equal">
      <formula>"II"</formula>
    </cfRule>
    <cfRule type="cellIs" dxfId="1199" priority="1549" stopIfTrue="1" operator="equal">
      <formula>"I"</formula>
    </cfRule>
  </conditionalFormatting>
  <conditionalFormatting sqref="T50:U52">
    <cfRule type="cellIs" dxfId="1198" priority="1544" stopIfTrue="1" operator="equal">
      <formula>"No Aceptable"</formula>
    </cfRule>
    <cfRule type="cellIs" dxfId="1197" priority="1545" stopIfTrue="1" operator="equal">
      <formula>"Aceptable"</formula>
    </cfRule>
  </conditionalFormatting>
  <conditionalFormatting sqref="T50:U52">
    <cfRule type="cellIs" dxfId="1196" priority="1543" stopIfTrue="1" operator="equal">
      <formula>"No Aceptable Con Control Especifico"</formula>
    </cfRule>
  </conditionalFormatting>
  <conditionalFormatting sqref="T50:U52">
    <cfRule type="cellIs" dxfId="1195" priority="1542" stopIfTrue="1" operator="equal">
      <formula>"No Aceptable Con Control Esp."</formula>
    </cfRule>
  </conditionalFormatting>
  <conditionalFormatting sqref="P50">
    <cfRule type="cellIs" priority="1541" stopIfTrue="1" operator="equal">
      <formula>"10, 25, 50, 100"</formula>
    </cfRule>
  </conditionalFormatting>
  <conditionalFormatting sqref="U50:U52">
    <cfRule type="containsText" dxfId="1194" priority="1540" operator="containsText" text="Mejorable">
      <formula>NOT(ISERROR(SEARCH("Mejorable",U50)))</formula>
    </cfRule>
  </conditionalFormatting>
  <conditionalFormatting sqref="U50:U52">
    <cfRule type="containsText" dxfId="1193" priority="1537" operator="containsText" text="No Aceptable o Aceptable con Control Especifico">
      <formula>NOT(ISERROR(SEARCH("No Aceptable o Aceptable con Control Especifico",U50)))</formula>
    </cfRule>
    <cfRule type="containsText" dxfId="1192" priority="1538" operator="containsText" text="No Aceptable">
      <formula>NOT(ISERROR(SEARCH("No Aceptable",U50)))</formula>
    </cfRule>
    <cfRule type="containsText" dxfId="1191" priority="1539" operator="containsText" text="No Aceptable o Aceptable con Control Especifico">
      <formula>NOT(ISERROR(SEARCH("No Aceptable o Aceptable con Control Especifico",U50)))</formula>
    </cfRule>
  </conditionalFormatting>
  <conditionalFormatting sqref="T50:T52">
    <cfRule type="cellIs" dxfId="1190" priority="1536" operator="equal">
      <formula>"II"</formula>
    </cfRule>
  </conditionalFormatting>
  <conditionalFormatting sqref="P51:P52">
    <cfRule type="cellIs" priority="1535" stopIfTrue="1" operator="equal">
      <formula>"10, 25, 50, 100"</formula>
    </cfRule>
  </conditionalFormatting>
  <conditionalFormatting sqref="T96:U99 T89:U90 T101:U118">
    <cfRule type="cellIs" dxfId="1189" priority="1514" stopIfTrue="1" operator="equal">
      <formula>"Muy Alto"</formula>
    </cfRule>
    <cfRule type="cellIs" dxfId="1188" priority="1515" stopIfTrue="1" operator="equal">
      <formula>"Medio"</formula>
    </cfRule>
    <cfRule type="cellIs" dxfId="1187" priority="1516" stopIfTrue="1" operator="equal">
      <formula>"Bajo"</formula>
    </cfRule>
  </conditionalFormatting>
  <conditionalFormatting sqref="T96:U99 T89:U90 T101:U118">
    <cfRule type="cellIs" dxfId="1186" priority="1513" stopIfTrue="1" operator="equal">
      <formula>"Alto"</formula>
    </cfRule>
  </conditionalFormatting>
  <conditionalFormatting sqref="T96:U99 T89:U90 T101:U118">
    <cfRule type="cellIs" dxfId="1185" priority="1509" stopIfTrue="1" operator="equal">
      <formula>"IV"</formula>
    </cfRule>
    <cfRule type="cellIs" dxfId="1184" priority="1510" stopIfTrue="1" operator="equal">
      <formula>"III"</formula>
    </cfRule>
    <cfRule type="cellIs" dxfId="1183" priority="1511" stopIfTrue="1" operator="equal">
      <formula>"II"</formula>
    </cfRule>
    <cfRule type="cellIs" dxfId="1182" priority="1512" stopIfTrue="1" operator="equal">
      <formula>"I"</formula>
    </cfRule>
  </conditionalFormatting>
  <conditionalFormatting sqref="T96:U99 T89:U90 T101:U118">
    <cfRule type="cellIs" dxfId="1181" priority="1507" stopIfTrue="1" operator="equal">
      <formula>"No Aceptable"</formula>
    </cfRule>
    <cfRule type="cellIs" dxfId="1180" priority="1508" stopIfTrue="1" operator="equal">
      <formula>"Aceptable"</formula>
    </cfRule>
  </conditionalFormatting>
  <conditionalFormatting sqref="T96:U99 T89:U90 T101:U118">
    <cfRule type="cellIs" dxfId="1179" priority="1506" stopIfTrue="1" operator="equal">
      <formula>"No Aceptable Con Control Especifico"</formula>
    </cfRule>
  </conditionalFormatting>
  <conditionalFormatting sqref="T96:U99 T89:U90 T101:U118">
    <cfRule type="cellIs" dxfId="1178" priority="1505" stopIfTrue="1" operator="equal">
      <formula>"No Aceptable Con Control Esp."</formula>
    </cfRule>
  </conditionalFormatting>
  <conditionalFormatting sqref="P85 P96:P99 P89:P90 P101:P118">
    <cfRule type="cellIs" priority="1504" stopIfTrue="1" operator="equal">
      <formula>"10, 25, 50, 100"</formula>
    </cfRule>
  </conditionalFormatting>
  <conditionalFormatting sqref="U96:U99 U89:U90 U101:U118">
    <cfRule type="containsText" dxfId="1177" priority="1503" operator="containsText" text="Mejorable">
      <formula>NOT(ISERROR(SEARCH("Mejorable",U89)))</formula>
    </cfRule>
  </conditionalFormatting>
  <conditionalFormatting sqref="U96:U99 U89:U90 U101:U118">
    <cfRule type="containsText" dxfId="1176" priority="1500" operator="containsText" text="No Aceptable o Aceptable con Control Especifico">
      <formula>NOT(ISERROR(SEARCH("No Aceptable o Aceptable con Control Especifico",U89)))</formula>
    </cfRule>
    <cfRule type="containsText" dxfId="1175" priority="1501" operator="containsText" text="No Aceptable">
      <formula>NOT(ISERROR(SEARCH("No Aceptable",U89)))</formula>
    </cfRule>
    <cfRule type="containsText" dxfId="1174" priority="1502" operator="containsText" text="No Aceptable o Aceptable con Control Especifico">
      <formula>NOT(ISERROR(SEARCH("No Aceptable o Aceptable con Control Especifico",U89)))</formula>
    </cfRule>
  </conditionalFormatting>
  <conditionalFormatting sqref="T96:T99 T89:T90 T101:T118">
    <cfRule type="cellIs" dxfId="1173" priority="1499" operator="equal">
      <formula>"II"</formula>
    </cfRule>
  </conditionalFormatting>
  <conditionalFormatting sqref="T91:U91">
    <cfRule type="cellIs" dxfId="1172" priority="1496" stopIfTrue="1" operator="equal">
      <formula>"Muy Alto"</formula>
    </cfRule>
    <cfRule type="cellIs" dxfId="1171" priority="1497" stopIfTrue="1" operator="equal">
      <formula>"Medio"</formula>
    </cfRule>
    <cfRule type="cellIs" dxfId="1170" priority="1498" stopIfTrue="1" operator="equal">
      <formula>"Bajo"</formula>
    </cfRule>
  </conditionalFormatting>
  <conditionalFormatting sqref="T91:U91">
    <cfRule type="cellIs" dxfId="1169" priority="1495" stopIfTrue="1" operator="equal">
      <formula>"Alto"</formula>
    </cfRule>
  </conditionalFormatting>
  <conditionalFormatting sqref="T91:U91">
    <cfRule type="cellIs" dxfId="1168" priority="1491" stopIfTrue="1" operator="equal">
      <formula>"IV"</formula>
    </cfRule>
    <cfRule type="cellIs" dxfId="1167" priority="1492" stopIfTrue="1" operator="equal">
      <formula>"III"</formula>
    </cfRule>
    <cfRule type="cellIs" dxfId="1166" priority="1493" stopIfTrue="1" operator="equal">
      <formula>"II"</formula>
    </cfRule>
    <cfRule type="cellIs" dxfId="1165" priority="1494" stopIfTrue="1" operator="equal">
      <formula>"I"</formula>
    </cfRule>
  </conditionalFormatting>
  <conditionalFormatting sqref="T91:U91">
    <cfRule type="cellIs" dxfId="1164" priority="1489" stopIfTrue="1" operator="equal">
      <formula>"No Aceptable"</formula>
    </cfRule>
    <cfRule type="cellIs" dxfId="1163" priority="1490" stopIfTrue="1" operator="equal">
      <formula>"Aceptable"</formula>
    </cfRule>
  </conditionalFormatting>
  <conditionalFormatting sqref="T91:U91">
    <cfRule type="cellIs" dxfId="1162" priority="1488" stopIfTrue="1" operator="equal">
      <formula>"No Aceptable Con Control Especifico"</formula>
    </cfRule>
  </conditionalFormatting>
  <conditionalFormatting sqref="T91:U91">
    <cfRule type="cellIs" dxfId="1161" priority="1487" stopIfTrue="1" operator="equal">
      <formula>"No Aceptable Con Control Esp."</formula>
    </cfRule>
  </conditionalFormatting>
  <conditionalFormatting sqref="P91">
    <cfRule type="cellIs" priority="1486" stopIfTrue="1" operator="equal">
      <formula>"10, 25, 50, 100"</formula>
    </cfRule>
  </conditionalFormatting>
  <conditionalFormatting sqref="U91">
    <cfRule type="containsText" dxfId="1160" priority="1485" operator="containsText" text="Mejorable">
      <formula>NOT(ISERROR(SEARCH("Mejorable",U91)))</formula>
    </cfRule>
  </conditionalFormatting>
  <conditionalFormatting sqref="U91">
    <cfRule type="containsText" dxfId="1159" priority="1482" operator="containsText" text="No Aceptable o Aceptable con Control Especifico">
      <formula>NOT(ISERROR(SEARCH("No Aceptable o Aceptable con Control Especifico",U91)))</formula>
    </cfRule>
    <cfRule type="containsText" dxfId="1158" priority="1483" operator="containsText" text="No Aceptable">
      <formula>NOT(ISERROR(SEARCH("No Aceptable",U91)))</formula>
    </cfRule>
    <cfRule type="containsText" dxfId="1157" priority="1484" operator="containsText" text="No Aceptable o Aceptable con Control Especifico">
      <formula>NOT(ISERROR(SEARCH("No Aceptable o Aceptable con Control Especifico",U91)))</formula>
    </cfRule>
  </conditionalFormatting>
  <conditionalFormatting sqref="T91">
    <cfRule type="cellIs" dxfId="1156" priority="1481" operator="equal">
      <formula>"II"</formula>
    </cfRule>
  </conditionalFormatting>
  <conditionalFormatting sqref="T86:U88">
    <cfRule type="cellIs" dxfId="1155" priority="1478" stopIfTrue="1" operator="equal">
      <formula>"Muy Alto"</formula>
    </cfRule>
    <cfRule type="cellIs" dxfId="1154" priority="1479" stopIfTrue="1" operator="equal">
      <formula>"Medio"</formula>
    </cfRule>
    <cfRule type="cellIs" dxfId="1153" priority="1480" stopIfTrue="1" operator="equal">
      <formula>"Bajo"</formula>
    </cfRule>
  </conditionalFormatting>
  <conditionalFormatting sqref="T86:U88">
    <cfRule type="cellIs" dxfId="1152" priority="1477" stopIfTrue="1" operator="equal">
      <formula>"Alto"</formula>
    </cfRule>
  </conditionalFormatting>
  <conditionalFormatting sqref="T86:U88">
    <cfRule type="cellIs" dxfId="1151" priority="1473" stopIfTrue="1" operator="equal">
      <formula>"IV"</formula>
    </cfRule>
    <cfRule type="cellIs" dxfId="1150" priority="1474" stopIfTrue="1" operator="equal">
      <formula>"III"</formula>
    </cfRule>
    <cfRule type="cellIs" dxfId="1149" priority="1475" stopIfTrue="1" operator="equal">
      <formula>"II"</formula>
    </cfRule>
    <cfRule type="cellIs" dxfId="1148" priority="1476" stopIfTrue="1" operator="equal">
      <formula>"I"</formula>
    </cfRule>
  </conditionalFormatting>
  <conditionalFormatting sqref="T86:U88">
    <cfRule type="cellIs" dxfId="1147" priority="1471" stopIfTrue="1" operator="equal">
      <formula>"No Aceptable"</formula>
    </cfRule>
    <cfRule type="cellIs" dxfId="1146" priority="1472" stopIfTrue="1" operator="equal">
      <formula>"Aceptable"</formula>
    </cfRule>
  </conditionalFormatting>
  <conditionalFormatting sqref="T86:U88">
    <cfRule type="cellIs" dxfId="1145" priority="1470" stopIfTrue="1" operator="equal">
      <formula>"No Aceptable Con Control Especifico"</formula>
    </cfRule>
  </conditionalFormatting>
  <conditionalFormatting sqref="T86:U88">
    <cfRule type="cellIs" dxfId="1144" priority="1469" stopIfTrue="1" operator="equal">
      <formula>"No Aceptable Con Control Esp."</formula>
    </cfRule>
  </conditionalFormatting>
  <conditionalFormatting sqref="P86">
    <cfRule type="cellIs" priority="1468" stopIfTrue="1" operator="equal">
      <formula>"10, 25, 50, 100"</formula>
    </cfRule>
  </conditionalFormatting>
  <conditionalFormatting sqref="U86:U88">
    <cfRule type="containsText" dxfId="1143" priority="1467" operator="containsText" text="Mejorable">
      <formula>NOT(ISERROR(SEARCH("Mejorable",U86)))</formula>
    </cfRule>
  </conditionalFormatting>
  <conditionalFormatting sqref="U86:U88">
    <cfRule type="containsText" dxfId="1142" priority="1464" operator="containsText" text="No Aceptable o Aceptable con Control Especifico">
      <formula>NOT(ISERROR(SEARCH("No Aceptable o Aceptable con Control Especifico",U86)))</formula>
    </cfRule>
    <cfRule type="containsText" dxfId="1141" priority="1465" operator="containsText" text="No Aceptable">
      <formula>NOT(ISERROR(SEARCH("No Aceptable",U86)))</formula>
    </cfRule>
    <cfRule type="containsText" dxfId="1140" priority="1466" operator="containsText" text="No Aceptable o Aceptable con Control Especifico">
      <formula>NOT(ISERROR(SEARCH("No Aceptable o Aceptable con Control Especifico",U86)))</formula>
    </cfRule>
  </conditionalFormatting>
  <conditionalFormatting sqref="T86:T88">
    <cfRule type="cellIs" dxfId="1139" priority="1463" operator="equal">
      <formula>"II"</formula>
    </cfRule>
  </conditionalFormatting>
  <conditionalFormatting sqref="P87:P88">
    <cfRule type="cellIs" priority="1462" stopIfTrue="1" operator="equal">
      <formula>"10, 25, 50, 100"</formula>
    </cfRule>
  </conditionalFormatting>
  <conditionalFormatting sqref="T132:U135 T125:U126 T137:U154">
    <cfRule type="cellIs" dxfId="1138" priority="1441" stopIfTrue="1" operator="equal">
      <formula>"Muy Alto"</formula>
    </cfRule>
    <cfRule type="cellIs" dxfId="1137" priority="1442" stopIfTrue="1" operator="equal">
      <formula>"Medio"</formula>
    </cfRule>
    <cfRule type="cellIs" dxfId="1136" priority="1443" stopIfTrue="1" operator="equal">
      <formula>"Bajo"</formula>
    </cfRule>
  </conditionalFormatting>
  <conditionalFormatting sqref="T132:U135 T125:U126 T137:U154">
    <cfRule type="cellIs" dxfId="1135" priority="1440" stopIfTrue="1" operator="equal">
      <formula>"Alto"</formula>
    </cfRule>
  </conditionalFormatting>
  <conditionalFormatting sqref="T132:U135 T125:U126 T137:U154">
    <cfRule type="cellIs" dxfId="1134" priority="1436" stopIfTrue="1" operator="equal">
      <formula>"IV"</formula>
    </cfRule>
    <cfRule type="cellIs" dxfId="1133" priority="1437" stopIfTrue="1" operator="equal">
      <formula>"III"</formula>
    </cfRule>
    <cfRule type="cellIs" dxfId="1132" priority="1438" stopIfTrue="1" operator="equal">
      <formula>"II"</formula>
    </cfRule>
    <cfRule type="cellIs" dxfId="1131" priority="1439" stopIfTrue="1" operator="equal">
      <formula>"I"</formula>
    </cfRule>
  </conditionalFormatting>
  <conditionalFormatting sqref="T132:U135 T125:U126 T137:U154">
    <cfRule type="cellIs" dxfId="1130" priority="1434" stopIfTrue="1" operator="equal">
      <formula>"No Aceptable"</formula>
    </cfRule>
    <cfRule type="cellIs" dxfId="1129" priority="1435" stopIfTrue="1" operator="equal">
      <formula>"Aceptable"</formula>
    </cfRule>
  </conditionalFormatting>
  <conditionalFormatting sqref="T132:U135 T125:U126 T137:U154">
    <cfRule type="cellIs" dxfId="1128" priority="1433" stopIfTrue="1" operator="equal">
      <formula>"No Aceptable Con Control Especifico"</formula>
    </cfRule>
  </conditionalFormatting>
  <conditionalFormatting sqref="T132:U135 T125:U126 T137:U154">
    <cfRule type="cellIs" dxfId="1127" priority="1432" stopIfTrue="1" operator="equal">
      <formula>"No Aceptable Con Control Esp."</formula>
    </cfRule>
  </conditionalFormatting>
  <conditionalFormatting sqref="U132:U135 U125:U126 U137:U154">
    <cfRule type="containsText" dxfId="1126" priority="1430" operator="containsText" text="Mejorable">
      <formula>NOT(ISERROR(SEARCH("Mejorable",U125)))</formula>
    </cfRule>
  </conditionalFormatting>
  <conditionalFormatting sqref="U132:U135 U125:U126 U137:U154">
    <cfRule type="containsText" dxfId="1125" priority="1427" operator="containsText" text="No Aceptable o Aceptable con Control Especifico">
      <formula>NOT(ISERROR(SEARCH("No Aceptable o Aceptable con Control Especifico",U125)))</formula>
    </cfRule>
    <cfRule type="containsText" dxfId="1124" priority="1428" operator="containsText" text="No Aceptable">
      <formula>NOT(ISERROR(SEARCH("No Aceptable",U125)))</formula>
    </cfRule>
    <cfRule type="containsText" dxfId="1123" priority="1429" operator="containsText" text="No Aceptable o Aceptable con Control Especifico">
      <formula>NOT(ISERROR(SEARCH("No Aceptable o Aceptable con Control Especifico",U125)))</formula>
    </cfRule>
  </conditionalFormatting>
  <conditionalFormatting sqref="T132:T135 T125:T126 T137:T154">
    <cfRule type="cellIs" dxfId="1122" priority="1426" operator="equal">
      <formula>"II"</formula>
    </cfRule>
  </conditionalFormatting>
  <conditionalFormatting sqref="T127:U127">
    <cfRule type="cellIs" dxfId="1121" priority="1423" stopIfTrue="1" operator="equal">
      <formula>"Muy Alto"</formula>
    </cfRule>
    <cfRule type="cellIs" dxfId="1120" priority="1424" stopIfTrue="1" operator="equal">
      <formula>"Medio"</formula>
    </cfRule>
    <cfRule type="cellIs" dxfId="1119" priority="1425" stopIfTrue="1" operator="equal">
      <formula>"Bajo"</formula>
    </cfRule>
  </conditionalFormatting>
  <conditionalFormatting sqref="T127:U127">
    <cfRule type="cellIs" dxfId="1118" priority="1422" stopIfTrue="1" operator="equal">
      <formula>"Alto"</formula>
    </cfRule>
  </conditionalFormatting>
  <conditionalFormatting sqref="T127:U127">
    <cfRule type="cellIs" dxfId="1117" priority="1418" stopIfTrue="1" operator="equal">
      <formula>"IV"</formula>
    </cfRule>
    <cfRule type="cellIs" dxfId="1116" priority="1419" stopIfTrue="1" operator="equal">
      <formula>"III"</formula>
    </cfRule>
    <cfRule type="cellIs" dxfId="1115" priority="1420" stopIfTrue="1" operator="equal">
      <formula>"II"</formula>
    </cfRule>
    <cfRule type="cellIs" dxfId="1114" priority="1421" stopIfTrue="1" operator="equal">
      <formula>"I"</formula>
    </cfRule>
  </conditionalFormatting>
  <conditionalFormatting sqref="T127:U127">
    <cfRule type="cellIs" dxfId="1113" priority="1416" stopIfTrue="1" operator="equal">
      <formula>"No Aceptable"</formula>
    </cfRule>
    <cfRule type="cellIs" dxfId="1112" priority="1417" stopIfTrue="1" operator="equal">
      <formula>"Aceptable"</formula>
    </cfRule>
  </conditionalFormatting>
  <conditionalFormatting sqref="T127:U127">
    <cfRule type="cellIs" dxfId="1111" priority="1415" stopIfTrue="1" operator="equal">
      <formula>"No Aceptable Con Control Especifico"</formula>
    </cfRule>
  </conditionalFormatting>
  <conditionalFormatting sqref="T127:U127">
    <cfRule type="cellIs" dxfId="1110" priority="1414" stopIfTrue="1" operator="equal">
      <formula>"No Aceptable Con Control Esp."</formula>
    </cfRule>
  </conditionalFormatting>
  <conditionalFormatting sqref="P127">
    <cfRule type="cellIs" priority="1413" stopIfTrue="1" operator="equal">
      <formula>"10, 25, 50, 100"</formula>
    </cfRule>
  </conditionalFormatting>
  <conditionalFormatting sqref="U127">
    <cfRule type="containsText" dxfId="1109" priority="1412" operator="containsText" text="Mejorable">
      <formula>NOT(ISERROR(SEARCH("Mejorable",U127)))</formula>
    </cfRule>
  </conditionalFormatting>
  <conditionalFormatting sqref="U127">
    <cfRule type="containsText" dxfId="1108" priority="1409" operator="containsText" text="No Aceptable o Aceptable con Control Especifico">
      <formula>NOT(ISERROR(SEARCH("No Aceptable o Aceptable con Control Especifico",U127)))</formula>
    </cfRule>
    <cfRule type="containsText" dxfId="1107" priority="1410" operator="containsText" text="No Aceptable">
      <formula>NOT(ISERROR(SEARCH("No Aceptable",U127)))</formula>
    </cfRule>
    <cfRule type="containsText" dxfId="1106" priority="1411" operator="containsText" text="No Aceptable o Aceptable con Control Especifico">
      <formula>NOT(ISERROR(SEARCH("No Aceptable o Aceptable con Control Especifico",U127)))</formula>
    </cfRule>
  </conditionalFormatting>
  <conditionalFormatting sqref="T127">
    <cfRule type="cellIs" dxfId="1105" priority="1408" operator="equal">
      <formula>"II"</formula>
    </cfRule>
  </conditionalFormatting>
  <conditionalFormatting sqref="T122:U124">
    <cfRule type="cellIs" dxfId="1104" priority="1405" stopIfTrue="1" operator="equal">
      <formula>"Muy Alto"</formula>
    </cfRule>
    <cfRule type="cellIs" dxfId="1103" priority="1406" stopIfTrue="1" operator="equal">
      <formula>"Medio"</formula>
    </cfRule>
    <cfRule type="cellIs" dxfId="1102" priority="1407" stopIfTrue="1" operator="equal">
      <formula>"Bajo"</formula>
    </cfRule>
  </conditionalFormatting>
  <conditionalFormatting sqref="T122:U124">
    <cfRule type="cellIs" dxfId="1101" priority="1404" stopIfTrue="1" operator="equal">
      <formula>"Alto"</formula>
    </cfRule>
  </conditionalFormatting>
  <conditionalFormatting sqref="T122:U124">
    <cfRule type="cellIs" dxfId="1100" priority="1400" stopIfTrue="1" operator="equal">
      <formula>"IV"</formula>
    </cfRule>
    <cfRule type="cellIs" dxfId="1099" priority="1401" stopIfTrue="1" operator="equal">
      <formula>"III"</formula>
    </cfRule>
    <cfRule type="cellIs" dxfId="1098" priority="1402" stopIfTrue="1" operator="equal">
      <formula>"II"</formula>
    </cfRule>
    <cfRule type="cellIs" dxfId="1097" priority="1403" stopIfTrue="1" operator="equal">
      <formula>"I"</formula>
    </cfRule>
  </conditionalFormatting>
  <conditionalFormatting sqref="T122:U124">
    <cfRule type="cellIs" dxfId="1096" priority="1398" stopIfTrue="1" operator="equal">
      <formula>"No Aceptable"</formula>
    </cfRule>
    <cfRule type="cellIs" dxfId="1095" priority="1399" stopIfTrue="1" operator="equal">
      <formula>"Aceptable"</formula>
    </cfRule>
  </conditionalFormatting>
  <conditionalFormatting sqref="T122:U124">
    <cfRule type="cellIs" dxfId="1094" priority="1397" stopIfTrue="1" operator="equal">
      <formula>"No Aceptable Con Control Especifico"</formula>
    </cfRule>
  </conditionalFormatting>
  <conditionalFormatting sqref="T122:U124">
    <cfRule type="cellIs" dxfId="1093" priority="1396" stopIfTrue="1" operator="equal">
      <formula>"No Aceptable Con Control Esp."</formula>
    </cfRule>
  </conditionalFormatting>
  <conditionalFormatting sqref="P122">
    <cfRule type="cellIs" priority="1395" stopIfTrue="1" operator="equal">
      <formula>"10, 25, 50, 100"</formula>
    </cfRule>
  </conditionalFormatting>
  <conditionalFormatting sqref="U122:U124">
    <cfRule type="containsText" dxfId="1092" priority="1394" operator="containsText" text="Mejorable">
      <formula>NOT(ISERROR(SEARCH("Mejorable",U122)))</formula>
    </cfRule>
  </conditionalFormatting>
  <conditionalFormatting sqref="U122:U124">
    <cfRule type="containsText" dxfId="1091" priority="1391" operator="containsText" text="No Aceptable o Aceptable con Control Especifico">
      <formula>NOT(ISERROR(SEARCH("No Aceptable o Aceptable con Control Especifico",U122)))</formula>
    </cfRule>
    <cfRule type="containsText" dxfId="1090" priority="1392" operator="containsText" text="No Aceptable">
      <formula>NOT(ISERROR(SEARCH("No Aceptable",U122)))</formula>
    </cfRule>
    <cfRule type="containsText" dxfId="1089" priority="1393" operator="containsText" text="No Aceptable o Aceptable con Control Especifico">
      <formula>NOT(ISERROR(SEARCH("No Aceptable o Aceptable con Control Especifico",U122)))</formula>
    </cfRule>
  </conditionalFormatting>
  <conditionalFormatting sqref="T122:T124">
    <cfRule type="cellIs" dxfId="1088" priority="1390" operator="equal">
      <formula>"II"</formula>
    </cfRule>
  </conditionalFormatting>
  <conditionalFormatting sqref="P123:P124">
    <cfRule type="cellIs" priority="1389" stopIfTrue="1" operator="equal">
      <formula>"10, 25, 50, 100"</formula>
    </cfRule>
  </conditionalFormatting>
  <conditionalFormatting sqref="T168:U171 T161:U162 T173:U190">
    <cfRule type="cellIs" dxfId="1087" priority="1368" stopIfTrue="1" operator="equal">
      <formula>"Muy Alto"</formula>
    </cfRule>
    <cfRule type="cellIs" dxfId="1086" priority="1369" stopIfTrue="1" operator="equal">
      <formula>"Medio"</formula>
    </cfRule>
    <cfRule type="cellIs" dxfId="1085" priority="1370" stopIfTrue="1" operator="equal">
      <formula>"Bajo"</formula>
    </cfRule>
  </conditionalFormatting>
  <conditionalFormatting sqref="T168:U171 T161:U162 T173:U190">
    <cfRule type="cellIs" dxfId="1084" priority="1367" stopIfTrue="1" operator="equal">
      <formula>"Alto"</formula>
    </cfRule>
  </conditionalFormatting>
  <conditionalFormatting sqref="T168:U171 T161:U162 T173:U190">
    <cfRule type="cellIs" dxfId="1083" priority="1363" stopIfTrue="1" operator="equal">
      <formula>"IV"</formula>
    </cfRule>
    <cfRule type="cellIs" dxfId="1082" priority="1364" stopIfTrue="1" operator="equal">
      <formula>"III"</formula>
    </cfRule>
    <cfRule type="cellIs" dxfId="1081" priority="1365" stopIfTrue="1" operator="equal">
      <formula>"II"</formula>
    </cfRule>
    <cfRule type="cellIs" dxfId="1080" priority="1366" stopIfTrue="1" operator="equal">
      <formula>"I"</formula>
    </cfRule>
  </conditionalFormatting>
  <conditionalFormatting sqref="T168:U171 T161:U162 T173:U190">
    <cfRule type="cellIs" dxfId="1079" priority="1361" stopIfTrue="1" operator="equal">
      <formula>"No Aceptable"</formula>
    </cfRule>
    <cfRule type="cellIs" dxfId="1078" priority="1362" stopIfTrue="1" operator="equal">
      <formula>"Aceptable"</formula>
    </cfRule>
  </conditionalFormatting>
  <conditionalFormatting sqref="T168:U171 T161:U162 T173:U190">
    <cfRule type="cellIs" dxfId="1077" priority="1360" stopIfTrue="1" operator="equal">
      <formula>"No Aceptable Con Control Especifico"</formula>
    </cfRule>
  </conditionalFormatting>
  <conditionalFormatting sqref="T168:U171 T161:U162 T173:U190">
    <cfRule type="cellIs" dxfId="1076" priority="1359" stopIfTrue="1" operator="equal">
      <formula>"No Aceptable Con Control Esp."</formula>
    </cfRule>
  </conditionalFormatting>
  <conditionalFormatting sqref="P157 P168:P171 P161:P162 P173:P190">
    <cfRule type="cellIs" priority="1358" stopIfTrue="1" operator="equal">
      <formula>"10, 25, 50, 100"</formula>
    </cfRule>
  </conditionalFormatting>
  <conditionalFormatting sqref="U168:U171 U161:U162 U173:U190">
    <cfRule type="containsText" dxfId="1075" priority="1357" operator="containsText" text="Mejorable">
      <formula>NOT(ISERROR(SEARCH("Mejorable",U161)))</formula>
    </cfRule>
  </conditionalFormatting>
  <conditionalFormatting sqref="U168:U171 U161:U162 U173:U190">
    <cfRule type="containsText" dxfId="1074" priority="1354" operator="containsText" text="No Aceptable o Aceptable con Control Especifico">
      <formula>NOT(ISERROR(SEARCH("No Aceptable o Aceptable con Control Especifico",U161)))</formula>
    </cfRule>
    <cfRule type="containsText" dxfId="1073" priority="1355" operator="containsText" text="No Aceptable">
      <formula>NOT(ISERROR(SEARCH("No Aceptable",U161)))</formula>
    </cfRule>
    <cfRule type="containsText" dxfId="1072" priority="1356" operator="containsText" text="No Aceptable o Aceptable con Control Especifico">
      <formula>NOT(ISERROR(SEARCH("No Aceptable o Aceptable con Control Especifico",U161)))</formula>
    </cfRule>
  </conditionalFormatting>
  <conditionalFormatting sqref="T168:T171 T161:T162 T173:T190">
    <cfRule type="cellIs" dxfId="1071" priority="1353" operator="equal">
      <formula>"II"</formula>
    </cfRule>
  </conditionalFormatting>
  <conditionalFormatting sqref="T163:U163">
    <cfRule type="cellIs" dxfId="1070" priority="1350" stopIfTrue="1" operator="equal">
      <formula>"Muy Alto"</formula>
    </cfRule>
    <cfRule type="cellIs" dxfId="1069" priority="1351" stopIfTrue="1" operator="equal">
      <formula>"Medio"</formula>
    </cfRule>
    <cfRule type="cellIs" dxfId="1068" priority="1352" stopIfTrue="1" operator="equal">
      <formula>"Bajo"</formula>
    </cfRule>
  </conditionalFormatting>
  <conditionalFormatting sqref="T163:U163">
    <cfRule type="cellIs" dxfId="1067" priority="1349" stopIfTrue="1" operator="equal">
      <formula>"Alto"</formula>
    </cfRule>
  </conditionalFormatting>
  <conditionalFormatting sqref="T163:U163">
    <cfRule type="cellIs" dxfId="1066" priority="1345" stopIfTrue="1" operator="equal">
      <formula>"IV"</formula>
    </cfRule>
    <cfRule type="cellIs" dxfId="1065" priority="1346" stopIfTrue="1" operator="equal">
      <formula>"III"</formula>
    </cfRule>
    <cfRule type="cellIs" dxfId="1064" priority="1347" stopIfTrue="1" operator="equal">
      <formula>"II"</formula>
    </cfRule>
    <cfRule type="cellIs" dxfId="1063" priority="1348" stopIfTrue="1" operator="equal">
      <formula>"I"</formula>
    </cfRule>
  </conditionalFormatting>
  <conditionalFormatting sqref="T163:U163">
    <cfRule type="cellIs" dxfId="1062" priority="1343" stopIfTrue="1" operator="equal">
      <formula>"No Aceptable"</formula>
    </cfRule>
    <cfRule type="cellIs" dxfId="1061" priority="1344" stopIfTrue="1" operator="equal">
      <formula>"Aceptable"</formula>
    </cfRule>
  </conditionalFormatting>
  <conditionalFormatting sqref="T163:U163">
    <cfRule type="cellIs" dxfId="1060" priority="1342" stopIfTrue="1" operator="equal">
      <formula>"No Aceptable Con Control Especifico"</formula>
    </cfRule>
  </conditionalFormatting>
  <conditionalFormatting sqref="T163:U163">
    <cfRule type="cellIs" dxfId="1059" priority="1341" stopIfTrue="1" operator="equal">
      <formula>"No Aceptable Con Control Esp."</formula>
    </cfRule>
  </conditionalFormatting>
  <conditionalFormatting sqref="P163">
    <cfRule type="cellIs" priority="1340" stopIfTrue="1" operator="equal">
      <formula>"10, 25, 50, 100"</formula>
    </cfRule>
  </conditionalFormatting>
  <conditionalFormatting sqref="U163">
    <cfRule type="containsText" dxfId="1058" priority="1339" operator="containsText" text="Mejorable">
      <formula>NOT(ISERROR(SEARCH("Mejorable",U163)))</formula>
    </cfRule>
  </conditionalFormatting>
  <conditionalFormatting sqref="U163">
    <cfRule type="containsText" dxfId="1057" priority="1336" operator="containsText" text="No Aceptable o Aceptable con Control Especifico">
      <formula>NOT(ISERROR(SEARCH("No Aceptable o Aceptable con Control Especifico",U163)))</formula>
    </cfRule>
    <cfRule type="containsText" dxfId="1056" priority="1337" operator="containsText" text="No Aceptable">
      <formula>NOT(ISERROR(SEARCH("No Aceptable",U163)))</formula>
    </cfRule>
    <cfRule type="containsText" dxfId="1055" priority="1338" operator="containsText" text="No Aceptable o Aceptable con Control Especifico">
      <formula>NOT(ISERROR(SEARCH("No Aceptable o Aceptable con Control Especifico",U163)))</formula>
    </cfRule>
  </conditionalFormatting>
  <conditionalFormatting sqref="T163">
    <cfRule type="cellIs" dxfId="1054" priority="1335" operator="equal">
      <formula>"II"</formula>
    </cfRule>
  </conditionalFormatting>
  <conditionalFormatting sqref="T158:U160">
    <cfRule type="cellIs" dxfId="1053" priority="1332" stopIfTrue="1" operator="equal">
      <formula>"Muy Alto"</formula>
    </cfRule>
    <cfRule type="cellIs" dxfId="1052" priority="1333" stopIfTrue="1" operator="equal">
      <formula>"Medio"</formula>
    </cfRule>
    <cfRule type="cellIs" dxfId="1051" priority="1334" stopIfTrue="1" operator="equal">
      <formula>"Bajo"</formula>
    </cfRule>
  </conditionalFormatting>
  <conditionalFormatting sqref="T158:U160">
    <cfRule type="cellIs" dxfId="1050" priority="1331" stopIfTrue="1" operator="equal">
      <formula>"Alto"</formula>
    </cfRule>
  </conditionalFormatting>
  <conditionalFormatting sqref="T158:U160">
    <cfRule type="cellIs" dxfId="1049" priority="1327" stopIfTrue="1" operator="equal">
      <formula>"IV"</formula>
    </cfRule>
    <cfRule type="cellIs" dxfId="1048" priority="1328" stopIfTrue="1" operator="equal">
      <formula>"III"</formula>
    </cfRule>
    <cfRule type="cellIs" dxfId="1047" priority="1329" stopIfTrue="1" operator="equal">
      <formula>"II"</formula>
    </cfRule>
    <cfRule type="cellIs" dxfId="1046" priority="1330" stopIfTrue="1" operator="equal">
      <formula>"I"</formula>
    </cfRule>
  </conditionalFormatting>
  <conditionalFormatting sqref="T158:U160">
    <cfRule type="cellIs" dxfId="1045" priority="1325" stopIfTrue="1" operator="equal">
      <formula>"No Aceptable"</formula>
    </cfRule>
    <cfRule type="cellIs" dxfId="1044" priority="1326" stopIfTrue="1" operator="equal">
      <formula>"Aceptable"</formula>
    </cfRule>
  </conditionalFormatting>
  <conditionalFormatting sqref="T158:U160">
    <cfRule type="cellIs" dxfId="1043" priority="1324" stopIfTrue="1" operator="equal">
      <formula>"No Aceptable Con Control Especifico"</formula>
    </cfRule>
  </conditionalFormatting>
  <conditionalFormatting sqref="T158:U160">
    <cfRule type="cellIs" dxfId="1042" priority="1323" stopIfTrue="1" operator="equal">
      <formula>"No Aceptable Con Control Esp."</formula>
    </cfRule>
  </conditionalFormatting>
  <conditionalFormatting sqref="P158">
    <cfRule type="cellIs" priority="1322" stopIfTrue="1" operator="equal">
      <formula>"10, 25, 50, 100"</formula>
    </cfRule>
  </conditionalFormatting>
  <conditionalFormatting sqref="U158:U160">
    <cfRule type="containsText" dxfId="1041" priority="1321" operator="containsText" text="Mejorable">
      <formula>NOT(ISERROR(SEARCH("Mejorable",U158)))</formula>
    </cfRule>
  </conditionalFormatting>
  <conditionalFormatting sqref="U158:U160">
    <cfRule type="containsText" dxfId="1040" priority="1318" operator="containsText" text="No Aceptable o Aceptable con Control Especifico">
      <formula>NOT(ISERROR(SEARCH("No Aceptable o Aceptable con Control Especifico",U158)))</formula>
    </cfRule>
    <cfRule type="containsText" dxfId="1039" priority="1319" operator="containsText" text="No Aceptable">
      <formula>NOT(ISERROR(SEARCH("No Aceptable",U158)))</formula>
    </cfRule>
    <cfRule type="containsText" dxfId="1038" priority="1320" operator="containsText" text="No Aceptable o Aceptable con Control Especifico">
      <formula>NOT(ISERROR(SEARCH("No Aceptable o Aceptable con Control Especifico",U158)))</formula>
    </cfRule>
  </conditionalFormatting>
  <conditionalFormatting sqref="T158:T160">
    <cfRule type="cellIs" dxfId="1037" priority="1317" operator="equal">
      <formula>"II"</formula>
    </cfRule>
  </conditionalFormatting>
  <conditionalFormatting sqref="P159:P160">
    <cfRule type="cellIs" priority="1316" stopIfTrue="1" operator="equal">
      <formula>"10, 25, 50, 100"</formula>
    </cfRule>
  </conditionalFormatting>
  <conditionalFormatting sqref="T204:U207 T197:U198 T209:U226">
    <cfRule type="cellIs" dxfId="1036" priority="1295" stopIfTrue="1" operator="equal">
      <formula>"Muy Alto"</formula>
    </cfRule>
    <cfRule type="cellIs" dxfId="1035" priority="1296" stopIfTrue="1" operator="equal">
      <formula>"Medio"</formula>
    </cfRule>
    <cfRule type="cellIs" dxfId="1034" priority="1297" stopIfTrue="1" operator="equal">
      <formula>"Bajo"</formula>
    </cfRule>
  </conditionalFormatting>
  <conditionalFormatting sqref="T204:U207 T197:U198 T209:U226">
    <cfRule type="cellIs" dxfId="1033" priority="1294" stopIfTrue="1" operator="equal">
      <formula>"Alto"</formula>
    </cfRule>
  </conditionalFormatting>
  <conditionalFormatting sqref="T204:U207 T197:U198 T209:U226">
    <cfRule type="cellIs" dxfId="1032" priority="1290" stopIfTrue="1" operator="equal">
      <formula>"IV"</formula>
    </cfRule>
    <cfRule type="cellIs" dxfId="1031" priority="1291" stopIfTrue="1" operator="equal">
      <formula>"III"</formula>
    </cfRule>
    <cfRule type="cellIs" dxfId="1030" priority="1292" stopIfTrue="1" operator="equal">
      <formula>"II"</formula>
    </cfRule>
    <cfRule type="cellIs" dxfId="1029" priority="1293" stopIfTrue="1" operator="equal">
      <formula>"I"</formula>
    </cfRule>
  </conditionalFormatting>
  <conditionalFormatting sqref="T204:U207 T197:U198 T209:U226">
    <cfRule type="cellIs" dxfId="1028" priority="1288" stopIfTrue="1" operator="equal">
      <formula>"No Aceptable"</formula>
    </cfRule>
    <cfRule type="cellIs" dxfId="1027" priority="1289" stopIfTrue="1" operator="equal">
      <formula>"Aceptable"</formula>
    </cfRule>
  </conditionalFormatting>
  <conditionalFormatting sqref="T204:U207 T197:U198 T209:U226">
    <cfRule type="cellIs" dxfId="1026" priority="1287" stopIfTrue="1" operator="equal">
      <formula>"No Aceptable Con Control Especifico"</formula>
    </cfRule>
  </conditionalFormatting>
  <conditionalFormatting sqref="T204:U207 T197:U198 T209:U226">
    <cfRule type="cellIs" dxfId="1025" priority="1286" stopIfTrue="1" operator="equal">
      <formula>"No Aceptable Con Control Esp."</formula>
    </cfRule>
  </conditionalFormatting>
  <conditionalFormatting sqref="P193 P204:P207 P197:P198 P209:P226">
    <cfRule type="cellIs" priority="1285" stopIfTrue="1" operator="equal">
      <formula>"10, 25, 50, 100"</formula>
    </cfRule>
  </conditionalFormatting>
  <conditionalFormatting sqref="U204:U207 U197:U198 U209:U226">
    <cfRule type="containsText" dxfId="1024" priority="1284" operator="containsText" text="Mejorable">
      <formula>NOT(ISERROR(SEARCH("Mejorable",U197)))</formula>
    </cfRule>
  </conditionalFormatting>
  <conditionalFormatting sqref="U204:U207 U197:U198 U209:U226">
    <cfRule type="containsText" dxfId="1023" priority="1281" operator="containsText" text="No Aceptable o Aceptable con Control Especifico">
      <formula>NOT(ISERROR(SEARCH("No Aceptable o Aceptable con Control Especifico",U197)))</formula>
    </cfRule>
    <cfRule type="containsText" dxfId="1022" priority="1282" operator="containsText" text="No Aceptable">
      <formula>NOT(ISERROR(SEARCH("No Aceptable",U197)))</formula>
    </cfRule>
    <cfRule type="containsText" dxfId="1021" priority="1283" operator="containsText" text="No Aceptable o Aceptable con Control Especifico">
      <formula>NOT(ISERROR(SEARCH("No Aceptable o Aceptable con Control Especifico",U197)))</formula>
    </cfRule>
  </conditionalFormatting>
  <conditionalFormatting sqref="T204:T207 T197:T198 T209:T226">
    <cfRule type="cellIs" dxfId="1020" priority="1280" operator="equal">
      <formula>"II"</formula>
    </cfRule>
  </conditionalFormatting>
  <conditionalFormatting sqref="T199:U199">
    <cfRule type="cellIs" dxfId="1019" priority="1277" stopIfTrue="1" operator="equal">
      <formula>"Muy Alto"</formula>
    </cfRule>
    <cfRule type="cellIs" dxfId="1018" priority="1278" stopIfTrue="1" operator="equal">
      <formula>"Medio"</formula>
    </cfRule>
    <cfRule type="cellIs" dxfId="1017" priority="1279" stopIfTrue="1" operator="equal">
      <formula>"Bajo"</formula>
    </cfRule>
  </conditionalFormatting>
  <conditionalFormatting sqref="T199:U199">
    <cfRule type="cellIs" dxfId="1016" priority="1276" stopIfTrue="1" operator="equal">
      <formula>"Alto"</formula>
    </cfRule>
  </conditionalFormatting>
  <conditionalFormatting sqref="T199:U199">
    <cfRule type="cellIs" dxfId="1015" priority="1272" stopIfTrue="1" operator="equal">
      <formula>"IV"</formula>
    </cfRule>
    <cfRule type="cellIs" dxfId="1014" priority="1273" stopIfTrue="1" operator="equal">
      <formula>"III"</formula>
    </cfRule>
    <cfRule type="cellIs" dxfId="1013" priority="1274" stopIfTrue="1" operator="equal">
      <formula>"II"</formula>
    </cfRule>
    <cfRule type="cellIs" dxfId="1012" priority="1275" stopIfTrue="1" operator="equal">
      <formula>"I"</formula>
    </cfRule>
  </conditionalFormatting>
  <conditionalFormatting sqref="T199:U199">
    <cfRule type="cellIs" dxfId="1011" priority="1270" stopIfTrue="1" operator="equal">
      <formula>"No Aceptable"</formula>
    </cfRule>
    <cfRule type="cellIs" dxfId="1010" priority="1271" stopIfTrue="1" operator="equal">
      <formula>"Aceptable"</formula>
    </cfRule>
  </conditionalFormatting>
  <conditionalFormatting sqref="T199:U199">
    <cfRule type="cellIs" dxfId="1009" priority="1269" stopIfTrue="1" operator="equal">
      <formula>"No Aceptable Con Control Especifico"</formula>
    </cfRule>
  </conditionalFormatting>
  <conditionalFormatting sqref="T199:U199">
    <cfRule type="cellIs" dxfId="1008" priority="1268" stopIfTrue="1" operator="equal">
      <formula>"No Aceptable Con Control Esp."</formula>
    </cfRule>
  </conditionalFormatting>
  <conditionalFormatting sqref="P199">
    <cfRule type="cellIs" priority="1267" stopIfTrue="1" operator="equal">
      <formula>"10, 25, 50, 100"</formula>
    </cfRule>
  </conditionalFormatting>
  <conditionalFormatting sqref="U199">
    <cfRule type="containsText" dxfId="1007" priority="1266" operator="containsText" text="Mejorable">
      <formula>NOT(ISERROR(SEARCH("Mejorable",U199)))</formula>
    </cfRule>
  </conditionalFormatting>
  <conditionalFormatting sqref="U199">
    <cfRule type="containsText" dxfId="1006" priority="1263" operator="containsText" text="No Aceptable o Aceptable con Control Especifico">
      <formula>NOT(ISERROR(SEARCH("No Aceptable o Aceptable con Control Especifico",U199)))</formula>
    </cfRule>
    <cfRule type="containsText" dxfId="1005" priority="1264" operator="containsText" text="No Aceptable">
      <formula>NOT(ISERROR(SEARCH("No Aceptable",U199)))</formula>
    </cfRule>
    <cfRule type="containsText" dxfId="1004" priority="1265" operator="containsText" text="No Aceptable o Aceptable con Control Especifico">
      <formula>NOT(ISERROR(SEARCH("No Aceptable o Aceptable con Control Especifico",U199)))</formula>
    </cfRule>
  </conditionalFormatting>
  <conditionalFormatting sqref="T199">
    <cfRule type="cellIs" dxfId="1003" priority="1262" operator="equal">
      <formula>"II"</formula>
    </cfRule>
  </conditionalFormatting>
  <conditionalFormatting sqref="T194:U196">
    <cfRule type="cellIs" dxfId="1002" priority="1259" stopIfTrue="1" operator="equal">
      <formula>"Muy Alto"</formula>
    </cfRule>
    <cfRule type="cellIs" dxfId="1001" priority="1260" stopIfTrue="1" operator="equal">
      <formula>"Medio"</formula>
    </cfRule>
    <cfRule type="cellIs" dxfId="1000" priority="1261" stopIfTrue="1" operator="equal">
      <formula>"Bajo"</formula>
    </cfRule>
  </conditionalFormatting>
  <conditionalFormatting sqref="T194:U196">
    <cfRule type="cellIs" dxfId="999" priority="1258" stopIfTrue="1" operator="equal">
      <formula>"Alto"</formula>
    </cfRule>
  </conditionalFormatting>
  <conditionalFormatting sqref="T194:U196">
    <cfRule type="cellIs" dxfId="998" priority="1254" stopIfTrue="1" operator="equal">
      <formula>"IV"</formula>
    </cfRule>
    <cfRule type="cellIs" dxfId="997" priority="1255" stopIfTrue="1" operator="equal">
      <formula>"III"</formula>
    </cfRule>
    <cfRule type="cellIs" dxfId="996" priority="1256" stopIfTrue="1" operator="equal">
      <formula>"II"</formula>
    </cfRule>
    <cfRule type="cellIs" dxfId="995" priority="1257" stopIfTrue="1" operator="equal">
      <formula>"I"</formula>
    </cfRule>
  </conditionalFormatting>
  <conditionalFormatting sqref="T194:U196">
    <cfRule type="cellIs" dxfId="994" priority="1252" stopIfTrue="1" operator="equal">
      <formula>"No Aceptable"</formula>
    </cfRule>
    <cfRule type="cellIs" dxfId="993" priority="1253" stopIfTrue="1" operator="equal">
      <formula>"Aceptable"</formula>
    </cfRule>
  </conditionalFormatting>
  <conditionalFormatting sqref="T194:U196">
    <cfRule type="cellIs" dxfId="992" priority="1251" stopIfTrue="1" operator="equal">
      <formula>"No Aceptable Con Control Especifico"</formula>
    </cfRule>
  </conditionalFormatting>
  <conditionalFormatting sqref="T194:U196">
    <cfRule type="cellIs" dxfId="991" priority="1250" stopIfTrue="1" operator="equal">
      <formula>"No Aceptable Con Control Esp."</formula>
    </cfRule>
  </conditionalFormatting>
  <conditionalFormatting sqref="P194">
    <cfRule type="cellIs" priority="1249" stopIfTrue="1" operator="equal">
      <formula>"10, 25, 50, 100"</formula>
    </cfRule>
  </conditionalFormatting>
  <conditionalFormatting sqref="U194:U196">
    <cfRule type="containsText" dxfId="990" priority="1248" operator="containsText" text="Mejorable">
      <formula>NOT(ISERROR(SEARCH("Mejorable",U194)))</formula>
    </cfRule>
  </conditionalFormatting>
  <conditionalFormatting sqref="U194:U196">
    <cfRule type="containsText" dxfId="989" priority="1245" operator="containsText" text="No Aceptable o Aceptable con Control Especifico">
      <formula>NOT(ISERROR(SEARCH("No Aceptable o Aceptable con Control Especifico",U194)))</formula>
    </cfRule>
    <cfRule type="containsText" dxfId="988" priority="1246" operator="containsText" text="No Aceptable">
      <formula>NOT(ISERROR(SEARCH("No Aceptable",U194)))</formula>
    </cfRule>
    <cfRule type="containsText" dxfId="987" priority="1247" operator="containsText" text="No Aceptable o Aceptable con Control Especifico">
      <formula>NOT(ISERROR(SEARCH("No Aceptable o Aceptable con Control Especifico",U194)))</formula>
    </cfRule>
  </conditionalFormatting>
  <conditionalFormatting sqref="T194:T196">
    <cfRule type="cellIs" dxfId="986" priority="1244" operator="equal">
      <formula>"II"</formula>
    </cfRule>
  </conditionalFormatting>
  <conditionalFormatting sqref="P195:P196">
    <cfRule type="cellIs" priority="1243" stopIfTrue="1" operator="equal">
      <formula>"10, 25, 50, 100"</formula>
    </cfRule>
  </conditionalFormatting>
  <conditionalFormatting sqref="T240:U243 T233:U234 T245:U262">
    <cfRule type="cellIs" dxfId="985" priority="1222" stopIfTrue="1" operator="equal">
      <formula>"Muy Alto"</formula>
    </cfRule>
    <cfRule type="cellIs" dxfId="984" priority="1223" stopIfTrue="1" operator="equal">
      <formula>"Medio"</formula>
    </cfRule>
    <cfRule type="cellIs" dxfId="983" priority="1224" stopIfTrue="1" operator="equal">
      <formula>"Bajo"</formula>
    </cfRule>
  </conditionalFormatting>
  <conditionalFormatting sqref="T240:U243 T233:U234 T245:U262">
    <cfRule type="cellIs" dxfId="982" priority="1221" stopIfTrue="1" operator="equal">
      <formula>"Alto"</formula>
    </cfRule>
  </conditionalFormatting>
  <conditionalFormatting sqref="T240:U243 T233:U234 T245:U262">
    <cfRule type="cellIs" dxfId="981" priority="1217" stopIfTrue="1" operator="equal">
      <formula>"IV"</formula>
    </cfRule>
    <cfRule type="cellIs" dxfId="980" priority="1218" stopIfTrue="1" operator="equal">
      <formula>"III"</formula>
    </cfRule>
    <cfRule type="cellIs" dxfId="979" priority="1219" stopIfTrue="1" operator="equal">
      <formula>"II"</formula>
    </cfRule>
    <cfRule type="cellIs" dxfId="978" priority="1220" stopIfTrue="1" operator="equal">
      <formula>"I"</formula>
    </cfRule>
  </conditionalFormatting>
  <conditionalFormatting sqref="T240:U243 T233:U234 T245:U262">
    <cfRule type="cellIs" dxfId="977" priority="1215" stopIfTrue="1" operator="equal">
      <formula>"No Aceptable"</formula>
    </cfRule>
    <cfRule type="cellIs" dxfId="976" priority="1216" stopIfTrue="1" operator="equal">
      <formula>"Aceptable"</formula>
    </cfRule>
  </conditionalFormatting>
  <conditionalFormatting sqref="T240:U243 T233:U234 T245:U262">
    <cfRule type="cellIs" dxfId="975" priority="1214" stopIfTrue="1" operator="equal">
      <formula>"No Aceptable Con Control Especifico"</formula>
    </cfRule>
  </conditionalFormatting>
  <conditionalFormatting sqref="T240:U243 T233:U234 T245:U262">
    <cfRule type="cellIs" dxfId="974" priority="1213" stopIfTrue="1" operator="equal">
      <formula>"No Aceptable Con Control Esp."</formula>
    </cfRule>
  </conditionalFormatting>
  <conditionalFormatting sqref="P229 P240:P243 P233:P234 P245:P262">
    <cfRule type="cellIs" priority="1212" stopIfTrue="1" operator="equal">
      <formula>"10, 25, 50, 100"</formula>
    </cfRule>
  </conditionalFormatting>
  <conditionalFormatting sqref="U240:U243 U233:U234 U245:U262">
    <cfRule type="containsText" dxfId="973" priority="1211" operator="containsText" text="Mejorable">
      <formula>NOT(ISERROR(SEARCH("Mejorable",U233)))</formula>
    </cfRule>
  </conditionalFormatting>
  <conditionalFormatting sqref="U240:U243 U233:U234 U245:U262">
    <cfRule type="containsText" dxfId="972" priority="1208" operator="containsText" text="No Aceptable o Aceptable con Control Especifico">
      <formula>NOT(ISERROR(SEARCH("No Aceptable o Aceptable con Control Especifico",U233)))</formula>
    </cfRule>
    <cfRule type="containsText" dxfId="971" priority="1209" operator="containsText" text="No Aceptable">
      <formula>NOT(ISERROR(SEARCH("No Aceptable",U233)))</formula>
    </cfRule>
    <cfRule type="containsText" dxfId="970" priority="1210" operator="containsText" text="No Aceptable o Aceptable con Control Especifico">
      <formula>NOT(ISERROR(SEARCH("No Aceptable o Aceptable con Control Especifico",U233)))</formula>
    </cfRule>
  </conditionalFormatting>
  <conditionalFormatting sqref="T240:T243 T233:T234 T245:T262">
    <cfRule type="cellIs" dxfId="969" priority="1207" operator="equal">
      <formula>"II"</formula>
    </cfRule>
  </conditionalFormatting>
  <conditionalFormatting sqref="T235:U235">
    <cfRule type="cellIs" dxfId="968" priority="1204" stopIfTrue="1" operator="equal">
      <formula>"Muy Alto"</formula>
    </cfRule>
    <cfRule type="cellIs" dxfId="967" priority="1205" stopIfTrue="1" operator="equal">
      <formula>"Medio"</formula>
    </cfRule>
    <cfRule type="cellIs" dxfId="966" priority="1206" stopIfTrue="1" operator="equal">
      <formula>"Bajo"</formula>
    </cfRule>
  </conditionalFormatting>
  <conditionalFormatting sqref="T235:U235">
    <cfRule type="cellIs" dxfId="965" priority="1203" stopIfTrue="1" operator="equal">
      <formula>"Alto"</formula>
    </cfRule>
  </conditionalFormatting>
  <conditionalFormatting sqref="T235:U235">
    <cfRule type="cellIs" dxfId="964" priority="1199" stopIfTrue="1" operator="equal">
      <formula>"IV"</formula>
    </cfRule>
    <cfRule type="cellIs" dxfId="963" priority="1200" stopIfTrue="1" operator="equal">
      <formula>"III"</formula>
    </cfRule>
    <cfRule type="cellIs" dxfId="962" priority="1201" stopIfTrue="1" operator="equal">
      <formula>"II"</formula>
    </cfRule>
    <cfRule type="cellIs" dxfId="961" priority="1202" stopIfTrue="1" operator="equal">
      <formula>"I"</formula>
    </cfRule>
  </conditionalFormatting>
  <conditionalFormatting sqref="T235:U235">
    <cfRule type="cellIs" dxfId="960" priority="1197" stopIfTrue="1" operator="equal">
      <formula>"No Aceptable"</formula>
    </cfRule>
    <cfRule type="cellIs" dxfId="959" priority="1198" stopIfTrue="1" operator="equal">
      <formula>"Aceptable"</formula>
    </cfRule>
  </conditionalFormatting>
  <conditionalFormatting sqref="T235:U235">
    <cfRule type="cellIs" dxfId="958" priority="1196" stopIfTrue="1" operator="equal">
      <formula>"No Aceptable Con Control Especifico"</formula>
    </cfRule>
  </conditionalFormatting>
  <conditionalFormatting sqref="T235:U235">
    <cfRule type="cellIs" dxfId="957" priority="1195" stopIfTrue="1" operator="equal">
      <formula>"No Aceptable Con Control Esp."</formula>
    </cfRule>
  </conditionalFormatting>
  <conditionalFormatting sqref="P235">
    <cfRule type="cellIs" priority="1194" stopIfTrue="1" operator="equal">
      <formula>"10, 25, 50, 100"</formula>
    </cfRule>
  </conditionalFormatting>
  <conditionalFormatting sqref="U235">
    <cfRule type="containsText" dxfId="956" priority="1193" operator="containsText" text="Mejorable">
      <formula>NOT(ISERROR(SEARCH("Mejorable",U235)))</formula>
    </cfRule>
  </conditionalFormatting>
  <conditionalFormatting sqref="U235">
    <cfRule type="containsText" dxfId="955" priority="1190" operator="containsText" text="No Aceptable o Aceptable con Control Especifico">
      <formula>NOT(ISERROR(SEARCH("No Aceptable o Aceptable con Control Especifico",U235)))</formula>
    </cfRule>
    <cfRule type="containsText" dxfId="954" priority="1191" operator="containsText" text="No Aceptable">
      <formula>NOT(ISERROR(SEARCH("No Aceptable",U235)))</formula>
    </cfRule>
    <cfRule type="containsText" dxfId="953" priority="1192" operator="containsText" text="No Aceptable o Aceptable con Control Especifico">
      <formula>NOT(ISERROR(SEARCH("No Aceptable o Aceptable con Control Especifico",U235)))</formula>
    </cfRule>
  </conditionalFormatting>
  <conditionalFormatting sqref="T235">
    <cfRule type="cellIs" dxfId="952" priority="1189" operator="equal">
      <formula>"II"</formula>
    </cfRule>
  </conditionalFormatting>
  <conditionalFormatting sqref="T230:U232">
    <cfRule type="cellIs" dxfId="951" priority="1186" stopIfTrue="1" operator="equal">
      <formula>"Muy Alto"</formula>
    </cfRule>
    <cfRule type="cellIs" dxfId="950" priority="1187" stopIfTrue="1" operator="equal">
      <formula>"Medio"</formula>
    </cfRule>
    <cfRule type="cellIs" dxfId="949" priority="1188" stopIfTrue="1" operator="equal">
      <formula>"Bajo"</formula>
    </cfRule>
  </conditionalFormatting>
  <conditionalFormatting sqref="T230:U232">
    <cfRule type="cellIs" dxfId="948" priority="1185" stopIfTrue="1" operator="equal">
      <formula>"Alto"</formula>
    </cfRule>
  </conditionalFormatting>
  <conditionalFormatting sqref="T230:U232">
    <cfRule type="cellIs" dxfId="947" priority="1181" stopIfTrue="1" operator="equal">
      <formula>"IV"</formula>
    </cfRule>
    <cfRule type="cellIs" dxfId="946" priority="1182" stopIfTrue="1" operator="equal">
      <formula>"III"</formula>
    </cfRule>
    <cfRule type="cellIs" dxfId="945" priority="1183" stopIfTrue="1" operator="equal">
      <formula>"II"</formula>
    </cfRule>
    <cfRule type="cellIs" dxfId="944" priority="1184" stopIfTrue="1" operator="equal">
      <formula>"I"</formula>
    </cfRule>
  </conditionalFormatting>
  <conditionalFormatting sqref="T230:U232">
    <cfRule type="cellIs" dxfId="943" priority="1179" stopIfTrue="1" operator="equal">
      <formula>"No Aceptable"</formula>
    </cfRule>
    <cfRule type="cellIs" dxfId="942" priority="1180" stopIfTrue="1" operator="equal">
      <formula>"Aceptable"</formula>
    </cfRule>
  </conditionalFormatting>
  <conditionalFormatting sqref="T230:U232">
    <cfRule type="cellIs" dxfId="941" priority="1178" stopIfTrue="1" operator="equal">
      <formula>"No Aceptable Con Control Especifico"</formula>
    </cfRule>
  </conditionalFormatting>
  <conditionalFormatting sqref="T230:U232">
    <cfRule type="cellIs" dxfId="940" priority="1177" stopIfTrue="1" operator="equal">
      <formula>"No Aceptable Con Control Esp."</formula>
    </cfRule>
  </conditionalFormatting>
  <conditionalFormatting sqref="P230">
    <cfRule type="cellIs" priority="1176" stopIfTrue="1" operator="equal">
      <formula>"10, 25, 50, 100"</formula>
    </cfRule>
  </conditionalFormatting>
  <conditionalFormatting sqref="U230:U232">
    <cfRule type="containsText" dxfId="939" priority="1175" operator="containsText" text="Mejorable">
      <formula>NOT(ISERROR(SEARCH("Mejorable",U230)))</formula>
    </cfRule>
  </conditionalFormatting>
  <conditionalFormatting sqref="U230:U232">
    <cfRule type="containsText" dxfId="938" priority="1172" operator="containsText" text="No Aceptable o Aceptable con Control Especifico">
      <formula>NOT(ISERROR(SEARCH("No Aceptable o Aceptable con Control Especifico",U230)))</formula>
    </cfRule>
    <cfRule type="containsText" dxfId="937" priority="1173" operator="containsText" text="No Aceptable">
      <formula>NOT(ISERROR(SEARCH("No Aceptable",U230)))</formula>
    </cfRule>
    <cfRule type="containsText" dxfId="936" priority="1174" operator="containsText" text="No Aceptable o Aceptable con Control Especifico">
      <formula>NOT(ISERROR(SEARCH("No Aceptable o Aceptable con Control Especifico",U230)))</formula>
    </cfRule>
  </conditionalFormatting>
  <conditionalFormatting sqref="T230:T232">
    <cfRule type="cellIs" dxfId="935" priority="1171" operator="equal">
      <formula>"II"</formula>
    </cfRule>
  </conditionalFormatting>
  <conditionalFormatting sqref="P231:P232">
    <cfRule type="cellIs" priority="1170" stopIfTrue="1" operator="equal">
      <formula>"10, 25, 50, 100"</formula>
    </cfRule>
  </conditionalFormatting>
  <conditionalFormatting sqref="T276:U279 T269:U270 T281:U298">
    <cfRule type="cellIs" dxfId="934" priority="1149" stopIfTrue="1" operator="equal">
      <formula>"Muy Alto"</formula>
    </cfRule>
    <cfRule type="cellIs" dxfId="933" priority="1150" stopIfTrue="1" operator="equal">
      <formula>"Medio"</formula>
    </cfRule>
    <cfRule type="cellIs" dxfId="932" priority="1151" stopIfTrue="1" operator="equal">
      <formula>"Bajo"</formula>
    </cfRule>
  </conditionalFormatting>
  <conditionalFormatting sqref="T276:U279 T269:U270 T281:U298">
    <cfRule type="cellIs" dxfId="931" priority="1148" stopIfTrue="1" operator="equal">
      <formula>"Alto"</formula>
    </cfRule>
  </conditionalFormatting>
  <conditionalFormatting sqref="T276:U279 T269:U270 T281:U298">
    <cfRule type="cellIs" dxfId="930" priority="1144" stopIfTrue="1" operator="equal">
      <formula>"IV"</formula>
    </cfRule>
    <cfRule type="cellIs" dxfId="929" priority="1145" stopIfTrue="1" operator="equal">
      <formula>"III"</formula>
    </cfRule>
    <cfRule type="cellIs" dxfId="928" priority="1146" stopIfTrue="1" operator="equal">
      <formula>"II"</formula>
    </cfRule>
    <cfRule type="cellIs" dxfId="927" priority="1147" stopIfTrue="1" operator="equal">
      <formula>"I"</formula>
    </cfRule>
  </conditionalFormatting>
  <conditionalFormatting sqref="T276:U279 T269:U270 T281:U298">
    <cfRule type="cellIs" dxfId="926" priority="1142" stopIfTrue="1" operator="equal">
      <formula>"No Aceptable"</formula>
    </cfRule>
    <cfRule type="cellIs" dxfId="925" priority="1143" stopIfTrue="1" operator="equal">
      <formula>"Aceptable"</formula>
    </cfRule>
  </conditionalFormatting>
  <conditionalFormatting sqref="T276:U279 T269:U270 T281:U298">
    <cfRule type="cellIs" dxfId="924" priority="1141" stopIfTrue="1" operator="equal">
      <formula>"No Aceptable Con Control Especifico"</formula>
    </cfRule>
  </conditionalFormatting>
  <conditionalFormatting sqref="T276:U279 T269:U270 T281:U298">
    <cfRule type="cellIs" dxfId="923" priority="1140" stopIfTrue="1" operator="equal">
      <formula>"No Aceptable Con Control Esp."</formula>
    </cfRule>
  </conditionalFormatting>
  <conditionalFormatting sqref="P265 P276:P279 P269:P270 P281:P298">
    <cfRule type="cellIs" priority="1139" stopIfTrue="1" operator="equal">
      <formula>"10, 25, 50, 100"</formula>
    </cfRule>
  </conditionalFormatting>
  <conditionalFormatting sqref="U276:U279 U269:U270 U281:U298">
    <cfRule type="containsText" dxfId="922" priority="1138" operator="containsText" text="Mejorable">
      <formula>NOT(ISERROR(SEARCH("Mejorable",U269)))</formula>
    </cfRule>
  </conditionalFormatting>
  <conditionalFormatting sqref="U276:U279 U269:U270 U281:U298">
    <cfRule type="containsText" dxfId="921" priority="1135" operator="containsText" text="No Aceptable o Aceptable con Control Especifico">
      <formula>NOT(ISERROR(SEARCH("No Aceptable o Aceptable con Control Especifico",U269)))</formula>
    </cfRule>
    <cfRule type="containsText" dxfId="920" priority="1136" operator="containsText" text="No Aceptable">
      <formula>NOT(ISERROR(SEARCH("No Aceptable",U269)))</formula>
    </cfRule>
    <cfRule type="containsText" dxfId="919" priority="1137" operator="containsText" text="No Aceptable o Aceptable con Control Especifico">
      <formula>NOT(ISERROR(SEARCH("No Aceptable o Aceptable con Control Especifico",U269)))</formula>
    </cfRule>
  </conditionalFormatting>
  <conditionalFormatting sqref="T276:T279 T269:T270 T281:T298">
    <cfRule type="cellIs" dxfId="918" priority="1134" operator="equal">
      <formula>"II"</formula>
    </cfRule>
  </conditionalFormatting>
  <conditionalFormatting sqref="T271:U271">
    <cfRule type="cellIs" dxfId="917" priority="1131" stopIfTrue="1" operator="equal">
      <formula>"Muy Alto"</formula>
    </cfRule>
    <cfRule type="cellIs" dxfId="916" priority="1132" stopIfTrue="1" operator="equal">
      <formula>"Medio"</formula>
    </cfRule>
    <cfRule type="cellIs" dxfId="915" priority="1133" stopIfTrue="1" operator="equal">
      <formula>"Bajo"</formula>
    </cfRule>
  </conditionalFormatting>
  <conditionalFormatting sqref="T271:U271">
    <cfRule type="cellIs" dxfId="914" priority="1130" stopIfTrue="1" operator="equal">
      <formula>"Alto"</formula>
    </cfRule>
  </conditionalFormatting>
  <conditionalFormatting sqref="T271:U271">
    <cfRule type="cellIs" dxfId="913" priority="1126" stopIfTrue="1" operator="equal">
      <formula>"IV"</formula>
    </cfRule>
    <cfRule type="cellIs" dxfId="912" priority="1127" stopIfTrue="1" operator="equal">
      <formula>"III"</formula>
    </cfRule>
    <cfRule type="cellIs" dxfId="911" priority="1128" stopIfTrue="1" operator="equal">
      <formula>"II"</formula>
    </cfRule>
    <cfRule type="cellIs" dxfId="910" priority="1129" stopIfTrue="1" operator="equal">
      <formula>"I"</formula>
    </cfRule>
  </conditionalFormatting>
  <conditionalFormatting sqref="T271:U271">
    <cfRule type="cellIs" dxfId="909" priority="1124" stopIfTrue="1" operator="equal">
      <formula>"No Aceptable"</formula>
    </cfRule>
    <cfRule type="cellIs" dxfId="908" priority="1125" stopIfTrue="1" operator="equal">
      <formula>"Aceptable"</formula>
    </cfRule>
  </conditionalFormatting>
  <conditionalFormatting sqref="T271:U271">
    <cfRule type="cellIs" dxfId="907" priority="1123" stopIfTrue="1" operator="equal">
      <formula>"No Aceptable Con Control Especifico"</formula>
    </cfRule>
  </conditionalFormatting>
  <conditionalFormatting sqref="T271:U271">
    <cfRule type="cellIs" dxfId="906" priority="1122" stopIfTrue="1" operator="equal">
      <formula>"No Aceptable Con Control Esp."</formula>
    </cfRule>
  </conditionalFormatting>
  <conditionalFormatting sqref="P271">
    <cfRule type="cellIs" priority="1121" stopIfTrue="1" operator="equal">
      <formula>"10, 25, 50, 100"</formula>
    </cfRule>
  </conditionalFormatting>
  <conditionalFormatting sqref="U271">
    <cfRule type="containsText" dxfId="905" priority="1120" operator="containsText" text="Mejorable">
      <formula>NOT(ISERROR(SEARCH("Mejorable",U271)))</formula>
    </cfRule>
  </conditionalFormatting>
  <conditionalFormatting sqref="U271">
    <cfRule type="containsText" dxfId="904" priority="1117" operator="containsText" text="No Aceptable o Aceptable con Control Especifico">
      <formula>NOT(ISERROR(SEARCH("No Aceptable o Aceptable con Control Especifico",U271)))</formula>
    </cfRule>
    <cfRule type="containsText" dxfId="903" priority="1118" operator="containsText" text="No Aceptable">
      <formula>NOT(ISERROR(SEARCH("No Aceptable",U271)))</formula>
    </cfRule>
    <cfRule type="containsText" dxfId="902" priority="1119" operator="containsText" text="No Aceptable o Aceptable con Control Especifico">
      <formula>NOT(ISERROR(SEARCH("No Aceptable o Aceptable con Control Especifico",U271)))</formula>
    </cfRule>
  </conditionalFormatting>
  <conditionalFormatting sqref="T271">
    <cfRule type="cellIs" dxfId="901" priority="1116" operator="equal">
      <formula>"II"</formula>
    </cfRule>
  </conditionalFormatting>
  <conditionalFormatting sqref="T266:U268">
    <cfRule type="cellIs" dxfId="900" priority="1113" stopIfTrue="1" operator="equal">
      <formula>"Muy Alto"</formula>
    </cfRule>
    <cfRule type="cellIs" dxfId="899" priority="1114" stopIfTrue="1" operator="equal">
      <formula>"Medio"</formula>
    </cfRule>
    <cfRule type="cellIs" dxfId="898" priority="1115" stopIfTrue="1" operator="equal">
      <formula>"Bajo"</formula>
    </cfRule>
  </conditionalFormatting>
  <conditionalFormatting sqref="T266:U268">
    <cfRule type="cellIs" dxfId="897" priority="1112" stopIfTrue="1" operator="equal">
      <formula>"Alto"</formula>
    </cfRule>
  </conditionalFormatting>
  <conditionalFormatting sqref="T266:U268">
    <cfRule type="cellIs" dxfId="896" priority="1108" stopIfTrue="1" operator="equal">
      <formula>"IV"</formula>
    </cfRule>
    <cfRule type="cellIs" dxfId="895" priority="1109" stopIfTrue="1" operator="equal">
      <formula>"III"</formula>
    </cfRule>
    <cfRule type="cellIs" dxfId="894" priority="1110" stopIfTrue="1" operator="equal">
      <formula>"II"</formula>
    </cfRule>
    <cfRule type="cellIs" dxfId="893" priority="1111" stopIfTrue="1" operator="equal">
      <formula>"I"</formula>
    </cfRule>
  </conditionalFormatting>
  <conditionalFormatting sqref="T266:U268">
    <cfRule type="cellIs" dxfId="892" priority="1106" stopIfTrue="1" operator="equal">
      <formula>"No Aceptable"</formula>
    </cfRule>
    <cfRule type="cellIs" dxfId="891" priority="1107" stopIfTrue="1" operator="equal">
      <formula>"Aceptable"</formula>
    </cfRule>
  </conditionalFormatting>
  <conditionalFormatting sqref="T266:U268">
    <cfRule type="cellIs" dxfId="890" priority="1105" stopIfTrue="1" operator="equal">
      <formula>"No Aceptable Con Control Especifico"</formula>
    </cfRule>
  </conditionalFormatting>
  <conditionalFormatting sqref="T266:U268">
    <cfRule type="cellIs" dxfId="889" priority="1104" stopIfTrue="1" operator="equal">
      <formula>"No Aceptable Con Control Esp."</formula>
    </cfRule>
  </conditionalFormatting>
  <conditionalFormatting sqref="P266">
    <cfRule type="cellIs" priority="1103" stopIfTrue="1" operator="equal">
      <formula>"10, 25, 50, 100"</formula>
    </cfRule>
  </conditionalFormatting>
  <conditionalFormatting sqref="U266:U268">
    <cfRule type="containsText" dxfId="888" priority="1102" operator="containsText" text="Mejorable">
      <formula>NOT(ISERROR(SEARCH("Mejorable",U266)))</formula>
    </cfRule>
  </conditionalFormatting>
  <conditionalFormatting sqref="U266:U268">
    <cfRule type="containsText" dxfId="887" priority="1099" operator="containsText" text="No Aceptable o Aceptable con Control Especifico">
      <formula>NOT(ISERROR(SEARCH("No Aceptable o Aceptable con Control Especifico",U266)))</formula>
    </cfRule>
    <cfRule type="containsText" dxfId="886" priority="1100" operator="containsText" text="No Aceptable">
      <formula>NOT(ISERROR(SEARCH("No Aceptable",U266)))</formula>
    </cfRule>
    <cfRule type="containsText" dxfId="885" priority="1101" operator="containsText" text="No Aceptable o Aceptable con Control Especifico">
      <formula>NOT(ISERROR(SEARCH("No Aceptable o Aceptable con Control Especifico",U266)))</formula>
    </cfRule>
  </conditionalFormatting>
  <conditionalFormatting sqref="T266:T268">
    <cfRule type="cellIs" dxfId="884" priority="1098" operator="equal">
      <formula>"II"</formula>
    </cfRule>
  </conditionalFormatting>
  <conditionalFormatting sqref="P267:P268">
    <cfRule type="cellIs" priority="1097" stopIfTrue="1" operator="equal">
      <formula>"10, 25, 50, 100"</formula>
    </cfRule>
  </conditionalFormatting>
  <conditionalFormatting sqref="T304:U305">
    <cfRule type="cellIs" dxfId="883" priority="1076" stopIfTrue="1" operator="equal">
      <formula>"Muy Alto"</formula>
    </cfRule>
    <cfRule type="cellIs" dxfId="882" priority="1077" stopIfTrue="1" operator="equal">
      <formula>"Medio"</formula>
    </cfRule>
    <cfRule type="cellIs" dxfId="881" priority="1078" stopIfTrue="1" operator="equal">
      <formula>"Bajo"</formula>
    </cfRule>
  </conditionalFormatting>
  <conditionalFormatting sqref="T304:U305">
    <cfRule type="cellIs" dxfId="880" priority="1075" stopIfTrue="1" operator="equal">
      <formula>"Alto"</formula>
    </cfRule>
  </conditionalFormatting>
  <conditionalFormatting sqref="T304:U305">
    <cfRule type="cellIs" dxfId="879" priority="1071" stopIfTrue="1" operator="equal">
      <formula>"IV"</formula>
    </cfRule>
    <cfRule type="cellIs" dxfId="878" priority="1072" stopIfTrue="1" operator="equal">
      <formula>"III"</formula>
    </cfRule>
    <cfRule type="cellIs" dxfId="877" priority="1073" stopIfTrue="1" operator="equal">
      <formula>"II"</formula>
    </cfRule>
    <cfRule type="cellIs" dxfId="876" priority="1074" stopIfTrue="1" operator="equal">
      <formula>"I"</formula>
    </cfRule>
  </conditionalFormatting>
  <conditionalFormatting sqref="T304:U305">
    <cfRule type="cellIs" dxfId="875" priority="1069" stopIfTrue="1" operator="equal">
      <formula>"No Aceptable"</formula>
    </cfRule>
    <cfRule type="cellIs" dxfId="874" priority="1070" stopIfTrue="1" operator="equal">
      <formula>"Aceptable"</formula>
    </cfRule>
  </conditionalFormatting>
  <conditionalFormatting sqref="T304:U305">
    <cfRule type="cellIs" dxfId="873" priority="1068" stopIfTrue="1" operator="equal">
      <formula>"No Aceptable Con Control Especifico"</formula>
    </cfRule>
  </conditionalFormatting>
  <conditionalFormatting sqref="T304:U305">
    <cfRule type="cellIs" dxfId="872" priority="1067" stopIfTrue="1" operator="equal">
      <formula>"No Aceptable Con Control Esp."</formula>
    </cfRule>
  </conditionalFormatting>
  <conditionalFormatting sqref="P301 P304:P305">
    <cfRule type="cellIs" priority="1066" stopIfTrue="1" operator="equal">
      <formula>"10, 25, 50, 100"</formula>
    </cfRule>
  </conditionalFormatting>
  <conditionalFormatting sqref="U304:U305">
    <cfRule type="containsText" dxfId="871" priority="1065" operator="containsText" text="Mejorable">
      <formula>NOT(ISERROR(SEARCH("Mejorable",U304)))</formula>
    </cfRule>
  </conditionalFormatting>
  <conditionalFormatting sqref="U304:U305">
    <cfRule type="containsText" dxfId="870" priority="1062" operator="containsText" text="No Aceptable o Aceptable con Control Especifico">
      <formula>NOT(ISERROR(SEARCH("No Aceptable o Aceptable con Control Especifico",U304)))</formula>
    </cfRule>
    <cfRule type="containsText" dxfId="869" priority="1063" operator="containsText" text="No Aceptable">
      <formula>NOT(ISERROR(SEARCH("No Aceptable",U304)))</formula>
    </cfRule>
    <cfRule type="containsText" dxfId="868" priority="1064" operator="containsText" text="No Aceptable o Aceptable con Control Especifico">
      <formula>NOT(ISERROR(SEARCH("No Aceptable o Aceptable con Control Especifico",U304)))</formula>
    </cfRule>
  </conditionalFormatting>
  <conditionalFormatting sqref="T304:T305">
    <cfRule type="cellIs" dxfId="867" priority="1061" operator="equal">
      <formula>"II"</formula>
    </cfRule>
  </conditionalFormatting>
  <conditionalFormatting sqref="T306:U306">
    <cfRule type="cellIs" dxfId="866" priority="1058" stopIfTrue="1" operator="equal">
      <formula>"Muy Alto"</formula>
    </cfRule>
    <cfRule type="cellIs" dxfId="865" priority="1059" stopIfTrue="1" operator="equal">
      <formula>"Medio"</formula>
    </cfRule>
    <cfRule type="cellIs" dxfId="864" priority="1060" stopIfTrue="1" operator="equal">
      <formula>"Bajo"</formula>
    </cfRule>
  </conditionalFormatting>
  <conditionalFormatting sqref="T306:U306">
    <cfRule type="cellIs" dxfId="863" priority="1057" stopIfTrue="1" operator="equal">
      <formula>"Alto"</formula>
    </cfRule>
  </conditionalFormatting>
  <conditionalFormatting sqref="T306:U306">
    <cfRule type="cellIs" dxfId="862" priority="1053" stopIfTrue="1" operator="equal">
      <formula>"IV"</formula>
    </cfRule>
    <cfRule type="cellIs" dxfId="861" priority="1054" stopIfTrue="1" operator="equal">
      <formula>"III"</formula>
    </cfRule>
    <cfRule type="cellIs" dxfId="860" priority="1055" stopIfTrue="1" operator="equal">
      <formula>"II"</formula>
    </cfRule>
    <cfRule type="cellIs" dxfId="859" priority="1056" stopIfTrue="1" operator="equal">
      <formula>"I"</formula>
    </cfRule>
  </conditionalFormatting>
  <conditionalFormatting sqref="T306:U306">
    <cfRule type="cellIs" dxfId="858" priority="1051" stopIfTrue="1" operator="equal">
      <formula>"No Aceptable"</formula>
    </cfRule>
    <cfRule type="cellIs" dxfId="857" priority="1052" stopIfTrue="1" operator="equal">
      <formula>"Aceptable"</formula>
    </cfRule>
  </conditionalFormatting>
  <conditionalFormatting sqref="T306:U306">
    <cfRule type="cellIs" dxfId="856" priority="1050" stopIfTrue="1" operator="equal">
      <formula>"No Aceptable Con Control Especifico"</formula>
    </cfRule>
  </conditionalFormatting>
  <conditionalFormatting sqref="T306:U306">
    <cfRule type="cellIs" dxfId="855" priority="1049" stopIfTrue="1" operator="equal">
      <formula>"No Aceptable Con Control Esp."</formula>
    </cfRule>
  </conditionalFormatting>
  <conditionalFormatting sqref="P306">
    <cfRule type="cellIs" priority="1048" stopIfTrue="1" operator="equal">
      <formula>"10, 25, 50, 100"</formula>
    </cfRule>
  </conditionalFormatting>
  <conditionalFormatting sqref="U306">
    <cfRule type="containsText" dxfId="854" priority="1047" operator="containsText" text="Mejorable">
      <formula>NOT(ISERROR(SEARCH("Mejorable",U306)))</formula>
    </cfRule>
  </conditionalFormatting>
  <conditionalFormatting sqref="U306">
    <cfRule type="containsText" dxfId="853" priority="1044" operator="containsText" text="No Aceptable o Aceptable con Control Especifico">
      <formula>NOT(ISERROR(SEARCH("No Aceptable o Aceptable con Control Especifico",U306)))</formula>
    </cfRule>
    <cfRule type="containsText" dxfId="852" priority="1045" operator="containsText" text="No Aceptable">
      <formula>NOT(ISERROR(SEARCH("No Aceptable",U306)))</formula>
    </cfRule>
    <cfRule type="containsText" dxfId="851" priority="1046" operator="containsText" text="No Aceptable o Aceptable con Control Especifico">
      <formula>NOT(ISERROR(SEARCH("No Aceptable o Aceptable con Control Especifico",U306)))</formula>
    </cfRule>
  </conditionalFormatting>
  <conditionalFormatting sqref="T306">
    <cfRule type="cellIs" dxfId="850" priority="1043" operator="equal">
      <formula>"II"</formula>
    </cfRule>
  </conditionalFormatting>
  <conditionalFormatting sqref="T302:U303">
    <cfRule type="cellIs" dxfId="849" priority="1040" stopIfTrue="1" operator="equal">
      <formula>"Muy Alto"</formula>
    </cfRule>
    <cfRule type="cellIs" dxfId="848" priority="1041" stopIfTrue="1" operator="equal">
      <formula>"Medio"</formula>
    </cfRule>
    <cfRule type="cellIs" dxfId="847" priority="1042" stopIfTrue="1" operator="equal">
      <formula>"Bajo"</formula>
    </cfRule>
  </conditionalFormatting>
  <conditionalFormatting sqref="T302:U303">
    <cfRule type="cellIs" dxfId="846" priority="1039" stopIfTrue="1" operator="equal">
      <formula>"Alto"</formula>
    </cfRule>
  </conditionalFormatting>
  <conditionalFormatting sqref="T302:U303">
    <cfRule type="cellIs" dxfId="845" priority="1035" stopIfTrue="1" operator="equal">
      <formula>"IV"</formula>
    </cfRule>
    <cfRule type="cellIs" dxfId="844" priority="1036" stopIfTrue="1" operator="equal">
      <formula>"III"</formula>
    </cfRule>
    <cfRule type="cellIs" dxfId="843" priority="1037" stopIfTrue="1" operator="equal">
      <formula>"II"</formula>
    </cfRule>
    <cfRule type="cellIs" dxfId="842" priority="1038" stopIfTrue="1" operator="equal">
      <formula>"I"</formula>
    </cfRule>
  </conditionalFormatting>
  <conditionalFormatting sqref="T302:U303">
    <cfRule type="cellIs" dxfId="841" priority="1033" stopIfTrue="1" operator="equal">
      <formula>"No Aceptable"</formula>
    </cfRule>
    <cfRule type="cellIs" dxfId="840" priority="1034" stopIfTrue="1" operator="equal">
      <formula>"Aceptable"</formula>
    </cfRule>
  </conditionalFormatting>
  <conditionalFormatting sqref="T302:U303">
    <cfRule type="cellIs" dxfId="839" priority="1032" stopIfTrue="1" operator="equal">
      <formula>"No Aceptable Con Control Especifico"</formula>
    </cfRule>
  </conditionalFormatting>
  <conditionalFormatting sqref="T302:U303">
    <cfRule type="cellIs" dxfId="838" priority="1031" stopIfTrue="1" operator="equal">
      <formula>"No Aceptable Con Control Esp."</formula>
    </cfRule>
  </conditionalFormatting>
  <conditionalFormatting sqref="P302">
    <cfRule type="cellIs" priority="1030" stopIfTrue="1" operator="equal">
      <formula>"10, 25, 50, 100"</formula>
    </cfRule>
  </conditionalFormatting>
  <conditionalFormatting sqref="U302:U303">
    <cfRule type="containsText" dxfId="837" priority="1029" operator="containsText" text="Mejorable">
      <formula>NOT(ISERROR(SEARCH("Mejorable",U302)))</formula>
    </cfRule>
  </conditionalFormatting>
  <conditionalFormatting sqref="U302:U303">
    <cfRule type="containsText" dxfId="836" priority="1026" operator="containsText" text="No Aceptable o Aceptable con Control Especifico">
      <formula>NOT(ISERROR(SEARCH("No Aceptable o Aceptable con Control Especifico",U302)))</formula>
    </cfRule>
    <cfRule type="containsText" dxfId="835" priority="1027" operator="containsText" text="No Aceptable">
      <formula>NOT(ISERROR(SEARCH("No Aceptable",U302)))</formula>
    </cfRule>
    <cfRule type="containsText" dxfId="834" priority="1028" operator="containsText" text="No Aceptable o Aceptable con Control Especifico">
      <formula>NOT(ISERROR(SEARCH("No Aceptable o Aceptable con Control Especifico",U302)))</formula>
    </cfRule>
  </conditionalFormatting>
  <conditionalFormatting sqref="T302:T303">
    <cfRule type="cellIs" dxfId="833" priority="1025" operator="equal">
      <formula>"II"</formula>
    </cfRule>
  </conditionalFormatting>
  <conditionalFormatting sqref="T339:U342 T332:U333 T344:U361">
    <cfRule type="cellIs" dxfId="832" priority="1003" stopIfTrue="1" operator="equal">
      <formula>"Muy Alto"</formula>
    </cfRule>
    <cfRule type="cellIs" dxfId="831" priority="1004" stopIfTrue="1" operator="equal">
      <formula>"Medio"</formula>
    </cfRule>
    <cfRule type="cellIs" dxfId="830" priority="1005" stopIfTrue="1" operator="equal">
      <formula>"Bajo"</formula>
    </cfRule>
  </conditionalFormatting>
  <conditionalFormatting sqref="T339:U342 T332:U333 T344:U361">
    <cfRule type="cellIs" dxfId="829" priority="1002" stopIfTrue="1" operator="equal">
      <formula>"Alto"</formula>
    </cfRule>
  </conditionalFormatting>
  <conditionalFormatting sqref="T339:U342 T332:U333 T344:U361">
    <cfRule type="cellIs" dxfId="828" priority="998" stopIfTrue="1" operator="equal">
      <formula>"IV"</formula>
    </cfRule>
    <cfRule type="cellIs" dxfId="827" priority="999" stopIfTrue="1" operator="equal">
      <formula>"III"</formula>
    </cfRule>
    <cfRule type="cellIs" dxfId="826" priority="1000" stopIfTrue="1" operator="equal">
      <formula>"II"</formula>
    </cfRule>
    <cfRule type="cellIs" dxfId="825" priority="1001" stopIfTrue="1" operator="equal">
      <formula>"I"</formula>
    </cfRule>
  </conditionalFormatting>
  <conditionalFormatting sqref="T339:U342 T332:U333 T344:U361">
    <cfRule type="cellIs" dxfId="824" priority="996" stopIfTrue="1" operator="equal">
      <formula>"No Aceptable"</formula>
    </cfRule>
    <cfRule type="cellIs" dxfId="823" priority="997" stopIfTrue="1" operator="equal">
      <formula>"Aceptable"</formula>
    </cfRule>
  </conditionalFormatting>
  <conditionalFormatting sqref="T339:U342 T332:U333 T344:U361">
    <cfRule type="cellIs" dxfId="822" priority="995" stopIfTrue="1" operator="equal">
      <formula>"No Aceptable Con Control Especifico"</formula>
    </cfRule>
  </conditionalFormatting>
  <conditionalFormatting sqref="T339:U342 T332:U333 T344:U361">
    <cfRule type="cellIs" dxfId="821" priority="994" stopIfTrue="1" operator="equal">
      <formula>"No Aceptable Con Control Esp."</formula>
    </cfRule>
  </conditionalFormatting>
  <conditionalFormatting sqref="P328 P339:P342 P332:P333 P344:P361">
    <cfRule type="cellIs" priority="993" stopIfTrue="1" operator="equal">
      <formula>"10, 25, 50, 100"</formula>
    </cfRule>
  </conditionalFormatting>
  <conditionalFormatting sqref="U339:U342 U332:U333 U344:U361">
    <cfRule type="containsText" dxfId="820" priority="992" operator="containsText" text="Mejorable">
      <formula>NOT(ISERROR(SEARCH("Mejorable",U332)))</formula>
    </cfRule>
  </conditionalFormatting>
  <conditionalFormatting sqref="U339:U342 U332:U333 U344:U361">
    <cfRule type="containsText" dxfId="819" priority="989" operator="containsText" text="No Aceptable o Aceptable con Control Especifico">
      <formula>NOT(ISERROR(SEARCH("No Aceptable o Aceptable con Control Especifico",U332)))</formula>
    </cfRule>
    <cfRule type="containsText" dxfId="818" priority="990" operator="containsText" text="No Aceptable">
      <formula>NOT(ISERROR(SEARCH("No Aceptable",U332)))</formula>
    </cfRule>
    <cfRule type="containsText" dxfId="817" priority="991" operator="containsText" text="No Aceptable o Aceptable con Control Especifico">
      <formula>NOT(ISERROR(SEARCH("No Aceptable o Aceptable con Control Especifico",U332)))</formula>
    </cfRule>
  </conditionalFormatting>
  <conditionalFormatting sqref="T339:T342 T332:T333 T344:T361">
    <cfRule type="cellIs" dxfId="816" priority="988" operator="equal">
      <formula>"II"</formula>
    </cfRule>
  </conditionalFormatting>
  <conditionalFormatting sqref="T334:U334">
    <cfRule type="cellIs" dxfId="815" priority="985" stopIfTrue="1" operator="equal">
      <formula>"Muy Alto"</formula>
    </cfRule>
    <cfRule type="cellIs" dxfId="814" priority="986" stopIfTrue="1" operator="equal">
      <formula>"Medio"</formula>
    </cfRule>
    <cfRule type="cellIs" dxfId="813" priority="987" stopIfTrue="1" operator="equal">
      <formula>"Bajo"</formula>
    </cfRule>
  </conditionalFormatting>
  <conditionalFormatting sqref="T334:U334">
    <cfRule type="cellIs" dxfId="812" priority="984" stopIfTrue="1" operator="equal">
      <formula>"Alto"</formula>
    </cfRule>
  </conditionalFormatting>
  <conditionalFormatting sqref="T334:U334">
    <cfRule type="cellIs" dxfId="811" priority="980" stopIfTrue="1" operator="equal">
      <formula>"IV"</formula>
    </cfRule>
    <cfRule type="cellIs" dxfId="810" priority="981" stopIfTrue="1" operator="equal">
      <formula>"III"</formula>
    </cfRule>
    <cfRule type="cellIs" dxfId="809" priority="982" stopIfTrue="1" operator="equal">
      <formula>"II"</formula>
    </cfRule>
    <cfRule type="cellIs" dxfId="808" priority="983" stopIfTrue="1" operator="equal">
      <formula>"I"</formula>
    </cfRule>
  </conditionalFormatting>
  <conditionalFormatting sqref="T334:U334">
    <cfRule type="cellIs" dxfId="807" priority="978" stopIfTrue="1" operator="equal">
      <formula>"No Aceptable"</formula>
    </cfRule>
    <cfRule type="cellIs" dxfId="806" priority="979" stopIfTrue="1" operator="equal">
      <formula>"Aceptable"</formula>
    </cfRule>
  </conditionalFormatting>
  <conditionalFormatting sqref="T334:U334">
    <cfRule type="cellIs" dxfId="805" priority="977" stopIfTrue="1" operator="equal">
      <formula>"No Aceptable Con Control Especifico"</formula>
    </cfRule>
  </conditionalFormatting>
  <conditionalFormatting sqref="T334:U334">
    <cfRule type="cellIs" dxfId="804" priority="976" stopIfTrue="1" operator="equal">
      <formula>"No Aceptable Con Control Esp."</formula>
    </cfRule>
  </conditionalFormatting>
  <conditionalFormatting sqref="P334">
    <cfRule type="cellIs" priority="975" stopIfTrue="1" operator="equal">
      <formula>"10, 25, 50, 100"</formula>
    </cfRule>
  </conditionalFormatting>
  <conditionalFormatting sqref="U334">
    <cfRule type="containsText" dxfId="803" priority="974" operator="containsText" text="Mejorable">
      <formula>NOT(ISERROR(SEARCH("Mejorable",U334)))</formula>
    </cfRule>
  </conditionalFormatting>
  <conditionalFormatting sqref="U334">
    <cfRule type="containsText" dxfId="802" priority="971" operator="containsText" text="No Aceptable o Aceptable con Control Especifico">
      <formula>NOT(ISERROR(SEARCH("No Aceptable o Aceptable con Control Especifico",U334)))</formula>
    </cfRule>
    <cfRule type="containsText" dxfId="801" priority="972" operator="containsText" text="No Aceptable">
      <formula>NOT(ISERROR(SEARCH("No Aceptable",U334)))</formula>
    </cfRule>
    <cfRule type="containsText" dxfId="800" priority="973" operator="containsText" text="No Aceptable o Aceptable con Control Especifico">
      <formula>NOT(ISERROR(SEARCH("No Aceptable o Aceptable con Control Especifico",U334)))</formula>
    </cfRule>
  </conditionalFormatting>
  <conditionalFormatting sqref="T334">
    <cfRule type="cellIs" dxfId="799" priority="970" operator="equal">
      <formula>"II"</formula>
    </cfRule>
  </conditionalFormatting>
  <conditionalFormatting sqref="T329:U331">
    <cfRule type="cellIs" dxfId="798" priority="967" stopIfTrue="1" operator="equal">
      <formula>"Muy Alto"</formula>
    </cfRule>
    <cfRule type="cellIs" dxfId="797" priority="968" stopIfTrue="1" operator="equal">
      <formula>"Medio"</formula>
    </cfRule>
    <cfRule type="cellIs" dxfId="796" priority="969" stopIfTrue="1" operator="equal">
      <formula>"Bajo"</formula>
    </cfRule>
  </conditionalFormatting>
  <conditionalFormatting sqref="T329:U331">
    <cfRule type="cellIs" dxfId="795" priority="966" stopIfTrue="1" operator="equal">
      <formula>"Alto"</formula>
    </cfRule>
  </conditionalFormatting>
  <conditionalFormatting sqref="T329:U331">
    <cfRule type="cellIs" dxfId="794" priority="962" stopIfTrue="1" operator="equal">
      <formula>"IV"</formula>
    </cfRule>
    <cfRule type="cellIs" dxfId="793" priority="963" stopIfTrue="1" operator="equal">
      <formula>"III"</formula>
    </cfRule>
    <cfRule type="cellIs" dxfId="792" priority="964" stopIfTrue="1" operator="equal">
      <formula>"II"</formula>
    </cfRule>
    <cfRule type="cellIs" dxfId="791" priority="965" stopIfTrue="1" operator="equal">
      <formula>"I"</formula>
    </cfRule>
  </conditionalFormatting>
  <conditionalFormatting sqref="T329:U331">
    <cfRule type="cellIs" dxfId="790" priority="960" stopIfTrue="1" operator="equal">
      <formula>"No Aceptable"</formula>
    </cfRule>
    <cfRule type="cellIs" dxfId="789" priority="961" stopIfTrue="1" operator="equal">
      <formula>"Aceptable"</formula>
    </cfRule>
  </conditionalFormatting>
  <conditionalFormatting sqref="T329:U331">
    <cfRule type="cellIs" dxfId="788" priority="959" stopIfTrue="1" operator="equal">
      <formula>"No Aceptable Con Control Especifico"</formula>
    </cfRule>
  </conditionalFormatting>
  <conditionalFormatting sqref="T329:U331">
    <cfRule type="cellIs" dxfId="787" priority="958" stopIfTrue="1" operator="equal">
      <formula>"No Aceptable Con Control Esp."</formula>
    </cfRule>
  </conditionalFormatting>
  <conditionalFormatting sqref="U329:U331">
    <cfRule type="containsText" dxfId="786" priority="956" operator="containsText" text="Mejorable">
      <formula>NOT(ISERROR(SEARCH("Mejorable",U329)))</formula>
    </cfRule>
  </conditionalFormatting>
  <conditionalFormatting sqref="U329:U331">
    <cfRule type="containsText" dxfId="785" priority="953" operator="containsText" text="No Aceptable o Aceptable con Control Especifico">
      <formula>NOT(ISERROR(SEARCH("No Aceptable o Aceptable con Control Especifico",U329)))</formula>
    </cfRule>
    <cfRule type="containsText" dxfId="784" priority="954" operator="containsText" text="No Aceptable">
      <formula>NOT(ISERROR(SEARCH("No Aceptable",U329)))</formula>
    </cfRule>
    <cfRule type="containsText" dxfId="783" priority="955" operator="containsText" text="No Aceptable o Aceptable con Control Especifico">
      <formula>NOT(ISERROR(SEARCH("No Aceptable o Aceptable con Control Especifico",U329)))</formula>
    </cfRule>
  </conditionalFormatting>
  <conditionalFormatting sqref="T329:T331">
    <cfRule type="cellIs" dxfId="782" priority="952" operator="equal">
      <formula>"II"</formula>
    </cfRule>
  </conditionalFormatting>
  <conditionalFormatting sqref="P330:P331">
    <cfRule type="cellIs" priority="951" stopIfTrue="1" operator="equal">
      <formula>"10, 25, 50, 100"</formula>
    </cfRule>
  </conditionalFormatting>
  <conditionalFormatting sqref="T375:U378 T368:U369 T380:U397">
    <cfRule type="cellIs" dxfId="781" priority="930" stopIfTrue="1" operator="equal">
      <formula>"Muy Alto"</formula>
    </cfRule>
    <cfRule type="cellIs" dxfId="780" priority="931" stopIfTrue="1" operator="equal">
      <formula>"Medio"</formula>
    </cfRule>
    <cfRule type="cellIs" dxfId="779" priority="932" stopIfTrue="1" operator="equal">
      <formula>"Bajo"</formula>
    </cfRule>
  </conditionalFormatting>
  <conditionalFormatting sqref="T375:U378 T368:U369 T380:U397">
    <cfRule type="cellIs" dxfId="778" priority="929" stopIfTrue="1" operator="equal">
      <formula>"Alto"</formula>
    </cfRule>
  </conditionalFormatting>
  <conditionalFormatting sqref="T375:U378 T368:U369 T380:U397">
    <cfRule type="cellIs" dxfId="777" priority="925" stopIfTrue="1" operator="equal">
      <formula>"IV"</formula>
    </cfRule>
    <cfRule type="cellIs" dxfId="776" priority="926" stopIfTrue="1" operator="equal">
      <formula>"III"</formula>
    </cfRule>
    <cfRule type="cellIs" dxfId="775" priority="927" stopIfTrue="1" operator="equal">
      <formula>"II"</formula>
    </cfRule>
    <cfRule type="cellIs" dxfId="774" priority="928" stopIfTrue="1" operator="equal">
      <formula>"I"</formula>
    </cfRule>
  </conditionalFormatting>
  <conditionalFormatting sqref="T375:U378 T368:U369 T380:U397">
    <cfRule type="cellIs" dxfId="773" priority="923" stopIfTrue="1" operator="equal">
      <formula>"No Aceptable"</formula>
    </cfRule>
    <cfRule type="cellIs" dxfId="772" priority="924" stopIfTrue="1" operator="equal">
      <formula>"Aceptable"</formula>
    </cfRule>
  </conditionalFormatting>
  <conditionalFormatting sqref="T375:U378 T368:U369 T380:U397">
    <cfRule type="cellIs" dxfId="771" priority="922" stopIfTrue="1" operator="equal">
      <formula>"No Aceptable Con Control Especifico"</formula>
    </cfRule>
  </conditionalFormatting>
  <conditionalFormatting sqref="T375:U378 T368:U369 T380:U397">
    <cfRule type="cellIs" dxfId="770" priority="921" stopIfTrue="1" operator="equal">
      <formula>"No Aceptable Con Control Esp."</formula>
    </cfRule>
  </conditionalFormatting>
  <conditionalFormatting sqref="P364 P375:P378 P368:P369 P380:P397">
    <cfRule type="cellIs" priority="920" stopIfTrue="1" operator="equal">
      <formula>"10, 25, 50, 100"</formula>
    </cfRule>
  </conditionalFormatting>
  <conditionalFormatting sqref="U375:U378 U368:U369 U380:U397">
    <cfRule type="containsText" dxfId="769" priority="919" operator="containsText" text="Mejorable">
      <formula>NOT(ISERROR(SEARCH("Mejorable",U368)))</formula>
    </cfRule>
  </conditionalFormatting>
  <conditionalFormatting sqref="U375:U378 U368:U369 U380:U397">
    <cfRule type="containsText" dxfId="768" priority="916" operator="containsText" text="No Aceptable o Aceptable con Control Especifico">
      <formula>NOT(ISERROR(SEARCH("No Aceptable o Aceptable con Control Especifico",U368)))</formula>
    </cfRule>
    <cfRule type="containsText" dxfId="767" priority="917" operator="containsText" text="No Aceptable">
      <formula>NOT(ISERROR(SEARCH("No Aceptable",U368)))</formula>
    </cfRule>
    <cfRule type="containsText" dxfId="766" priority="918" operator="containsText" text="No Aceptable o Aceptable con Control Especifico">
      <formula>NOT(ISERROR(SEARCH("No Aceptable o Aceptable con Control Especifico",U368)))</formula>
    </cfRule>
  </conditionalFormatting>
  <conditionalFormatting sqref="T375:T378 T368:T369 T380:T397">
    <cfRule type="cellIs" dxfId="765" priority="915" operator="equal">
      <formula>"II"</formula>
    </cfRule>
  </conditionalFormatting>
  <conditionalFormatting sqref="T370:U370">
    <cfRule type="cellIs" dxfId="764" priority="912" stopIfTrue="1" operator="equal">
      <formula>"Muy Alto"</formula>
    </cfRule>
    <cfRule type="cellIs" dxfId="763" priority="913" stopIfTrue="1" operator="equal">
      <formula>"Medio"</formula>
    </cfRule>
    <cfRule type="cellIs" dxfId="762" priority="914" stopIfTrue="1" operator="equal">
      <formula>"Bajo"</formula>
    </cfRule>
  </conditionalFormatting>
  <conditionalFormatting sqref="T370:U370">
    <cfRule type="cellIs" dxfId="761" priority="911" stopIfTrue="1" operator="equal">
      <formula>"Alto"</formula>
    </cfRule>
  </conditionalFormatting>
  <conditionalFormatting sqref="T370:U370">
    <cfRule type="cellIs" dxfId="760" priority="907" stopIfTrue="1" operator="equal">
      <formula>"IV"</formula>
    </cfRule>
    <cfRule type="cellIs" dxfId="759" priority="908" stopIfTrue="1" operator="equal">
      <formula>"III"</formula>
    </cfRule>
    <cfRule type="cellIs" dxfId="758" priority="909" stopIfTrue="1" operator="equal">
      <formula>"II"</formula>
    </cfRule>
    <cfRule type="cellIs" dxfId="757" priority="910" stopIfTrue="1" operator="equal">
      <formula>"I"</formula>
    </cfRule>
  </conditionalFormatting>
  <conditionalFormatting sqref="T370:U370">
    <cfRule type="cellIs" dxfId="756" priority="905" stopIfTrue="1" operator="equal">
      <formula>"No Aceptable"</formula>
    </cfRule>
    <cfRule type="cellIs" dxfId="755" priority="906" stopIfTrue="1" operator="equal">
      <formula>"Aceptable"</formula>
    </cfRule>
  </conditionalFormatting>
  <conditionalFormatting sqref="T370:U370">
    <cfRule type="cellIs" dxfId="754" priority="904" stopIfTrue="1" operator="equal">
      <formula>"No Aceptable Con Control Especifico"</formula>
    </cfRule>
  </conditionalFormatting>
  <conditionalFormatting sqref="T370:U370">
    <cfRule type="cellIs" dxfId="753" priority="903" stopIfTrue="1" operator="equal">
      <formula>"No Aceptable Con Control Esp."</formula>
    </cfRule>
  </conditionalFormatting>
  <conditionalFormatting sqref="P370">
    <cfRule type="cellIs" priority="902" stopIfTrue="1" operator="equal">
      <formula>"10, 25, 50, 100"</formula>
    </cfRule>
  </conditionalFormatting>
  <conditionalFormatting sqref="U370">
    <cfRule type="containsText" dxfId="752" priority="901" operator="containsText" text="Mejorable">
      <formula>NOT(ISERROR(SEARCH("Mejorable",U370)))</formula>
    </cfRule>
  </conditionalFormatting>
  <conditionalFormatting sqref="U370">
    <cfRule type="containsText" dxfId="751" priority="898" operator="containsText" text="No Aceptable o Aceptable con Control Especifico">
      <formula>NOT(ISERROR(SEARCH("No Aceptable o Aceptable con Control Especifico",U370)))</formula>
    </cfRule>
    <cfRule type="containsText" dxfId="750" priority="899" operator="containsText" text="No Aceptable">
      <formula>NOT(ISERROR(SEARCH("No Aceptable",U370)))</formula>
    </cfRule>
    <cfRule type="containsText" dxfId="749" priority="900" operator="containsText" text="No Aceptable o Aceptable con Control Especifico">
      <formula>NOT(ISERROR(SEARCH("No Aceptable o Aceptable con Control Especifico",U370)))</formula>
    </cfRule>
  </conditionalFormatting>
  <conditionalFormatting sqref="T370">
    <cfRule type="cellIs" dxfId="748" priority="897" operator="equal">
      <formula>"II"</formula>
    </cfRule>
  </conditionalFormatting>
  <conditionalFormatting sqref="T365:U367">
    <cfRule type="cellIs" dxfId="747" priority="894" stopIfTrue="1" operator="equal">
      <formula>"Muy Alto"</formula>
    </cfRule>
    <cfRule type="cellIs" dxfId="746" priority="895" stopIfTrue="1" operator="equal">
      <formula>"Medio"</formula>
    </cfRule>
    <cfRule type="cellIs" dxfId="745" priority="896" stopIfTrue="1" operator="equal">
      <formula>"Bajo"</formula>
    </cfRule>
  </conditionalFormatting>
  <conditionalFormatting sqref="T365:U367">
    <cfRule type="cellIs" dxfId="744" priority="893" stopIfTrue="1" operator="equal">
      <formula>"Alto"</formula>
    </cfRule>
  </conditionalFormatting>
  <conditionalFormatting sqref="T365:U367">
    <cfRule type="cellIs" dxfId="743" priority="889" stopIfTrue="1" operator="equal">
      <formula>"IV"</formula>
    </cfRule>
    <cfRule type="cellIs" dxfId="742" priority="890" stopIfTrue="1" operator="equal">
      <formula>"III"</formula>
    </cfRule>
    <cfRule type="cellIs" dxfId="741" priority="891" stopIfTrue="1" operator="equal">
      <formula>"II"</formula>
    </cfRule>
    <cfRule type="cellIs" dxfId="740" priority="892" stopIfTrue="1" operator="equal">
      <formula>"I"</formula>
    </cfRule>
  </conditionalFormatting>
  <conditionalFormatting sqref="T365:U367">
    <cfRule type="cellIs" dxfId="739" priority="887" stopIfTrue="1" operator="equal">
      <formula>"No Aceptable"</formula>
    </cfRule>
    <cfRule type="cellIs" dxfId="738" priority="888" stopIfTrue="1" operator="equal">
      <formula>"Aceptable"</formula>
    </cfRule>
  </conditionalFormatting>
  <conditionalFormatting sqref="T365:U367">
    <cfRule type="cellIs" dxfId="737" priority="886" stopIfTrue="1" operator="equal">
      <formula>"No Aceptable Con Control Especifico"</formula>
    </cfRule>
  </conditionalFormatting>
  <conditionalFormatting sqref="T365:U367">
    <cfRule type="cellIs" dxfId="736" priority="885" stopIfTrue="1" operator="equal">
      <formula>"No Aceptable Con Control Esp."</formula>
    </cfRule>
  </conditionalFormatting>
  <conditionalFormatting sqref="P365">
    <cfRule type="cellIs" priority="884" stopIfTrue="1" operator="equal">
      <formula>"10, 25, 50, 100"</formula>
    </cfRule>
  </conditionalFormatting>
  <conditionalFormatting sqref="U365:U367">
    <cfRule type="containsText" dxfId="735" priority="883" operator="containsText" text="Mejorable">
      <formula>NOT(ISERROR(SEARCH("Mejorable",U365)))</formula>
    </cfRule>
  </conditionalFormatting>
  <conditionalFormatting sqref="U365:U367">
    <cfRule type="containsText" dxfId="734" priority="880" operator="containsText" text="No Aceptable o Aceptable con Control Especifico">
      <formula>NOT(ISERROR(SEARCH("No Aceptable o Aceptable con Control Especifico",U365)))</formula>
    </cfRule>
    <cfRule type="containsText" dxfId="733" priority="881" operator="containsText" text="No Aceptable">
      <formula>NOT(ISERROR(SEARCH("No Aceptable",U365)))</formula>
    </cfRule>
    <cfRule type="containsText" dxfId="732" priority="882" operator="containsText" text="No Aceptable o Aceptable con Control Especifico">
      <formula>NOT(ISERROR(SEARCH("No Aceptable o Aceptable con Control Especifico",U365)))</formula>
    </cfRule>
  </conditionalFormatting>
  <conditionalFormatting sqref="T365:T367">
    <cfRule type="cellIs" dxfId="731" priority="879" operator="equal">
      <formula>"II"</formula>
    </cfRule>
  </conditionalFormatting>
  <conditionalFormatting sqref="P366:P367">
    <cfRule type="cellIs" priority="878" stopIfTrue="1" operator="equal">
      <formula>"10, 25, 50, 100"</formula>
    </cfRule>
  </conditionalFormatting>
  <conditionalFormatting sqref="T411:U414 T404:U405 T416:U433">
    <cfRule type="cellIs" dxfId="730" priority="857" stopIfTrue="1" operator="equal">
      <formula>"Muy Alto"</formula>
    </cfRule>
    <cfRule type="cellIs" dxfId="729" priority="858" stopIfTrue="1" operator="equal">
      <formula>"Medio"</formula>
    </cfRule>
    <cfRule type="cellIs" dxfId="728" priority="859" stopIfTrue="1" operator="equal">
      <formula>"Bajo"</formula>
    </cfRule>
  </conditionalFormatting>
  <conditionalFormatting sqref="T411:U414 T404:U405 T416:U433">
    <cfRule type="cellIs" dxfId="727" priority="856" stopIfTrue="1" operator="equal">
      <formula>"Alto"</formula>
    </cfRule>
  </conditionalFormatting>
  <conditionalFormatting sqref="T411:U414 T404:U405 T416:U433">
    <cfRule type="cellIs" dxfId="726" priority="852" stopIfTrue="1" operator="equal">
      <formula>"IV"</formula>
    </cfRule>
    <cfRule type="cellIs" dxfId="725" priority="853" stopIfTrue="1" operator="equal">
      <formula>"III"</formula>
    </cfRule>
    <cfRule type="cellIs" dxfId="724" priority="854" stopIfTrue="1" operator="equal">
      <formula>"II"</formula>
    </cfRule>
    <cfRule type="cellIs" dxfId="723" priority="855" stopIfTrue="1" operator="equal">
      <formula>"I"</formula>
    </cfRule>
  </conditionalFormatting>
  <conditionalFormatting sqref="T411:U414 T404:U405 T416:U433">
    <cfRule type="cellIs" dxfId="722" priority="850" stopIfTrue="1" operator="equal">
      <formula>"No Aceptable"</formula>
    </cfRule>
    <cfRule type="cellIs" dxfId="721" priority="851" stopIfTrue="1" operator="equal">
      <formula>"Aceptable"</formula>
    </cfRule>
  </conditionalFormatting>
  <conditionalFormatting sqref="T411:U414 T404:U405 T416:U433">
    <cfRule type="cellIs" dxfId="720" priority="849" stopIfTrue="1" operator="equal">
      <formula>"No Aceptable Con Control Especifico"</formula>
    </cfRule>
  </conditionalFormatting>
  <conditionalFormatting sqref="T411:U414 T404:U405 T416:U433">
    <cfRule type="cellIs" dxfId="719" priority="848" stopIfTrue="1" operator="equal">
      <formula>"No Aceptable Con Control Esp."</formula>
    </cfRule>
  </conditionalFormatting>
  <conditionalFormatting sqref="P400 P411:P414 P404:P405 P416:P433">
    <cfRule type="cellIs" priority="847" stopIfTrue="1" operator="equal">
      <formula>"10, 25, 50, 100"</formula>
    </cfRule>
  </conditionalFormatting>
  <conditionalFormatting sqref="U411:U414 U404:U405 U416:U433">
    <cfRule type="containsText" dxfId="718" priority="846" operator="containsText" text="Mejorable">
      <formula>NOT(ISERROR(SEARCH("Mejorable",U404)))</formula>
    </cfRule>
  </conditionalFormatting>
  <conditionalFormatting sqref="U411:U414 U404:U405 U416:U433">
    <cfRule type="containsText" dxfId="717" priority="843" operator="containsText" text="No Aceptable o Aceptable con Control Especifico">
      <formula>NOT(ISERROR(SEARCH("No Aceptable o Aceptable con Control Especifico",U404)))</formula>
    </cfRule>
    <cfRule type="containsText" dxfId="716" priority="844" operator="containsText" text="No Aceptable">
      <formula>NOT(ISERROR(SEARCH("No Aceptable",U404)))</formula>
    </cfRule>
    <cfRule type="containsText" dxfId="715" priority="845" operator="containsText" text="No Aceptable o Aceptable con Control Especifico">
      <formula>NOT(ISERROR(SEARCH("No Aceptable o Aceptable con Control Especifico",U404)))</formula>
    </cfRule>
  </conditionalFormatting>
  <conditionalFormatting sqref="T411:T414 T404:T405 T416:T433">
    <cfRule type="cellIs" dxfId="714" priority="842" operator="equal">
      <formula>"II"</formula>
    </cfRule>
  </conditionalFormatting>
  <conditionalFormatting sqref="T406:U406">
    <cfRule type="cellIs" dxfId="713" priority="839" stopIfTrue="1" operator="equal">
      <formula>"Muy Alto"</formula>
    </cfRule>
    <cfRule type="cellIs" dxfId="712" priority="840" stopIfTrue="1" operator="equal">
      <formula>"Medio"</formula>
    </cfRule>
    <cfRule type="cellIs" dxfId="711" priority="841" stopIfTrue="1" operator="equal">
      <formula>"Bajo"</formula>
    </cfRule>
  </conditionalFormatting>
  <conditionalFormatting sqref="T406:U406">
    <cfRule type="cellIs" dxfId="710" priority="838" stopIfTrue="1" operator="equal">
      <formula>"Alto"</formula>
    </cfRule>
  </conditionalFormatting>
  <conditionalFormatting sqref="T406:U406">
    <cfRule type="cellIs" dxfId="709" priority="834" stopIfTrue="1" operator="equal">
      <formula>"IV"</formula>
    </cfRule>
    <cfRule type="cellIs" dxfId="708" priority="835" stopIfTrue="1" operator="equal">
      <formula>"III"</formula>
    </cfRule>
    <cfRule type="cellIs" dxfId="707" priority="836" stopIfTrue="1" operator="equal">
      <formula>"II"</formula>
    </cfRule>
    <cfRule type="cellIs" dxfId="706" priority="837" stopIfTrue="1" operator="equal">
      <formula>"I"</formula>
    </cfRule>
  </conditionalFormatting>
  <conditionalFormatting sqref="T406:U406">
    <cfRule type="cellIs" dxfId="705" priority="832" stopIfTrue="1" operator="equal">
      <formula>"No Aceptable"</formula>
    </cfRule>
    <cfRule type="cellIs" dxfId="704" priority="833" stopIfTrue="1" operator="equal">
      <formula>"Aceptable"</formula>
    </cfRule>
  </conditionalFormatting>
  <conditionalFormatting sqref="T406:U406">
    <cfRule type="cellIs" dxfId="703" priority="831" stopIfTrue="1" operator="equal">
      <formula>"No Aceptable Con Control Especifico"</formula>
    </cfRule>
  </conditionalFormatting>
  <conditionalFormatting sqref="T406:U406">
    <cfRule type="cellIs" dxfId="702" priority="830" stopIfTrue="1" operator="equal">
      <formula>"No Aceptable Con Control Esp."</formula>
    </cfRule>
  </conditionalFormatting>
  <conditionalFormatting sqref="P406">
    <cfRule type="cellIs" priority="829" stopIfTrue="1" operator="equal">
      <formula>"10, 25, 50, 100"</formula>
    </cfRule>
  </conditionalFormatting>
  <conditionalFormatting sqref="U406">
    <cfRule type="containsText" dxfId="701" priority="828" operator="containsText" text="Mejorable">
      <formula>NOT(ISERROR(SEARCH("Mejorable",U406)))</formula>
    </cfRule>
  </conditionalFormatting>
  <conditionalFormatting sqref="U406">
    <cfRule type="containsText" dxfId="700" priority="825" operator="containsText" text="No Aceptable o Aceptable con Control Especifico">
      <formula>NOT(ISERROR(SEARCH("No Aceptable o Aceptable con Control Especifico",U406)))</formula>
    </cfRule>
    <cfRule type="containsText" dxfId="699" priority="826" operator="containsText" text="No Aceptable">
      <formula>NOT(ISERROR(SEARCH("No Aceptable",U406)))</formula>
    </cfRule>
    <cfRule type="containsText" dxfId="698" priority="827" operator="containsText" text="No Aceptable o Aceptable con Control Especifico">
      <formula>NOT(ISERROR(SEARCH("No Aceptable o Aceptable con Control Especifico",U406)))</formula>
    </cfRule>
  </conditionalFormatting>
  <conditionalFormatting sqref="T406">
    <cfRule type="cellIs" dxfId="697" priority="824" operator="equal">
      <formula>"II"</formula>
    </cfRule>
  </conditionalFormatting>
  <conditionalFormatting sqref="T401:U403">
    <cfRule type="cellIs" dxfId="696" priority="821" stopIfTrue="1" operator="equal">
      <formula>"Muy Alto"</formula>
    </cfRule>
    <cfRule type="cellIs" dxfId="695" priority="822" stopIfTrue="1" operator="equal">
      <formula>"Medio"</formula>
    </cfRule>
    <cfRule type="cellIs" dxfId="694" priority="823" stopIfTrue="1" operator="equal">
      <formula>"Bajo"</formula>
    </cfRule>
  </conditionalFormatting>
  <conditionalFormatting sqref="T401:U403">
    <cfRule type="cellIs" dxfId="693" priority="820" stopIfTrue="1" operator="equal">
      <formula>"Alto"</formula>
    </cfRule>
  </conditionalFormatting>
  <conditionalFormatting sqref="T401:U403">
    <cfRule type="cellIs" dxfId="692" priority="816" stopIfTrue="1" operator="equal">
      <formula>"IV"</formula>
    </cfRule>
    <cfRule type="cellIs" dxfId="691" priority="817" stopIfTrue="1" operator="equal">
      <formula>"III"</formula>
    </cfRule>
    <cfRule type="cellIs" dxfId="690" priority="818" stopIfTrue="1" operator="equal">
      <formula>"II"</formula>
    </cfRule>
    <cfRule type="cellIs" dxfId="689" priority="819" stopIfTrue="1" operator="equal">
      <formula>"I"</formula>
    </cfRule>
  </conditionalFormatting>
  <conditionalFormatting sqref="T401:U403">
    <cfRule type="cellIs" dxfId="688" priority="814" stopIfTrue="1" operator="equal">
      <formula>"No Aceptable"</formula>
    </cfRule>
    <cfRule type="cellIs" dxfId="687" priority="815" stopIfTrue="1" operator="equal">
      <formula>"Aceptable"</formula>
    </cfRule>
  </conditionalFormatting>
  <conditionalFormatting sqref="T401:U403">
    <cfRule type="cellIs" dxfId="686" priority="813" stopIfTrue="1" operator="equal">
      <formula>"No Aceptable Con Control Especifico"</formula>
    </cfRule>
  </conditionalFormatting>
  <conditionalFormatting sqref="T401:U403">
    <cfRule type="cellIs" dxfId="685" priority="812" stopIfTrue="1" operator="equal">
      <formula>"No Aceptable Con Control Esp."</formula>
    </cfRule>
  </conditionalFormatting>
  <conditionalFormatting sqref="P401">
    <cfRule type="cellIs" priority="811" stopIfTrue="1" operator="equal">
      <formula>"10, 25, 50, 100"</formula>
    </cfRule>
  </conditionalFormatting>
  <conditionalFormatting sqref="U401:U403">
    <cfRule type="containsText" dxfId="684" priority="810" operator="containsText" text="Mejorable">
      <formula>NOT(ISERROR(SEARCH("Mejorable",U401)))</formula>
    </cfRule>
  </conditionalFormatting>
  <conditionalFormatting sqref="U401:U403">
    <cfRule type="containsText" dxfId="683" priority="807" operator="containsText" text="No Aceptable o Aceptable con Control Especifico">
      <formula>NOT(ISERROR(SEARCH("No Aceptable o Aceptable con Control Especifico",U401)))</formula>
    </cfRule>
    <cfRule type="containsText" dxfId="682" priority="808" operator="containsText" text="No Aceptable">
      <formula>NOT(ISERROR(SEARCH("No Aceptable",U401)))</formula>
    </cfRule>
    <cfRule type="containsText" dxfId="681" priority="809" operator="containsText" text="No Aceptable o Aceptable con Control Especifico">
      <formula>NOT(ISERROR(SEARCH("No Aceptable o Aceptable con Control Especifico",U401)))</formula>
    </cfRule>
  </conditionalFormatting>
  <conditionalFormatting sqref="T401:T403">
    <cfRule type="cellIs" dxfId="680" priority="806" operator="equal">
      <formula>"II"</formula>
    </cfRule>
  </conditionalFormatting>
  <conditionalFormatting sqref="P402:P403">
    <cfRule type="cellIs" priority="805" stopIfTrue="1" operator="equal">
      <formula>"10, 25, 50, 100"</formula>
    </cfRule>
  </conditionalFormatting>
  <conditionalFormatting sqref="T447:U450 T440:U441 T452:U469">
    <cfRule type="cellIs" dxfId="679" priority="784" stopIfTrue="1" operator="equal">
      <formula>"Muy Alto"</formula>
    </cfRule>
    <cfRule type="cellIs" dxfId="678" priority="785" stopIfTrue="1" operator="equal">
      <formula>"Medio"</formula>
    </cfRule>
    <cfRule type="cellIs" dxfId="677" priority="786" stopIfTrue="1" operator="equal">
      <formula>"Bajo"</formula>
    </cfRule>
  </conditionalFormatting>
  <conditionalFormatting sqref="T447:U450 T440:U441 T452:U469">
    <cfRule type="cellIs" dxfId="676" priority="783" stopIfTrue="1" operator="equal">
      <formula>"Alto"</formula>
    </cfRule>
  </conditionalFormatting>
  <conditionalFormatting sqref="T447:U450 T440:U441 T452:U469">
    <cfRule type="cellIs" dxfId="675" priority="779" stopIfTrue="1" operator="equal">
      <formula>"IV"</formula>
    </cfRule>
    <cfRule type="cellIs" dxfId="674" priority="780" stopIfTrue="1" operator="equal">
      <formula>"III"</formula>
    </cfRule>
    <cfRule type="cellIs" dxfId="673" priority="781" stopIfTrue="1" operator="equal">
      <formula>"II"</formula>
    </cfRule>
    <cfRule type="cellIs" dxfId="672" priority="782" stopIfTrue="1" operator="equal">
      <formula>"I"</formula>
    </cfRule>
  </conditionalFormatting>
  <conditionalFormatting sqref="T447:U450 T440:U441 T452:U469">
    <cfRule type="cellIs" dxfId="671" priority="777" stopIfTrue="1" operator="equal">
      <formula>"No Aceptable"</formula>
    </cfRule>
    <cfRule type="cellIs" dxfId="670" priority="778" stopIfTrue="1" operator="equal">
      <formula>"Aceptable"</formula>
    </cfRule>
  </conditionalFormatting>
  <conditionalFormatting sqref="T447:U450 T440:U441 T452:U469">
    <cfRule type="cellIs" dxfId="669" priority="776" stopIfTrue="1" operator="equal">
      <formula>"No Aceptable Con Control Especifico"</formula>
    </cfRule>
  </conditionalFormatting>
  <conditionalFormatting sqref="T447:U450 T440:U441 T452:U469">
    <cfRule type="cellIs" dxfId="668" priority="775" stopIfTrue="1" operator="equal">
      <formula>"No Aceptable Con Control Esp."</formula>
    </cfRule>
  </conditionalFormatting>
  <conditionalFormatting sqref="P436 P447:P450 P440:P441 P452:P469">
    <cfRule type="cellIs" priority="774" stopIfTrue="1" operator="equal">
      <formula>"10, 25, 50, 100"</formula>
    </cfRule>
  </conditionalFormatting>
  <conditionalFormatting sqref="U447:U450 U440:U441 U452:U469">
    <cfRule type="containsText" dxfId="667" priority="773" operator="containsText" text="Mejorable">
      <formula>NOT(ISERROR(SEARCH("Mejorable",U440)))</formula>
    </cfRule>
  </conditionalFormatting>
  <conditionalFormatting sqref="U447:U450 U440:U441 U452:U469">
    <cfRule type="containsText" dxfId="666" priority="770" operator="containsText" text="No Aceptable o Aceptable con Control Especifico">
      <formula>NOT(ISERROR(SEARCH("No Aceptable o Aceptable con Control Especifico",U440)))</formula>
    </cfRule>
    <cfRule type="containsText" dxfId="665" priority="771" operator="containsText" text="No Aceptable">
      <formula>NOT(ISERROR(SEARCH("No Aceptable",U440)))</formula>
    </cfRule>
    <cfRule type="containsText" dxfId="664" priority="772" operator="containsText" text="No Aceptable o Aceptable con Control Especifico">
      <formula>NOT(ISERROR(SEARCH("No Aceptable o Aceptable con Control Especifico",U440)))</formula>
    </cfRule>
  </conditionalFormatting>
  <conditionalFormatting sqref="T447:T450 T440:T441 T452:T469">
    <cfRule type="cellIs" dxfId="663" priority="769" operator="equal">
      <formula>"II"</formula>
    </cfRule>
  </conditionalFormatting>
  <conditionalFormatting sqref="T442:U442">
    <cfRule type="cellIs" dxfId="662" priority="766" stopIfTrue="1" operator="equal">
      <formula>"Muy Alto"</formula>
    </cfRule>
    <cfRule type="cellIs" dxfId="661" priority="767" stopIfTrue="1" operator="equal">
      <formula>"Medio"</formula>
    </cfRule>
    <cfRule type="cellIs" dxfId="660" priority="768" stopIfTrue="1" operator="equal">
      <formula>"Bajo"</formula>
    </cfRule>
  </conditionalFormatting>
  <conditionalFormatting sqref="T442:U442">
    <cfRule type="cellIs" dxfId="659" priority="765" stopIfTrue="1" operator="equal">
      <formula>"Alto"</formula>
    </cfRule>
  </conditionalFormatting>
  <conditionalFormatting sqref="T442:U442">
    <cfRule type="cellIs" dxfId="658" priority="761" stopIfTrue="1" operator="equal">
      <formula>"IV"</formula>
    </cfRule>
    <cfRule type="cellIs" dxfId="657" priority="762" stopIfTrue="1" operator="equal">
      <formula>"III"</formula>
    </cfRule>
    <cfRule type="cellIs" dxfId="656" priority="763" stopIfTrue="1" operator="equal">
      <formula>"II"</formula>
    </cfRule>
    <cfRule type="cellIs" dxfId="655" priority="764" stopIfTrue="1" operator="equal">
      <formula>"I"</formula>
    </cfRule>
  </conditionalFormatting>
  <conditionalFormatting sqref="T442:U442">
    <cfRule type="cellIs" dxfId="654" priority="759" stopIfTrue="1" operator="equal">
      <formula>"No Aceptable"</formula>
    </cfRule>
    <cfRule type="cellIs" dxfId="653" priority="760" stopIfTrue="1" operator="equal">
      <formula>"Aceptable"</formula>
    </cfRule>
  </conditionalFormatting>
  <conditionalFormatting sqref="T442:U442">
    <cfRule type="cellIs" dxfId="652" priority="758" stopIfTrue="1" operator="equal">
      <formula>"No Aceptable Con Control Especifico"</formula>
    </cfRule>
  </conditionalFormatting>
  <conditionalFormatting sqref="T442:U442">
    <cfRule type="cellIs" dxfId="651" priority="757" stopIfTrue="1" operator="equal">
      <formula>"No Aceptable Con Control Esp."</formula>
    </cfRule>
  </conditionalFormatting>
  <conditionalFormatting sqref="P442">
    <cfRule type="cellIs" priority="756" stopIfTrue="1" operator="equal">
      <formula>"10, 25, 50, 100"</formula>
    </cfRule>
  </conditionalFormatting>
  <conditionalFormatting sqref="U442">
    <cfRule type="containsText" dxfId="650" priority="755" operator="containsText" text="Mejorable">
      <formula>NOT(ISERROR(SEARCH("Mejorable",U442)))</formula>
    </cfRule>
  </conditionalFormatting>
  <conditionalFormatting sqref="U442">
    <cfRule type="containsText" dxfId="649" priority="752" operator="containsText" text="No Aceptable o Aceptable con Control Especifico">
      <formula>NOT(ISERROR(SEARCH("No Aceptable o Aceptable con Control Especifico",U442)))</formula>
    </cfRule>
    <cfRule type="containsText" dxfId="648" priority="753" operator="containsText" text="No Aceptable">
      <formula>NOT(ISERROR(SEARCH("No Aceptable",U442)))</formula>
    </cfRule>
    <cfRule type="containsText" dxfId="647" priority="754" operator="containsText" text="No Aceptable o Aceptable con Control Especifico">
      <formula>NOT(ISERROR(SEARCH("No Aceptable o Aceptable con Control Especifico",U442)))</formula>
    </cfRule>
  </conditionalFormatting>
  <conditionalFormatting sqref="T442">
    <cfRule type="cellIs" dxfId="646" priority="751" operator="equal">
      <formula>"II"</formula>
    </cfRule>
  </conditionalFormatting>
  <conditionalFormatting sqref="T437:U439">
    <cfRule type="cellIs" dxfId="645" priority="748" stopIfTrue="1" operator="equal">
      <formula>"Muy Alto"</formula>
    </cfRule>
    <cfRule type="cellIs" dxfId="644" priority="749" stopIfTrue="1" operator="equal">
      <formula>"Medio"</formula>
    </cfRule>
    <cfRule type="cellIs" dxfId="643" priority="750" stopIfTrue="1" operator="equal">
      <formula>"Bajo"</formula>
    </cfRule>
  </conditionalFormatting>
  <conditionalFormatting sqref="T437:U439">
    <cfRule type="cellIs" dxfId="642" priority="747" stopIfTrue="1" operator="equal">
      <formula>"Alto"</formula>
    </cfRule>
  </conditionalFormatting>
  <conditionalFormatting sqref="T437:U439">
    <cfRule type="cellIs" dxfId="641" priority="743" stopIfTrue="1" operator="equal">
      <formula>"IV"</formula>
    </cfRule>
    <cfRule type="cellIs" dxfId="640" priority="744" stopIfTrue="1" operator="equal">
      <formula>"III"</formula>
    </cfRule>
    <cfRule type="cellIs" dxfId="639" priority="745" stopIfTrue="1" operator="equal">
      <formula>"II"</formula>
    </cfRule>
    <cfRule type="cellIs" dxfId="638" priority="746" stopIfTrue="1" operator="equal">
      <formula>"I"</formula>
    </cfRule>
  </conditionalFormatting>
  <conditionalFormatting sqref="T437:U439">
    <cfRule type="cellIs" dxfId="637" priority="741" stopIfTrue="1" operator="equal">
      <formula>"No Aceptable"</formula>
    </cfRule>
    <cfRule type="cellIs" dxfId="636" priority="742" stopIfTrue="1" operator="equal">
      <formula>"Aceptable"</formula>
    </cfRule>
  </conditionalFormatting>
  <conditionalFormatting sqref="T437:U439">
    <cfRule type="cellIs" dxfId="635" priority="740" stopIfTrue="1" operator="equal">
      <formula>"No Aceptable Con Control Especifico"</formula>
    </cfRule>
  </conditionalFormatting>
  <conditionalFormatting sqref="T437:U439">
    <cfRule type="cellIs" dxfId="634" priority="739" stopIfTrue="1" operator="equal">
      <formula>"No Aceptable Con Control Esp."</formula>
    </cfRule>
  </conditionalFormatting>
  <conditionalFormatting sqref="P437">
    <cfRule type="cellIs" priority="738" stopIfTrue="1" operator="equal">
      <formula>"10, 25, 50, 100"</formula>
    </cfRule>
  </conditionalFormatting>
  <conditionalFormatting sqref="U437:U439">
    <cfRule type="containsText" dxfId="633" priority="737" operator="containsText" text="Mejorable">
      <formula>NOT(ISERROR(SEARCH("Mejorable",U437)))</formula>
    </cfRule>
  </conditionalFormatting>
  <conditionalFormatting sqref="U437:U439">
    <cfRule type="containsText" dxfId="632" priority="734" operator="containsText" text="No Aceptable o Aceptable con Control Especifico">
      <formula>NOT(ISERROR(SEARCH("No Aceptable o Aceptable con Control Especifico",U437)))</formula>
    </cfRule>
    <cfRule type="containsText" dxfId="631" priority="735" operator="containsText" text="No Aceptable">
      <formula>NOT(ISERROR(SEARCH("No Aceptable",U437)))</formula>
    </cfRule>
    <cfRule type="containsText" dxfId="630" priority="736" operator="containsText" text="No Aceptable o Aceptable con Control Especifico">
      <formula>NOT(ISERROR(SEARCH("No Aceptable o Aceptable con Control Especifico",U437)))</formula>
    </cfRule>
  </conditionalFormatting>
  <conditionalFormatting sqref="T437:T439">
    <cfRule type="cellIs" dxfId="629" priority="733" operator="equal">
      <formula>"II"</formula>
    </cfRule>
  </conditionalFormatting>
  <conditionalFormatting sqref="P438:P439">
    <cfRule type="cellIs" priority="732" stopIfTrue="1" operator="equal">
      <formula>"10, 25, 50, 100"</formula>
    </cfRule>
  </conditionalFormatting>
  <conditionalFormatting sqref="T483:U486 T476:U477 T488:U505">
    <cfRule type="cellIs" dxfId="628" priority="711" stopIfTrue="1" operator="equal">
      <formula>"Muy Alto"</formula>
    </cfRule>
    <cfRule type="cellIs" dxfId="627" priority="712" stopIfTrue="1" operator="equal">
      <formula>"Medio"</formula>
    </cfRule>
    <cfRule type="cellIs" dxfId="626" priority="713" stopIfTrue="1" operator="equal">
      <formula>"Bajo"</formula>
    </cfRule>
  </conditionalFormatting>
  <conditionalFormatting sqref="T483:U486 T476:U477 T488:U505">
    <cfRule type="cellIs" dxfId="625" priority="710" stopIfTrue="1" operator="equal">
      <formula>"Alto"</formula>
    </cfRule>
  </conditionalFormatting>
  <conditionalFormatting sqref="T483:U486 T476:U477 T488:U505">
    <cfRule type="cellIs" dxfId="624" priority="706" stopIfTrue="1" operator="equal">
      <formula>"IV"</formula>
    </cfRule>
    <cfRule type="cellIs" dxfId="623" priority="707" stopIfTrue="1" operator="equal">
      <formula>"III"</formula>
    </cfRule>
    <cfRule type="cellIs" dxfId="622" priority="708" stopIfTrue="1" operator="equal">
      <formula>"II"</formula>
    </cfRule>
    <cfRule type="cellIs" dxfId="621" priority="709" stopIfTrue="1" operator="equal">
      <formula>"I"</formula>
    </cfRule>
  </conditionalFormatting>
  <conditionalFormatting sqref="T483:U486 T476:U477 T488:U505">
    <cfRule type="cellIs" dxfId="620" priority="704" stopIfTrue="1" operator="equal">
      <formula>"No Aceptable"</formula>
    </cfRule>
    <cfRule type="cellIs" dxfId="619" priority="705" stopIfTrue="1" operator="equal">
      <formula>"Aceptable"</formula>
    </cfRule>
  </conditionalFormatting>
  <conditionalFormatting sqref="T483:U486 T476:U477 T488:U505">
    <cfRule type="cellIs" dxfId="618" priority="703" stopIfTrue="1" operator="equal">
      <formula>"No Aceptable Con Control Especifico"</formula>
    </cfRule>
  </conditionalFormatting>
  <conditionalFormatting sqref="T483:U486 T476:U477 T488:U505">
    <cfRule type="cellIs" dxfId="617" priority="702" stopIfTrue="1" operator="equal">
      <formula>"No Aceptable Con Control Esp."</formula>
    </cfRule>
  </conditionalFormatting>
  <conditionalFormatting sqref="P472 P483:P486 P476:P477 P488:P505">
    <cfRule type="cellIs" priority="701" stopIfTrue="1" operator="equal">
      <formula>"10, 25, 50, 100"</formula>
    </cfRule>
  </conditionalFormatting>
  <conditionalFormatting sqref="U483:U486 U476:U477 U488:U505">
    <cfRule type="containsText" dxfId="616" priority="700" operator="containsText" text="Mejorable">
      <formula>NOT(ISERROR(SEARCH("Mejorable",U476)))</formula>
    </cfRule>
  </conditionalFormatting>
  <conditionalFormatting sqref="U483:U486 U476:U477 U488:U505">
    <cfRule type="containsText" dxfId="615" priority="697" operator="containsText" text="No Aceptable o Aceptable con Control Especifico">
      <formula>NOT(ISERROR(SEARCH("No Aceptable o Aceptable con Control Especifico",U476)))</formula>
    </cfRule>
    <cfRule type="containsText" dxfId="614" priority="698" operator="containsText" text="No Aceptable">
      <formula>NOT(ISERROR(SEARCH("No Aceptable",U476)))</formula>
    </cfRule>
    <cfRule type="containsText" dxfId="613" priority="699" operator="containsText" text="No Aceptable o Aceptable con Control Especifico">
      <formula>NOT(ISERROR(SEARCH("No Aceptable o Aceptable con Control Especifico",U476)))</formula>
    </cfRule>
  </conditionalFormatting>
  <conditionalFormatting sqref="T483:T486 T476:T477 T488:T505">
    <cfRule type="cellIs" dxfId="612" priority="696" operator="equal">
      <formula>"II"</formula>
    </cfRule>
  </conditionalFormatting>
  <conditionalFormatting sqref="T478:U478">
    <cfRule type="cellIs" dxfId="611" priority="693" stopIfTrue="1" operator="equal">
      <formula>"Muy Alto"</formula>
    </cfRule>
    <cfRule type="cellIs" dxfId="610" priority="694" stopIfTrue="1" operator="equal">
      <formula>"Medio"</formula>
    </cfRule>
    <cfRule type="cellIs" dxfId="609" priority="695" stopIfTrue="1" operator="equal">
      <formula>"Bajo"</formula>
    </cfRule>
  </conditionalFormatting>
  <conditionalFormatting sqref="T478:U478">
    <cfRule type="cellIs" dxfId="608" priority="692" stopIfTrue="1" operator="equal">
      <formula>"Alto"</formula>
    </cfRule>
  </conditionalFormatting>
  <conditionalFormatting sqref="T478:U478">
    <cfRule type="cellIs" dxfId="607" priority="688" stopIfTrue="1" operator="equal">
      <formula>"IV"</formula>
    </cfRule>
    <cfRule type="cellIs" dxfId="606" priority="689" stopIfTrue="1" operator="equal">
      <formula>"III"</formula>
    </cfRule>
    <cfRule type="cellIs" dxfId="605" priority="690" stopIfTrue="1" operator="equal">
      <formula>"II"</formula>
    </cfRule>
    <cfRule type="cellIs" dxfId="604" priority="691" stopIfTrue="1" operator="equal">
      <formula>"I"</formula>
    </cfRule>
  </conditionalFormatting>
  <conditionalFormatting sqref="T478:U478">
    <cfRule type="cellIs" dxfId="603" priority="686" stopIfTrue="1" operator="equal">
      <formula>"No Aceptable"</formula>
    </cfRule>
    <cfRule type="cellIs" dxfId="602" priority="687" stopIfTrue="1" operator="equal">
      <formula>"Aceptable"</formula>
    </cfRule>
  </conditionalFormatting>
  <conditionalFormatting sqref="T478:U478">
    <cfRule type="cellIs" dxfId="601" priority="685" stopIfTrue="1" operator="equal">
      <formula>"No Aceptable Con Control Especifico"</formula>
    </cfRule>
  </conditionalFormatting>
  <conditionalFormatting sqref="T478:U478">
    <cfRule type="cellIs" dxfId="600" priority="684" stopIfTrue="1" operator="equal">
      <formula>"No Aceptable Con Control Esp."</formula>
    </cfRule>
  </conditionalFormatting>
  <conditionalFormatting sqref="P478">
    <cfRule type="cellIs" priority="683" stopIfTrue="1" operator="equal">
      <formula>"10, 25, 50, 100"</formula>
    </cfRule>
  </conditionalFormatting>
  <conditionalFormatting sqref="U478">
    <cfRule type="containsText" dxfId="599" priority="682" operator="containsText" text="Mejorable">
      <formula>NOT(ISERROR(SEARCH("Mejorable",U478)))</formula>
    </cfRule>
  </conditionalFormatting>
  <conditionalFormatting sqref="U478">
    <cfRule type="containsText" dxfId="598" priority="679" operator="containsText" text="No Aceptable o Aceptable con Control Especifico">
      <formula>NOT(ISERROR(SEARCH("No Aceptable o Aceptable con Control Especifico",U478)))</formula>
    </cfRule>
    <cfRule type="containsText" dxfId="597" priority="680" operator="containsText" text="No Aceptable">
      <formula>NOT(ISERROR(SEARCH("No Aceptable",U478)))</formula>
    </cfRule>
    <cfRule type="containsText" dxfId="596" priority="681" operator="containsText" text="No Aceptable o Aceptable con Control Especifico">
      <formula>NOT(ISERROR(SEARCH("No Aceptable o Aceptable con Control Especifico",U478)))</formula>
    </cfRule>
  </conditionalFormatting>
  <conditionalFormatting sqref="T478">
    <cfRule type="cellIs" dxfId="595" priority="678" operator="equal">
      <formula>"II"</formula>
    </cfRule>
  </conditionalFormatting>
  <conditionalFormatting sqref="T473:U475">
    <cfRule type="cellIs" dxfId="594" priority="675" stopIfTrue="1" operator="equal">
      <formula>"Muy Alto"</formula>
    </cfRule>
    <cfRule type="cellIs" dxfId="593" priority="676" stopIfTrue="1" operator="equal">
      <formula>"Medio"</formula>
    </cfRule>
    <cfRule type="cellIs" dxfId="592" priority="677" stopIfTrue="1" operator="equal">
      <formula>"Bajo"</formula>
    </cfRule>
  </conditionalFormatting>
  <conditionalFormatting sqref="T473:U475">
    <cfRule type="cellIs" dxfId="591" priority="674" stopIfTrue="1" operator="equal">
      <formula>"Alto"</formula>
    </cfRule>
  </conditionalFormatting>
  <conditionalFormatting sqref="T473:U475">
    <cfRule type="cellIs" dxfId="590" priority="670" stopIfTrue="1" operator="equal">
      <formula>"IV"</formula>
    </cfRule>
    <cfRule type="cellIs" dxfId="589" priority="671" stopIfTrue="1" operator="equal">
      <formula>"III"</formula>
    </cfRule>
    <cfRule type="cellIs" dxfId="588" priority="672" stopIfTrue="1" operator="equal">
      <formula>"II"</formula>
    </cfRule>
    <cfRule type="cellIs" dxfId="587" priority="673" stopIfTrue="1" operator="equal">
      <formula>"I"</formula>
    </cfRule>
  </conditionalFormatting>
  <conditionalFormatting sqref="T473:U475">
    <cfRule type="cellIs" dxfId="586" priority="668" stopIfTrue="1" operator="equal">
      <formula>"No Aceptable"</formula>
    </cfRule>
    <cfRule type="cellIs" dxfId="585" priority="669" stopIfTrue="1" operator="equal">
      <formula>"Aceptable"</formula>
    </cfRule>
  </conditionalFormatting>
  <conditionalFormatting sqref="T473:U475">
    <cfRule type="cellIs" dxfId="584" priority="667" stopIfTrue="1" operator="equal">
      <formula>"No Aceptable Con Control Especifico"</formula>
    </cfRule>
  </conditionalFormatting>
  <conditionalFormatting sqref="T473:U475">
    <cfRule type="cellIs" dxfId="583" priority="666" stopIfTrue="1" operator="equal">
      <formula>"No Aceptable Con Control Esp."</formula>
    </cfRule>
  </conditionalFormatting>
  <conditionalFormatting sqref="P473">
    <cfRule type="cellIs" priority="665" stopIfTrue="1" operator="equal">
      <formula>"10, 25, 50, 100"</formula>
    </cfRule>
  </conditionalFormatting>
  <conditionalFormatting sqref="U473:U475">
    <cfRule type="containsText" dxfId="582" priority="664" operator="containsText" text="Mejorable">
      <formula>NOT(ISERROR(SEARCH("Mejorable",U473)))</formula>
    </cfRule>
  </conditionalFormatting>
  <conditionalFormatting sqref="U473:U475">
    <cfRule type="containsText" dxfId="581" priority="661" operator="containsText" text="No Aceptable o Aceptable con Control Especifico">
      <formula>NOT(ISERROR(SEARCH("No Aceptable o Aceptable con Control Especifico",U473)))</formula>
    </cfRule>
    <cfRule type="containsText" dxfId="580" priority="662" operator="containsText" text="No Aceptable">
      <formula>NOT(ISERROR(SEARCH("No Aceptable",U473)))</formula>
    </cfRule>
    <cfRule type="containsText" dxfId="579" priority="663" operator="containsText" text="No Aceptable o Aceptable con Control Especifico">
      <formula>NOT(ISERROR(SEARCH("No Aceptable o Aceptable con Control Especifico",U473)))</formula>
    </cfRule>
  </conditionalFormatting>
  <conditionalFormatting sqref="T473:T475">
    <cfRule type="cellIs" dxfId="578" priority="660" operator="equal">
      <formula>"II"</formula>
    </cfRule>
  </conditionalFormatting>
  <conditionalFormatting sqref="P474:P475">
    <cfRule type="cellIs" priority="659" stopIfTrue="1" operator="equal">
      <formula>"10, 25, 50, 100"</formula>
    </cfRule>
  </conditionalFormatting>
  <conditionalFormatting sqref="T20:U23">
    <cfRule type="cellIs" dxfId="577" priority="638" stopIfTrue="1" operator="equal">
      <formula>"Muy Alto"</formula>
    </cfRule>
    <cfRule type="cellIs" dxfId="576" priority="639" stopIfTrue="1" operator="equal">
      <formula>"Medio"</formula>
    </cfRule>
    <cfRule type="cellIs" dxfId="575" priority="640" stopIfTrue="1" operator="equal">
      <formula>"Bajo"</formula>
    </cfRule>
  </conditionalFormatting>
  <conditionalFormatting sqref="T20:U23">
    <cfRule type="cellIs" dxfId="574" priority="637" stopIfTrue="1" operator="equal">
      <formula>"Alto"</formula>
    </cfRule>
  </conditionalFormatting>
  <conditionalFormatting sqref="T20:U23">
    <cfRule type="cellIs" dxfId="573" priority="633" stopIfTrue="1" operator="equal">
      <formula>"IV"</formula>
    </cfRule>
    <cfRule type="cellIs" dxfId="572" priority="634" stopIfTrue="1" operator="equal">
      <formula>"III"</formula>
    </cfRule>
    <cfRule type="cellIs" dxfId="571" priority="635" stopIfTrue="1" operator="equal">
      <formula>"II"</formula>
    </cfRule>
    <cfRule type="cellIs" dxfId="570" priority="636" stopIfTrue="1" operator="equal">
      <formula>"I"</formula>
    </cfRule>
  </conditionalFormatting>
  <conditionalFormatting sqref="T20:U23">
    <cfRule type="cellIs" dxfId="569" priority="631" stopIfTrue="1" operator="equal">
      <formula>"No Aceptable"</formula>
    </cfRule>
    <cfRule type="cellIs" dxfId="568" priority="632" stopIfTrue="1" operator="equal">
      <formula>"Aceptable"</formula>
    </cfRule>
  </conditionalFormatting>
  <conditionalFormatting sqref="T20:U23">
    <cfRule type="cellIs" dxfId="567" priority="630" stopIfTrue="1" operator="equal">
      <formula>"No Aceptable Con Control Especifico"</formula>
    </cfRule>
  </conditionalFormatting>
  <conditionalFormatting sqref="T20:U23">
    <cfRule type="cellIs" dxfId="566" priority="629" stopIfTrue="1" operator="equal">
      <formula>"No Aceptable Con Control Esp."</formula>
    </cfRule>
  </conditionalFormatting>
  <conditionalFormatting sqref="P20:P23">
    <cfRule type="cellIs" priority="628" stopIfTrue="1" operator="equal">
      <formula>"10, 25, 50, 100"</formula>
    </cfRule>
  </conditionalFormatting>
  <conditionalFormatting sqref="U20:U23">
    <cfRule type="containsText" dxfId="565" priority="627" operator="containsText" text="Mejorable">
      <formula>NOT(ISERROR(SEARCH("Mejorable",U20)))</formula>
    </cfRule>
  </conditionalFormatting>
  <conditionalFormatting sqref="U20:U23">
    <cfRule type="containsText" dxfId="564" priority="624" operator="containsText" text="No Aceptable o Aceptable con Control Especifico">
      <formula>NOT(ISERROR(SEARCH("No Aceptable o Aceptable con Control Especifico",U20)))</formula>
    </cfRule>
    <cfRule type="containsText" dxfId="563" priority="625" operator="containsText" text="No Aceptable">
      <formula>NOT(ISERROR(SEARCH("No Aceptable",U20)))</formula>
    </cfRule>
    <cfRule type="containsText" dxfId="562" priority="626" operator="containsText" text="No Aceptable o Aceptable con Control Especifico">
      <formula>NOT(ISERROR(SEARCH("No Aceptable o Aceptable con Control Especifico",U20)))</formula>
    </cfRule>
  </conditionalFormatting>
  <conditionalFormatting sqref="T20:T23">
    <cfRule type="cellIs" dxfId="561" priority="623" operator="equal">
      <formula>"II"</formula>
    </cfRule>
  </conditionalFormatting>
  <conditionalFormatting sqref="T56:U59">
    <cfRule type="cellIs" dxfId="560" priority="620" stopIfTrue="1" operator="equal">
      <formula>"Muy Alto"</formula>
    </cfRule>
    <cfRule type="cellIs" dxfId="559" priority="621" stopIfTrue="1" operator="equal">
      <formula>"Medio"</formula>
    </cfRule>
    <cfRule type="cellIs" dxfId="558" priority="622" stopIfTrue="1" operator="equal">
      <formula>"Bajo"</formula>
    </cfRule>
  </conditionalFormatting>
  <conditionalFormatting sqref="T56:U59">
    <cfRule type="cellIs" dxfId="557" priority="619" stopIfTrue="1" operator="equal">
      <formula>"Alto"</formula>
    </cfRule>
  </conditionalFormatting>
  <conditionalFormatting sqref="T56:U59">
    <cfRule type="cellIs" dxfId="556" priority="615" stopIfTrue="1" operator="equal">
      <formula>"IV"</formula>
    </cfRule>
    <cfRule type="cellIs" dxfId="555" priority="616" stopIfTrue="1" operator="equal">
      <formula>"III"</formula>
    </cfRule>
    <cfRule type="cellIs" dxfId="554" priority="617" stopIfTrue="1" operator="equal">
      <formula>"II"</formula>
    </cfRule>
    <cfRule type="cellIs" dxfId="553" priority="618" stopIfTrue="1" operator="equal">
      <formula>"I"</formula>
    </cfRule>
  </conditionalFormatting>
  <conditionalFormatting sqref="T56:U59">
    <cfRule type="cellIs" dxfId="552" priority="613" stopIfTrue="1" operator="equal">
      <formula>"No Aceptable"</formula>
    </cfRule>
    <cfRule type="cellIs" dxfId="551" priority="614" stopIfTrue="1" operator="equal">
      <formula>"Aceptable"</formula>
    </cfRule>
  </conditionalFormatting>
  <conditionalFormatting sqref="T56:U59">
    <cfRule type="cellIs" dxfId="550" priority="612" stopIfTrue="1" operator="equal">
      <formula>"No Aceptable Con Control Especifico"</formula>
    </cfRule>
  </conditionalFormatting>
  <conditionalFormatting sqref="T56:U59">
    <cfRule type="cellIs" dxfId="549" priority="611" stopIfTrue="1" operator="equal">
      <formula>"No Aceptable Con Control Esp."</formula>
    </cfRule>
  </conditionalFormatting>
  <conditionalFormatting sqref="P56:P59">
    <cfRule type="cellIs" priority="610" stopIfTrue="1" operator="equal">
      <formula>"10, 25, 50, 100"</formula>
    </cfRule>
  </conditionalFormatting>
  <conditionalFormatting sqref="U56:U59">
    <cfRule type="containsText" dxfId="548" priority="609" operator="containsText" text="Mejorable">
      <formula>NOT(ISERROR(SEARCH("Mejorable",U56)))</formula>
    </cfRule>
  </conditionalFormatting>
  <conditionalFormatting sqref="U56:U59">
    <cfRule type="containsText" dxfId="547" priority="606" operator="containsText" text="No Aceptable o Aceptable con Control Especifico">
      <formula>NOT(ISERROR(SEARCH("No Aceptable o Aceptable con Control Especifico",U56)))</formula>
    </cfRule>
    <cfRule type="containsText" dxfId="546" priority="607" operator="containsText" text="No Aceptable">
      <formula>NOT(ISERROR(SEARCH("No Aceptable",U56)))</formula>
    </cfRule>
    <cfRule type="containsText" dxfId="545" priority="608" operator="containsText" text="No Aceptable o Aceptable con Control Especifico">
      <formula>NOT(ISERROR(SEARCH("No Aceptable o Aceptable con Control Especifico",U56)))</formula>
    </cfRule>
  </conditionalFormatting>
  <conditionalFormatting sqref="T56:T59">
    <cfRule type="cellIs" dxfId="544" priority="605" operator="equal">
      <formula>"II"</formula>
    </cfRule>
  </conditionalFormatting>
  <conditionalFormatting sqref="T92:U95">
    <cfRule type="cellIs" dxfId="543" priority="602" stopIfTrue="1" operator="equal">
      <formula>"Muy Alto"</formula>
    </cfRule>
    <cfRule type="cellIs" dxfId="542" priority="603" stopIfTrue="1" operator="equal">
      <formula>"Medio"</formula>
    </cfRule>
    <cfRule type="cellIs" dxfId="541" priority="604" stopIfTrue="1" operator="equal">
      <formula>"Bajo"</formula>
    </cfRule>
  </conditionalFormatting>
  <conditionalFormatting sqref="T92:U95">
    <cfRule type="cellIs" dxfId="540" priority="601" stopIfTrue="1" operator="equal">
      <formula>"Alto"</formula>
    </cfRule>
  </conditionalFormatting>
  <conditionalFormatting sqref="T92:U95">
    <cfRule type="cellIs" dxfId="539" priority="597" stopIfTrue="1" operator="equal">
      <formula>"IV"</formula>
    </cfRule>
    <cfRule type="cellIs" dxfId="538" priority="598" stopIfTrue="1" operator="equal">
      <formula>"III"</formula>
    </cfRule>
    <cfRule type="cellIs" dxfId="537" priority="599" stopIfTrue="1" operator="equal">
      <formula>"II"</formula>
    </cfRule>
    <cfRule type="cellIs" dxfId="536" priority="600" stopIfTrue="1" operator="equal">
      <formula>"I"</formula>
    </cfRule>
  </conditionalFormatting>
  <conditionalFormatting sqref="T92:U95">
    <cfRule type="cellIs" dxfId="535" priority="595" stopIfTrue="1" operator="equal">
      <formula>"No Aceptable"</formula>
    </cfRule>
    <cfRule type="cellIs" dxfId="534" priority="596" stopIfTrue="1" operator="equal">
      <formula>"Aceptable"</formula>
    </cfRule>
  </conditionalFormatting>
  <conditionalFormatting sqref="T92:U95">
    <cfRule type="cellIs" dxfId="533" priority="594" stopIfTrue="1" operator="equal">
      <formula>"No Aceptable Con Control Especifico"</formula>
    </cfRule>
  </conditionalFormatting>
  <conditionalFormatting sqref="T92:U95">
    <cfRule type="cellIs" dxfId="532" priority="593" stopIfTrue="1" operator="equal">
      <formula>"No Aceptable Con Control Esp."</formula>
    </cfRule>
  </conditionalFormatting>
  <conditionalFormatting sqref="P92:P95">
    <cfRule type="cellIs" priority="592" stopIfTrue="1" operator="equal">
      <formula>"10, 25, 50, 100"</formula>
    </cfRule>
  </conditionalFormatting>
  <conditionalFormatting sqref="U92:U95">
    <cfRule type="containsText" dxfId="531" priority="591" operator="containsText" text="Mejorable">
      <formula>NOT(ISERROR(SEARCH("Mejorable",U92)))</formula>
    </cfRule>
  </conditionalFormatting>
  <conditionalFormatting sqref="U92:U95">
    <cfRule type="containsText" dxfId="530" priority="588" operator="containsText" text="No Aceptable o Aceptable con Control Especifico">
      <formula>NOT(ISERROR(SEARCH("No Aceptable o Aceptable con Control Especifico",U92)))</formula>
    </cfRule>
    <cfRule type="containsText" dxfId="529" priority="589" operator="containsText" text="No Aceptable">
      <formula>NOT(ISERROR(SEARCH("No Aceptable",U92)))</formula>
    </cfRule>
    <cfRule type="containsText" dxfId="528" priority="590" operator="containsText" text="No Aceptable o Aceptable con Control Especifico">
      <formula>NOT(ISERROR(SEARCH("No Aceptable o Aceptable con Control Especifico",U92)))</formula>
    </cfRule>
  </conditionalFormatting>
  <conditionalFormatting sqref="T92:T95">
    <cfRule type="cellIs" dxfId="527" priority="587" operator="equal">
      <formula>"II"</formula>
    </cfRule>
  </conditionalFormatting>
  <conditionalFormatting sqref="T128:U131">
    <cfRule type="cellIs" dxfId="526" priority="584" stopIfTrue="1" operator="equal">
      <formula>"Muy Alto"</formula>
    </cfRule>
    <cfRule type="cellIs" dxfId="525" priority="585" stopIfTrue="1" operator="equal">
      <formula>"Medio"</formula>
    </cfRule>
    <cfRule type="cellIs" dxfId="524" priority="586" stopIfTrue="1" operator="equal">
      <formula>"Bajo"</formula>
    </cfRule>
  </conditionalFormatting>
  <conditionalFormatting sqref="T128:U131">
    <cfRule type="cellIs" dxfId="523" priority="583" stopIfTrue="1" operator="equal">
      <formula>"Alto"</formula>
    </cfRule>
  </conditionalFormatting>
  <conditionalFormatting sqref="T128:U131">
    <cfRule type="cellIs" dxfId="522" priority="579" stopIfTrue="1" operator="equal">
      <formula>"IV"</formula>
    </cfRule>
    <cfRule type="cellIs" dxfId="521" priority="580" stopIfTrue="1" operator="equal">
      <formula>"III"</formula>
    </cfRule>
    <cfRule type="cellIs" dxfId="520" priority="581" stopIfTrue="1" operator="equal">
      <formula>"II"</formula>
    </cfRule>
    <cfRule type="cellIs" dxfId="519" priority="582" stopIfTrue="1" operator="equal">
      <formula>"I"</formula>
    </cfRule>
  </conditionalFormatting>
  <conditionalFormatting sqref="T128:U131">
    <cfRule type="cellIs" dxfId="518" priority="577" stopIfTrue="1" operator="equal">
      <formula>"No Aceptable"</formula>
    </cfRule>
    <cfRule type="cellIs" dxfId="517" priority="578" stopIfTrue="1" operator="equal">
      <formula>"Aceptable"</formula>
    </cfRule>
  </conditionalFormatting>
  <conditionalFormatting sqref="T128:U131">
    <cfRule type="cellIs" dxfId="516" priority="576" stopIfTrue="1" operator="equal">
      <formula>"No Aceptable Con Control Especifico"</formula>
    </cfRule>
  </conditionalFormatting>
  <conditionalFormatting sqref="T128:U131">
    <cfRule type="cellIs" dxfId="515" priority="575" stopIfTrue="1" operator="equal">
      <formula>"No Aceptable Con Control Esp."</formula>
    </cfRule>
  </conditionalFormatting>
  <conditionalFormatting sqref="P128:P131">
    <cfRule type="cellIs" priority="574" stopIfTrue="1" operator="equal">
      <formula>"10, 25, 50, 100"</formula>
    </cfRule>
  </conditionalFormatting>
  <conditionalFormatting sqref="U128:U131">
    <cfRule type="containsText" dxfId="514" priority="573" operator="containsText" text="Mejorable">
      <formula>NOT(ISERROR(SEARCH("Mejorable",U128)))</formula>
    </cfRule>
  </conditionalFormatting>
  <conditionalFormatting sqref="U128:U131">
    <cfRule type="containsText" dxfId="513" priority="570" operator="containsText" text="No Aceptable o Aceptable con Control Especifico">
      <formula>NOT(ISERROR(SEARCH("No Aceptable o Aceptable con Control Especifico",U128)))</formula>
    </cfRule>
    <cfRule type="containsText" dxfId="512" priority="571" operator="containsText" text="No Aceptable">
      <formula>NOT(ISERROR(SEARCH("No Aceptable",U128)))</formula>
    </cfRule>
    <cfRule type="containsText" dxfId="511" priority="572" operator="containsText" text="No Aceptable o Aceptable con Control Especifico">
      <formula>NOT(ISERROR(SEARCH("No Aceptable o Aceptable con Control Especifico",U128)))</formula>
    </cfRule>
  </conditionalFormatting>
  <conditionalFormatting sqref="T128:T131">
    <cfRule type="cellIs" dxfId="510" priority="569" operator="equal">
      <formula>"II"</formula>
    </cfRule>
  </conditionalFormatting>
  <conditionalFormatting sqref="T164:U167">
    <cfRule type="cellIs" dxfId="509" priority="566" stopIfTrue="1" operator="equal">
      <formula>"Muy Alto"</formula>
    </cfRule>
    <cfRule type="cellIs" dxfId="508" priority="567" stopIfTrue="1" operator="equal">
      <formula>"Medio"</formula>
    </cfRule>
    <cfRule type="cellIs" dxfId="507" priority="568" stopIfTrue="1" operator="equal">
      <formula>"Bajo"</formula>
    </cfRule>
  </conditionalFormatting>
  <conditionalFormatting sqref="T164:U167">
    <cfRule type="cellIs" dxfId="506" priority="565" stopIfTrue="1" operator="equal">
      <formula>"Alto"</formula>
    </cfRule>
  </conditionalFormatting>
  <conditionalFormatting sqref="T164:U167">
    <cfRule type="cellIs" dxfId="505" priority="561" stopIfTrue="1" operator="equal">
      <formula>"IV"</formula>
    </cfRule>
    <cfRule type="cellIs" dxfId="504" priority="562" stopIfTrue="1" operator="equal">
      <formula>"III"</formula>
    </cfRule>
    <cfRule type="cellIs" dxfId="503" priority="563" stopIfTrue="1" operator="equal">
      <formula>"II"</formula>
    </cfRule>
    <cfRule type="cellIs" dxfId="502" priority="564" stopIfTrue="1" operator="equal">
      <formula>"I"</formula>
    </cfRule>
  </conditionalFormatting>
  <conditionalFormatting sqref="T164:U167">
    <cfRule type="cellIs" dxfId="501" priority="559" stopIfTrue="1" operator="equal">
      <formula>"No Aceptable"</formula>
    </cfRule>
    <cfRule type="cellIs" dxfId="500" priority="560" stopIfTrue="1" operator="equal">
      <formula>"Aceptable"</formula>
    </cfRule>
  </conditionalFormatting>
  <conditionalFormatting sqref="T164:U167">
    <cfRule type="cellIs" dxfId="499" priority="558" stopIfTrue="1" operator="equal">
      <formula>"No Aceptable Con Control Especifico"</formula>
    </cfRule>
  </conditionalFormatting>
  <conditionalFormatting sqref="T164:U167">
    <cfRule type="cellIs" dxfId="498" priority="557" stopIfTrue="1" operator="equal">
      <formula>"No Aceptable Con Control Esp."</formula>
    </cfRule>
  </conditionalFormatting>
  <conditionalFormatting sqref="P164:P167">
    <cfRule type="cellIs" priority="556" stopIfTrue="1" operator="equal">
      <formula>"10, 25, 50, 100"</formula>
    </cfRule>
  </conditionalFormatting>
  <conditionalFormatting sqref="U164:U167">
    <cfRule type="containsText" dxfId="497" priority="555" operator="containsText" text="Mejorable">
      <formula>NOT(ISERROR(SEARCH("Mejorable",U164)))</formula>
    </cfRule>
  </conditionalFormatting>
  <conditionalFormatting sqref="U164:U167">
    <cfRule type="containsText" dxfId="496" priority="552" operator="containsText" text="No Aceptable o Aceptable con Control Especifico">
      <formula>NOT(ISERROR(SEARCH("No Aceptable o Aceptable con Control Especifico",U164)))</formula>
    </cfRule>
    <cfRule type="containsText" dxfId="495" priority="553" operator="containsText" text="No Aceptable">
      <formula>NOT(ISERROR(SEARCH("No Aceptable",U164)))</formula>
    </cfRule>
    <cfRule type="containsText" dxfId="494" priority="554" operator="containsText" text="No Aceptable o Aceptable con Control Especifico">
      <formula>NOT(ISERROR(SEARCH("No Aceptable o Aceptable con Control Especifico",U164)))</formula>
    </cfRule>
  </conditionalFormatting>
  <conditionalFormatting sqref="T164:T167">
    <cfRule type="cellIs" dxfId="493" priority="551" operator="equal">
      <formula>"II"</formula>
    </cfRule>
  </conditionalFormatting>
  <conditionalFormatting sqref="T200:U203">
    <cfRule type="cellIs" dxfId="492" priority="548" stopIfTrue="1" operator="equal">
      <formula>"Muy Alto"</formula>
    </cfRule>
    <cfRule type="cellIs" dxfId="491" priority="549" stopIfTrue="1" operator="equal">
      <formula>"Medio"</formula>
    </cfRule>
    <cfRule type="cellIs" dxfId="490" priority="550" stopIfTrue="1" operator="equal">
      <formula>"Bajo"</formula>
    </cfRule>
  </conditionalFormatting>
  <conditionalFormatting sqref="T200:U203">
    <cfRule type="cellIs" dxfId="489" priority="547" stopIfTrue="1" operator="equal">
      <formula>"Alto"</formula>
    </cfRule>
  </conditionalFormatting>
  <conditionalFormatting sqref="T200:U203">
    <cfRule type="cellIs" dxfId="488" priority="543" stopIfTrue="1" operator="equal">
      <formula>"IV"</formula>
    </cfRule>
    <cfRule type="cellIs" dxfId="487" priority="544" stopIfTrue="1" operator="equal">
      <formula>"III"</formula>
    </cfRule>
    <cfRule type="cellIs" dxfId="486" priority="545" stopIfTrue="1" operator="equal">
      <formula>"II"</formula>
    </cfRule>
    <cfRule type="cellIs" dxfId="485" priority="546" stopIfTrue="1" operator="equal">
      <formula>"I"</formula>
    </cfRule>
  </conditionalFormatting>
  <conditionalFormatting sqref="T200:U203">
    <cfRule type="cellIs" dxfId="484" priority="541" stopIfTrue="1" operator="equal">
      <formula>"No Aceptable"</formula>
    </cfRule>
    <cfRule type="cellIs" dxfId="483" priority="542" stopIfTrue="1" operator="equal">
      <formula>"Aceptable"</formula>
    </cfRule>
  </conditionalFormatting>
  <conditionalFormatting sqref="T200:U203">
    <cfRule type="cellIs" dxfId="482" priority="540" stopIfTrue="1" operator="equal">
      <formula>"No Aceptable Con Control Especifico"</formula>
    </cfRule>
  </conditionalFormatting>
  <conditionalFormatting sqref="T200:U203">
    <cfRule type="cellIs" dxfId="481" priority="539" stopIfTrue="1" operator="equal">
      <formula>"No Aceptable Con Control Esp."</formula>
    </cfRule>
  </conditionalFormatting>
  <conditionalFormatting sqref="P200:P203">
    <cfRule type="cellIs" priority="538" stopIfTrue="1" operator="equal">
      <formula>"10, 25, 50, 100"</formula>
    </cfRule>
  </conditionalFormatting>
  <conditionalFormatting sqref="U200:U203">
    <cfRule type="containsText" dxfId="480" priority="537" operator="containsText" text="Mejorable">
      <formula>NOT(ISERROR(SEARCH("Mejorable",U200)))</formula>
    </cfRule>
  </conditionalFormatting>
  <conditionalFormatting sqref="U200:U203">
    <cfRule type="containsText" dxfId="479" priority="534" operator="containsText" text="No Aceptable o Aceptable con Control Especifico">
      <formula>NOT(ISERROR(SEARCH("No Aceptable o Aceptable con Control Especifico",U200)))</formula>
    </cfRule>
    <cfRule type="containsText" dxfId="478" priority="535" operator="containsText" text="No Aceptable">
      <formula>NOT(ISERROR(SEARCH("No Aceptable",U200)))</formula>
    </cfRule>
    <cfRule type="containsText" dxfId="477" priority="536" operator="containsText" text="No Aceptable o Aceptable con Control Especifico">
      <formula>NOT(ISERROR(SEARCH("No Aceptable o Aceptable con Control Especifico",U200)))</formula>
    </cfRule>
  </conditionalFormatting>
  <conditionalFormatting sqref="T200:T203">
    <cfRule type="cellIs" dxfId="476" priority="533" operator="equal">
      <formula>"II"</formula>
    </cfRule>
  </conditionalFormatting>
  <conditionalFormatting sqref="T236:U239">
    <cfRule type="cellIs" dxfId="475" priority="530" stopIfTrue="1" operator="equal">
      <formula>"Muy Alto"</formula>
    </cfRule>
    <cfRule type="cellIs" dxfId="474" priority="531" stopIfTrue="1" operator="equal">
      <formula>"Medio"</formula>
    </cfRule>
    <cfRule type="cellIs" dxfId="473" priority="532" stopIfTrue="1" operator="equal">
      <formula>"Bajo"</formula>
    </cfRule>
  </conditionalFormatting>
  <conditionalFormatting sqref="T236:U239">
    <cfRule type="cellIs" dxfId="472" priority="529" stopIfTrue="1" operator="equal">
      <formula>"Alto"</formula>
    </cfRule>
  </conditionalFormatting>
  <conditionalFormatting sqref="T236:U239">
    <cfRule type="cellIs" dxfId="471" priority="525" stopIfTrue="1" operator="equal">
      <formula>"IV"</formula>
    </cfRule>
    <cfRule type="cellIs" dxfId="470" priority="526" stopIfTrue="1" operator="equal">
      <formula>"III"</formula>
    </cfRule>
    <cfRule type="cellIs" dxfId="469" priority="527" stopIfTrue="1" operator="equal">
      <formula>"II"</formula>
    </cfRule>
    <cfRule type="cellIs" dxfId="468" priority="528" stopIfTrue="1" operator="equal">
      <formula>"I"</formula>
    </cfRule>
  </conditionalFormatting>
  <conditionalFormatting sqref="T236:U239">
    <cfRule type="cellIs" dxfId="467" priority="523" stopIfTrue="1" operator="equal">
      <formula>"No Aceptable"</formula>
    </cfRule>
    <cfRule type="cellIs" dxfId="466" priority="524" stopIfTrue="1" operator="equal">
      <formula>"Aceptable"</formula>
    </cfRule>
  </conditionalFormatting>
  <conditionalFormatting sqref="T236:U239">
    <cfRule type="cellIs" dxfId="465" priority="522" stopIfTrue="1" operator="equal">
      <formula>"No Aceptable Con Control Especifico"</formula>
    </cfRule>
  </conditionalFormatting>
  <conditionalFormatting sqref="T236:U239">
    <cfRule type="cellIs" dxfId="464" priority="521" stopIfTrue="1" operator="equal">
      <formula>"No Aceptable Con Control Esp."</formula>
    </cfRule>
  </conditionalFormatting>
  <conditionalFormatting sqref="P236:P239">
    <cfRule type="cellIs" priority="520" stopIfTrue="1" operator="equal">
      <formula>"10, 25, 50, 100"</formula>
    </cfRule>
  </conditionalFormatting>
  <conditionalFormatting sqref="U236:U239">
    <cfRule type="containsText" dxfId="463" priority="519" operator="containsText" text="Mejorable">
      <formula>NOT(ISERROR(SEARCH("Mejorable",U236)))</formula>
    </cfRule>
  </conditionalFormatting>
  <conditionalFormatting sqref="U236:U239">
    <cfRule type="containsText" dxfId="462" priority="516" operator="containsText" text="No Aceptable o Aceptable con Control Especifico">
      <formula>NOT(ISERROR(SEARCH("No Aceptable o Aceptable con Control Especifico",U236)))</formula>
    </cfRule>
    <cfRule type="containsText" dxfId="461" priority="517" operator="containsText" text="No Aceptable">
      <formula>NOT(ISERROR(SEARCH("No Aceptable",U236)))</formula>
    </cfRule>
    <cfRule type="containsText" dxfId="460" priority="518" operator="containsText" text="No Aceptable o Aceptable con Control Especifico">
      <formula>NOT(ISERROR(SEARCH("No Aceptable o Aceptable con Control Especifico",U236)))</formula>
    </cfRule>
  </conditionalFormatting>
  <conditionalFormatting sqref="T236:T239">
    <cfRule type="cellIs" dxfId="459" priority="515" operator="equal">
      <formula>"II"</formula>
    </cfRule>
  </conditionalFormatting>
  <conditionalFormatting sqref="T272:U275">
    <cfRule type="cellIs" dxfId="458" priority="512" stopIfTrue="1" operator="equal">
      <formula>"Muy Alto"</formula>
    </cfRule>
    <cfRule type="cellIs" dxfId="457" priority="513" stopIfTrue="1" operator="equal">
      <formula>"Medio"</formula>
    </cfRule>
    <cfRule type="cellIs" dxfId="456" priority="514" stopIfTrue="1" operator="equal">
      <formula>"Bajo"</formula>
    </cfRule>
  </conditionalFormatting>
  <conditionalFormatting sqref="T272:U275">
    <cfRule type="cellIs" dxfId="455" priority="511" stopIfTrue="1" operator="equal">
      <formula>"Alto"</formula>
    </cfRule>
  </conditionalFormatting>
  <conditionalFormatting sqref="T272:U275">
    <cfRule type="cellIs" dxfId="454" priority="507" stopIfTrue="1" operator="equal">
      <formula>"IV"</formula>
    </cfRule>
    <cfRule type="cellIs" dxfId="453" priority="508" stopIfTrue="1" operator="equal">
      <formula>"III"</formula>
    </cfRule>
    <cfRule type="cellIs" dxfId="452" priority="509" stopIfTrue="1" operator="equal">
      <formula>"II"</formula>
    </cfRule>
    <cfRule type="cellIs" dxfId="451" priority="510" stopIfTrue="1" operator="equal">
      <formula>"I"</formula>
    </cfRule>
  </conditionalFormatting>
  <conditionalFormatting sqref="T272:U275">
    <cfRule type="cellIs" dxfId="450" priority="505" stopIfTrue="1" operator="equal">
      <formula>"No Aceptable"</formula>
    </cfRule>
    <cfRule type="cellIs" dxfId="449" priority="506" stopIfTrue="1" operator="equal">
      <formula>"Aceptable"</formula>
    </cfRule>
  </conditionalFormatting>
  <conditionalFormatting sqref="T272:U275">
    <cfRule type="cellIs" dxfId="448" priority="504" stopIfTrue="1" operator="equal">
      <formula>"No Aceptable Con Control Especifico"</formula>
    </cfRule>
  </conditionalFormatting>
  <conditionalFormatting sqref="T272:U275">
    <cfRule type="cellIs" dxfId="447" priority="503" stopIfTrue="1" operator="equal">
      <formula>"No Aceptable Con Control Esp."</formula>
    </cfRule>
  </conditionalFormatting>
  <conditionalFormatting sqref="P272:P275">
    <cfRule type="cellIs" priority="502" stopIfTrue="1" operator="equal">
      <formula>"10, 25, 50, 100"</formula>
    </cfRule>
  </conditionalFormatting>
  <conditionalFormatting sqref="U272:U275">
    <cfRule type="containsText" dxfId="446" priority="501" operator="containsText" text="Mejorable">
      <formula>NOT(ISERROR(SEARCH("Mejorable",U272)))</formula>
    </cfRule>
  </conditionalFormatting>
  <conditionalFormatting sqref="U272:U275">
    <cfRule type="containsText" dxfId="445" priority="498" operator="containsText" text="No Aceptable o Aceptable con Control Especifico">
      <formula>NOT(ISERROR(SEARCH("No Aceptable o Aceptable con Control Especifico",U272)))</formula>
    </cfRule>
    <cfRule type="containsText" dxfId="444" priority="499" operator="containsText" text="No Aceptable">
      <formula>NOT(ISERROR(SEARCH("No Aceptable",U272)))</formula>
    </cfRule>
    <cfRule type="containsText" dxfId="443" priority="500" operator="containsText" text="No Aceptable o Aceptable con Control Especifico">
      <formula>NOT(ISERROR(SEARCH("No Aceptable o Aceptable con Control Especifico",U272)))</formula>
    </cfRule>
  </conditionalFormatting>
  <conditionalFormatting sqref="T272:T275">
    <cfRule type="cellIs" dxfId="442" priority="497" operator="equal">
      <formula>"II"</formula>
    </cfRule>
  </conditionalFormatting>
  <conditionalFormatting sqref="T335:U338">
    <cfRule type="cellIs" dxfId="441" priority="494" stopIfTrue="1" operator="equal">
      <formula>"Muy Alto"</formula>
    </cfRule>
    <cfRule type="cellIs" dxfId="440" priority="495" stopIfTrue="1" operator="equal">
      <formula>"Medio"</formula>
    </cfRule>
    <cfRule type="cellIs" dxfId="439" priority="496" stopIfTrue="1" operator="equal">
      <formula>"Bajo"</formula>
    </cfRule>
  </conditionalFormatting>
  <conditionalFormatting sqref="T335:U338">
    <cfRule type="cellIs" dxfId="438" priority="493" stopIfTrue="1" operator="equal">
      <formula>"Alto"</formula>
    </cfRule>
  </conditionalFormatting>
  <conditionalFormatting sqref="T335:U338">
    <cfRule type="cellIs" dxfId="437" priority="489" stopIfTrue="1" operator="equal">
      <formula>"IV"</formula>
    </cfRule>
    <cfRule type="cellIs" dxfId="436" priority="490" stopIfTrue="1" operator="equal">
      <formula>"III"</formula>
    </cfRule>
    <cfRule type="cellIs" dxfId="435" priority="491" stopIfTrue="1" operator="equal">
      <formula>"II"</formula>
    </cfRule>
    <cfRule type="cellIs" dxfId="434" priority="492" stopIfTrue="1" operator="equal">
      <formula>"I"</formula>
    </cfRule>
  </conditionalFormatting>
  <conditionalFormatting sqref="T335:U338">
    <cfRule type="cellIs" dxfId="433" priority="487" stopIfTrue="1" operator="equal">
      <formula>"No Aceptable"</formula>
    </cfRule>
    <cfRule type="cellIs" dxfId="432" priority="488" stopIfTrue="1" operator="equal">
      <formula>"Aceptable"</formula>
    </cfRule>
  </conditionalFormatting>
  <conditionalFormatting sqref="T335:U338">
    <cfRule type="cellIs" dxfId="431" priority="486" stopIfTrue="1" operator="equal">
      <formula>"No Aceptable Con Control Especifico"</formula>
    </cfRule>
  </conditionalFormatting>
  <conditionalFormatting sqref="T335:U338">
    <cfRule type="cellIs" dxfId="430" priority="485" stopIfTrue="1" operator="equal">
      <formula>"No Aceptable Con Control Esp."</formula>
    </cfRule>
  </conditionalFormatting>
  <conditionalFormatting sqref="P335:P338">
    <cfRule type="cellIs" priority="484" stopIfTrue="1" operator="equal">
      <formula>"10, 25, 50, 100"</formula>
    </cfRule>
  </conditionalFormatting>
  <conditionalFormatting sqref="U335:U338">
    <cfRule type="containsText" dxfId="429" priority="483" operator="containsText" text="Mejorable">
      <formula>NOT(ISERROR(SEARCH("Mejorable",U335)))</formula>
    </cfRule>
  </conditionalFormatting>
  <conditionalFormatting sqref="U335:U338">
    <cfRule type="containsText" dxfId="428" priority="480" operator="containsText" text="No Aceptable o Aceptable con Control Especifico">
      <formula>NOT(ISERROR(SEARCH("No Aceptable o Aceptable con Control Especifico",U335)))</formula>
    </cfRule>
    <cfRule type="containsText" dxfId="427" priority="481" operator="containsText" text="No Aceptable">
      <formula>NOT(ISERROR(SEARCH("No Aceptable",U335)))</formula>
    </cfRule>
    <cfRule type="containsText" dxfId="426" priority="482" operator="containsText" text="No Aceptable o Aceptable con Control Especifico">
      <formula>NOT(ISERROR(SEARCH("No Aceptable o Aceptable con Control Especifico",U335)))</formula>
    </cfRule>
  </conditionalFormatting>
  <conditionalFormatting sqref="T335:T338">
    <cfRule type="cellIs" dxfId="425" priority="479" operator="equal">
      <formula>"II"</formula>
    </cfRule>
  </conditionalFormatting>
  <conditionalFormatting sqref="T371:U374">
    <cfRule type="cellIs" dxfId="424" priority="476" stopIfTrue="1" operator="equal">
      <formula>"Muy Alto"</formula>
    </cfRule>
    <cfRule type="cellIs" dxfId="423" priority="477" stopIfTrue="1" operator="equal">
      <formula>"Medio"</formula>
    </cfRule>
    <cfRule type="cellIs" dxfId="422" priority="478" stopIfTrue="1" operator="equal">
      <formula>"Bajo"</formula>
    </cfRule>
  </conditionalFormatting>
  <conditionalFormatting sqref="T371:U374">
    <cfRule type="cellIs" dxfId="421" priority="475" stopIfTrue="1" operator="equal">
      <formula>"Alto"</formula>
    </cfRule>
  </conditionalFormatting>
  <conditionalFormatting sqref="T371:U374">
    <cfRule type="cellIs" dxfId="420" priority="471" stopIfTrue="1" operator="equal">
      <formula>"IV"</formula>
    </cfRule>
    <cfRule type="cellIs" dxfId="419" priority="472" stopIfTrue="1" operator="equal">
      <formula>"III"</formula>
    </cfRule>
    <cfRule type="cellIs" dxfId="418" priority="473" stopIfTrue="1" operator="equal">
      <formula>"II"</formula>
    </cfRule>
    <cfRule type="cellIs" dxfId="417" priority="474" stopIfTrue="1" operator="equal">
      <formula>"I"</formula>
    </cfRule>
  </conditionalFormatting>
  <conditionalFormatting sqref="T371:U374">
    <cfRule type="cellIs" dxfId="416" priority="469" stopIfTrue="1" operator="equal">
      <formula>"No Aceptable"</formula>
    </cfRule>
    <cfRule type="cellIs" dxfId="415" priority="470" stopIfTrue="1" operator="equal">
      <formula>"Aceptable"</formula>
    </cfRule>
  </conditionalFormatting>
  <conditionalFormatting sqref="T371:U374">
    <cfRule type="cellIs" dxfId="414" priority="468" stopIfTrue="1" operator="equal">
      <formula>"No Aceptable Con Control Especifico"</formula>
    </cfRule>
  </conditionalFormatting>
  <conditionalFormatting sqref="T371:U374">
    <cfRule type="cellIs" dxfId="413" priority="467" stopIfTrue="1" operator="equal">
      <formula>"No Aceptable Con Control Esp."</formula>
    </cfRule>
  </conditionalFormatting>
  <conditionalFormatting sqref="P371:P374">
    <cfRule type="cellIs" priority="466" stopIfTrue="1" operator="equal">
      <formula>"10, 25, 50, 100"</formula>
    </cfRule>
  </conditionalFormatting>
  <conditionalFormatting sqref="U371:U374">
    <cfRule type="containsText" dxfId="412" priority="465" operator="containsText" text="Mejorable">
      <formula>NOT(ISERROR(SEARCH("Mejorable",U371)))</formula>
    </cfRule>
  </conditionalFormatting>
  <conditionalFormatting sqref="U371:U374">
    <cfRule type="containsText" dxfId="411" priority="462" operator="containsText" text="No Aceptable o Aceptable con Control Especifico">
      <formula>NOT(ISERROR(SEARCH("No Aceptable o Aceptable con Control Especifico",U371)))</formula>
    </cfRule>
    <cfRule type="containsText" dxfId="410" priority="463" operator="containsText" text="No Aceptable">
      <formula>NOT(ISERROR(SEARCH("No Aceptable",U371)))</formula>
    </cfRule>
    <cfRule type="containsText" dxfId="409" priority="464" operator="containsText" text="No Aceptable o Aceptable con Control Especifico">
      <formula>NOT(ISERROR(SEARCH("No Aceptable o Aceptable con Control Especifico",U371)))</formula>
    </cfRule>
  </conditionalFormatting>
  <conditionalFormatting sqref="T371:T374">
    <cfRule type="cellIs" dxfId="408" priority="461" operator="equal">
      <formula>"II"</formula>
    </cfRule>
  </conditionalFormatting>
  <conditionalFormatting sqref="T407:U410">
    <cfRule type="cellIs" dxfId="407" priority="458" stopIfTrue="1" operator="equal">
      <formula>"Muy Alto"</formula>
    </cfRule>
    <cfRule type="cellIs" dxfId="406" priority="459" stopIfTrue="1" operator="equal">
      <formula>"Medio"</formula>
    </cfRule>
    <cfRule type="cellIs" dxfId="405" priority="460" stopIfTrue="1" operator="equal">
      <formula>"Bajo"</formula>
    </cfRule>
  </conditionalFormatting>
  <conditionalFormatting sqref="T407:U410">
    <cfRule type="cellIs" dxfId="404" priority="457" stopIfTrue="1" operator="equal">
      <formula>"Alto"</formula>
    </cfRule>
  </conditionalFormatting>
  <conditionalFormatting sqref="T407:U410">
    <cfRule type="cellIs" dxfId="403" priority="453" stopIfTrue="1" operator="equal">
      <formula>"IV"</formula>
    </cfRule>
    <cfRule type="cellIs" dxfId="402" priority="454" stopIfTrue="1" operator="equal">
      <formula>"III"</formula>
    </cfRule>
    <cfRule type="cellIs" dxfId="401" priority="455" stopIfTrue="1" operator="equal">
      <formula>"II"</formula>
    </cfRule>
    <cfRule type="cellIs" dxfId="400" priority="456" stopIfTrue="1" operator="equal">
      <formula>"I"</formula>
    </cfRule>
  </conditionalFormatting>
  <conditionalFormatting sqref="T407:U410">
    <cfRule type="cellIs" dxfId="399" priority="451" stopIfTrue="1" operator="equal">
      <formula>"No Aceptable"</formula>
    </cfRule>
    <cfRule type="cellIs" dxfId="398" priority="452" stopIfTrue="1" operator="equal">
      <formula>"Aceptable"</formula>
    </cfRule>
  </conditionalFormatting>
  <conditionalFormatting sqref="T407:U410">
    <cfRule type="cellIs" dxfId="397" priority="450" stopIfTrue="1" operator="equal">
      <formula>"No Aceptable Con Control Especifico"</formula>
    </cfRule>
  </conditionalFormatting>
  <conditionalFormatting sqref="T407:U410">
    <cfRule type="cellIs" dxfId="396" priority="449" stopIfTrue="1" operator="equal">
      <formula>"No Aceptable Con Control Esp."</formula>
    </cfRule>
  </conditionalFormatting>
  <conditionalFormatting sqref="P407:P410">
    <cfRule type="cellIs" priority="448" stopIfTrue="1" operator="equal">
      <formula>"10, 25, 50, 100"</formula>
    </cfRule>
  </conditionalFormatting>
  <conditionalFormatting sqref="U407:U410">
    <cfRule type="containsText" dxfId="395" priority="447" operator="containsText" text="Mejorable">
      <formula>NOT(ISERROR(SEARCH("Mejorable",U407)))</formula>
    </cfRule>
  </conditionalFormatting>
  <conditionalFormatting sqref="U407:U410">
    <cfRule type="containsText" dxfId="394" priority="444" operator="containsText" text="No Aceptable o Aceptable con Control Especifico">
      <formula>NOT(ISERROR(SEARCH("No Aceptable o Aceptable con Control Especifico",U407)))</formula>
    </cfRule>
    <cfRule type="containsText" dxfId="393" priority="445" operator="containsText" text="No Aceptable">
      <formula>NOT(ISERROR(SEARCH("No Aceptable",U407)))</formula>
    </cfRule>
    <cfRule type="containsText" dxfId="392" priority="446" operator="containsText" text="No Aceptable o Aceptable con Control Especifico">
      <formula>NOT(ISERROR(SEARCH("No Aceptable o Aceptable con Control Especifico",U407)))</formula>
    </cfRule>
  </conditionalFormatting>
  <conditionalFormatting sqref="T407:T410">
    <cfRule type="cellIs" dxfId="391" priority="443" operator="equal">
      <formula>"II"</formula>
    </cfRule>
  </conditionalFormatting>
  <conditionalFormatting sqref="T443:U446">
    <cfRule type="cellIs" dxfId="390" priority="440" stopIfTrue="1" operator="equal">
      <formula>"Muy Alto"</formula>
    </cfRule>
    <cfRule type="cellIs" dxfId="389" priority="441" stopIfTrue="1" operator="equal">
      <formula>"Medio"</formula>
    </cfRule>
    <cfRule type="cellIs" dxfId="388" priority="442" stopIfTrue="1" operator="equal">
      <formula>"Bajo"</formula>
    </cfRule>
  </conditionalFormatting>
  <conditionalFormatting sqref="T443:U446">
    <cfRule type="cellIs" dxfId="387" priority="439" stopIfTrue="1" operator="equal">
      <formula>"Alto"</formula>
    </cfRule>
  </conditionalFormatting>
  <conditionalFormatting sqref="T443:U446">
    <cfRule type="cellIs" dxfId="386" priority="435" stopIfTrue="1" operator="equal">
      <formula>"IV"</formula>
    </cfRule>
    <cfRule type="cellIs" dxfId="385" priority="436" stopIfTrue="1" operator="equal">
      <formula>"III"</formula>
    </cfRule>
    <cfRule type="cellIs" dxfId="384" priority="437" stopIfTrue="1" operator="equal">
      <formula>"II"</formula>
    </cfRule>
    <cfRule type="cellIs" dxfId="383" priority="438" stopIfTrue="1" operator="equal">
      <formula>"I"</formula>
    </cfRule>
  </conditionalFormatting>
  <conditionalFormatting sqref="T443:U446">
    <cfRule type="cellIs" dxfId="382" priority="433" stopIfTrue="1" operator="equal">
      <formula>"No Aceptable"</formula>
    </cfRule>
    <cfRule type="cellIs" dxfId="381" priority="434" stopIfTrue="1" operator="equal">
      <formula>"Aceptable"</formula>
    </cfRule>
  </conditionalFormatting>
  <conditionalFormatting sqref="T443:U446">
    <cfRule type="cellIs" dxfId="380" priority="432" stopIfTrue="1" operator="equal">
      <formula>"No Aceptable Con Control Especifico"</formula>
    </cfRule>
  </conditionalFormatting>
  <conditionalFormatting sqref="T443:U446">
    <cfRule type="cellIs" dxfId="379" priority="431" stopIfTrue="1" operator="equal">
      <formula>"No Aceptable Con Control Esp."</formula>
    </cfRule>
  </conditionalFormatting>
  <conditionalFormatting sqref="P443:P446">
    <cfRule type="cellIs" priority="430" stopIfTrue="1" operator="equal">
      <formula>"10, 25, 50, 100"</formula>
    </cfRule>
  </conditionalFormatting>
  <conditionalFormatting sqref="U443:U446">
    <cfRule type="containsText" dxfId="378" priority="429" operator="containsText" text="Mejorable">
      <formula>NOT(ISERROR(SEARCH("Mejorable",U443)))</formula>
    </cfRule>
  </conditionalFormatting>
  <conditionalFormatting sqref="U443:U446">
    <cfRule type="containsText" dxfId="377" priority="426" operator="containsText" text="No Aceptable o Aceptable con Control Especifico">
      <formula>NOT(ISERROR(SEARCH("No Aceptable o Aceptable con Control Especifico",U443)))</formula>
    </cfRule>
    <cfRule type="containsText" dxfId="376" priority="427" operator="containsText" text="No Aceptable">
      <formula>NOT(ISERROR(SEARCH("No Aceptable",U443)))</formula>
    </cfRule>
    <cfRule type="containsText" dxfId="375" priority="428" operator="containsText" text="No Aceptable o Aceptable con Control Especifico">
      <formula>NOT(ISERROR(SEARCH("No Aceptable o Aceptable con Control Especifico",U443)))</formula>
    </cfRule>
  </conditionalFormatting>
  <conditionalFormatting sqref="T443:T446">
    <cfRule type="cellIs" dxfId="374" priority="425" operator="equal">
      <formula>"II"</formula>
    </cfRule>
  </conditionalFormatting>
  <conditionalFormatting sqref="T479:U482">
    <cfRule type="cellIs" dxfId="373" priority="422" stopIfTrue="1" operator="equal">
      <formula>"Muy Alto"</formula>
    </cfRule>
    <cfRule type="cellIs" dxfId="372" priority="423" stopIfTrue="1" operator="equal">
      <formula>"Medio"</formula>
    </cfRule>
    <cfRule type="cellIs" dxfId="371" priority="424" stopIfTrue="1" operator="equal">
      <formula>"Bajo"</formula>
    </cfRule>
  </conditionalFormatting>
  <conditionalFormatting sqref="T479:U482">
    <cfRule type="cellIs" dxfId="370" priority="421" stopIfTrue="1" operator="equal">
      <formula>"Alto"</formula>
    </cfRule>
  </conditionalFormatting>
  <conditionalFormatting sqref="T479:U482">
    <cfRule type="cellIs" dxfId="369" priority="417" stopIfTrue="1" operator="equal">
      <formula>"IV"</formula>
    </cfRule>
    <cfRule type="cellIs" dxfId="368" priority="418" stopIfTrue="1" operator="equal">
      <formula>"III"</formula>
    </cfRule>
    <cfRule type="cellIs" dxfId="367" priority="419" stopIfTrue="1" operator="equal">
      <formula>"II"</formula>
    </cfRule>
    <cfRule type="cellIs" dxfId="366" priority="420" stopIfTrue="1" operator="equal">
      <formula>"I"</formula>
    </cfRule>
  </conditionalFormatting>
  <conditionalFormatting sqref="T479:U482">
    <cfRule type="cellIs" dxfId="365" priority="415" stopIfTrue="1" operator="equal">
      <formula>"No Aceptable"</formula>
    </cfRule>
    <cfRule type="cellIs" dxfId="364" priority="416" stopIfTrue="1" operator="equal">
      <formula>"Aceptable"</formula>
    </cfRule>
  </conditionalFormatting>
  <conditionalFormatting sqref="T479:U482">
    <cfRule type="cellIs" dxfId="363" priority="414" stopIfTrue="1" operator="equal">
      <formula>"No Aceptable Con Control Especifico"</formula>
    </cfRule>
  </conditionalFormatting>
  <conditionalFormatting sqref="T479:U482">
    <cfRule type="cellIs" dxfId="362" priority="413" stopIfTrue="1" operator="equal">
      <formula>"No Aceptable Con Control Esp."</formula>
    </cfRule>
  </conditionalFormatting>
  <conditionalFormatting sqref="P479:P482">
    <cfRule type="cellIs" priority="412" stopIfTrue="1" operator="equal">
      <formula>"10, 25, 50, 100"</formula>
    </cfRule>
  </conditionalFormatting>
  <conditionalFormatting sqref="U479:U482">
    <cfRule type="containsText" dxfId="361" priority="411" operator="containsText" text="Mejorable">
      <formula>NOT(ISERROR(SEARCH("Mejorable",U479)))</formula>
    </cfRule>
  </conditionalFormatting>
  <conditionalFormatting sqref="U479:U482">
    <cfRule type="containsText" dxfId="360" priority="408" operator="containsText" text="No Aceptable o Aceptable con Control Especifico">
      <formula>NOT(ISERROR(SEARCH("No Aceptable o Aceptable con Control Especifico",U479)))</formula>
    </cfRule>
    <cfRule type="containsText" dxfId="359" priority="409" operator="containsText" text="No Aceptable">
      <formula>NOT(ISERROR(SEARCH("No Aceptable",U479)))</formula>
    </cfRule>
    <cfRule type="containsText" dxfId="358" priority="410" operator="containsText" text="No Aceptable o Aceptable con Control Especifico">
      <formula>NOT(ISERROR(SEARCH("No Aceptable o Aceptable con Control Especifico",U479)))</formula>
    </cfRule>
  </conditionalFormatting>
  <conditionalFormatting sqref="T479:T482">
    <cfRule type="cellIs" dxfId="357" priority="407" operator="equal">
      <formula>"II"</formula>
    </cfRule>
  </conditionalFormatting>
  <conditionalFormatting sqref="P47:P48">
    <cfRule type="cellIs" priority="406" stopIfTrue="1" operator="equal">
      <formula>"10, 25, 50, 100"</formula>
    </cfRule>
  </conditionalFormatting>
  <conditionalFormatting sqref="P83:P84">
    <cfRule type="cellIs" priority="405" stopIfTrue="1" operator="equal">
      <formula>"10, 25, 50, 100"</formula>
    </cfRule>
  </conditionalFormatting>
  <conditionalFormatting sqref="P119:P120">
    <cfRule type="cellIs" priority="404" stopIfTrue="1" operator="equal">
      <formula>"10, 25, 50, 100"</formula>
    </cfRule>
  </conditionalFormatting>
  <conditionalFormatting sqref="P155:P156">
    <cfRule type="cellIs" priority="403" stopIfTrue="1" operator="equal">
      <formula>"10, 25, 50, 100"</formula>
    </cfRule>
  </conditionalFormatting>
  <conditionalFormatting sqref="P191:P192">
    <cfRule type="cellIs" priority="402" stopIfTrue="1" operator="equal">
      <formula>"10, 25, 50, 100"</formula>
    </cfRule>
  </conditionalFormatting>
  <conditionalFormatting sqref="P227:P228">
    <cfRule type="cellIs" priority="401" stopIfTrue="1" operator="equal">
      <formula>"10, 25, 50, 100"</formula>
    </cfRule>
  </conditionalFormatting>
  <conditionalFormatting sqref="P263:P264">
    <cfRule type="cellIs" priority="400" stopIfTrue="1" operator="equal">
      <formula>"10, 25, 50, 100"</formula>
    </cfRule>
  </conditionalFormatting>
  <conditionalFormatting sqref="P299:P300">
    <cfRule type="cellIs" priority="399" stopIfTrue="1" operator="equal">
      <formula>"10, 25, 50, 100"</formula>
    </cfRule>
  </conditionalFormatting>
  <conditionalFormatting sqref="P326:P327">
    <cfRule type="cellIs" priority="398" stopIfTrue="1" operator="equal">
      <formula>"10, 25, 50, 100"</formula>
    </cfRule>
  </conditionalFormatting>
  <conditionalFormatting sqref="P362:P363">
    <cfRule type="cellIs" priority="397" stopIfTrue="1" operator="equal">
      <formula>"10, 25, 50, 100"</formula>
    </cfRule>
  </conditionalFormatting>
  <conditionalFormatting sqref="P398:P399">
    <cfRule type="cellIs" priority="396" stopIfTrue="1" operator="equal">
      <formula>"10, 25, 50, 100"</formula>
    </cfRule>
  </conditionalFormatting>
  <conditionalFormatting sqref="P434:P435">
    <cfRule type="cellIs" priority="395" stopIfTrue="1" operator="equal">
      <formula>"10, 25, 50, 100"</formula>
    </cfRule>
  </conditionalFormatting>
  <conditionalFormatting sqref="P470:P471">
    <cfRule type="cellIs" priority="394" stopIfTrue="1" operator="equal">
      <formula>"10, 25, 50, 100"</formula>
    </cfRule>
  </conditionalFormatting>
  <conditionalFormatting sqref="T28:U28">
    <cfRule type="cellIs" dxfId="356" priority="391" stopIfTrue="1" operator="equal">
      <formula>"Muy Alto"</formula>
    </cfRule>
    <cfRule type="cellIs" dxfId="355" priority="392" stopIfTrue="1" operator="equal">
      <formula>"Medio"</formula>
    </cfRule>
    <cfRule type="cellIs" dxfId="354" priority="393" stopIfTrue="1" operator="equal">
      <formula>"Bajo"</formula>
    </cfRule>
  </conditionalFormatting>
  <conditionalFormatting sqref="T28:U28">
    <cfRule type="cellIs" dxfId="353" priority="390" stopIfTrue="1" operator="equal">
      <formula>"Alto"</formula>
    </cfRule>
  </conditionalFormatting>
  <conditionalFormatting sqref="T28:U28">
    <cfRule type="cellIs" dxfId="352" priority="386" stopIfTrue="1" operator="equal">
      <formula>"IV"</formula>
    </cfRule>
    <cfRule type="cellIs" dxfId="351" priority="387" stopIfTrue="1" operator="equal">
      <formula>"III"</formula>
    </cfRule>
    <cfRule type="cellIs" dxfId="350" priority="388" stopIfTrue="1" operator="equal">
      <formula>"II"</formula>
    </cfRule>
    <cfRule type="cellIs" dxfId="349" priority="389" stopIfTrue="1" operator="equal">
      <formula>"I"</formula>
    </cfRule>
  </conditionalFormatting>
  <conditionalFormatting sqref="T28:U28">
    <cfRule type="cellIs" dxfId="348" priority="384" stopIfTrue="1" operator="equal">
      <formula>"No Aceptable"</formula>
    </cfRule>
    <cfRule type="cellIs" dxfId="347" priority="385" stopIfTrue="1" operator="equal">
      <formula>"Aceptable"</formula>
    </cfRule>
  </conditionalFormatting>
  <conditionalFormatting sqref="T28:U28">
    <cfRule type="cellIs" dxfId="346" priority="383" stopIfTrue="1" operator="equal">
      <formula>"No Aceptable Con Control Especifico"</formula>
    </cfRule>
  </conditionalFormatting>
  <conditionalFormatting sqref="T28:U28">
    <cfRule type="cellIs" dxfId="345" priority="382" stopIfTrue="1" operator="equal">
      <formula>"No Aceptable Con Control Esp."</formula>
    </cfRule>
  </conditionalFormatting>
  <conditionalFormatting sqref="P28">
    <cfRule type="cellIs" priority="381" stopIfTrue="1" operator="equal">
      <formula>"10, 25, 50, 100"</formula>
    </cfRule>
  </conditionalFormatting>
  <conditionalFormatting sqref="U28">
    <cfRule type="containsText" dxfId="344" priority="380" operator="containsText" text="Mejorable">
      <formula>NOT(ISERROR(SEARCH("Mejorable",U28)))</formula>
    </cfRule>
  </conditionalFormatting>
  <conditionalFormatting sqref="U28">
    <cfRule type="containsText" dxfId="343" priority="377" operator="containsText" text="No Aceptable o Aceptable con Control Especifico">
      <formula>NOT(ISERROR(SEARCH("No Aceptable o Aceptable con Control Especifico",U28)))</formula>
    </cfRule>
    <cfRule type="containsText" dxfId="342" priority="378" operator="containsText" text="No Aceptable">
      <formula>NOT(ISERROR(SEARCH("No Aceptable",U28)))</formula>
    </cfRule>
    <cfRule type="containsText" dxfId="341" priority="379" operator="containsText" text="No Aceptable o Aceptable con Control Especifico">
      <formula>NOT(ISERROR(SEARCH("No Aceptable o Aceptable con Control Especifico",U28)))</formula>
    </cfRule>
  </conditionalFormatting>
  <conditionalFormatting sqref="T28">
    <cfRule type="cellIs" dxfId="340" priority="376" operator="equal">
      <formula>"II"</formula>
    </cfRule>
  </conditionalFormatting>
  <conditionalFormatting sqref="T64:U64">
    <cfRule type="cellIs" dxfId="339" priority="373" stopIfTrue="1" operator="equal">
      <formula>"Muy Alto"</formula>
    </cfRule>
    <cfRule type="cellIs" dxfId="338" priority="374" stopIfTrue="1" operator="equal">
      <formula>"Medio"</formula>
    </cfRule>
    <cfRule type="cellIs" dxfId="337" priority="375" stopIfTrue="1" operator="equal">
      <formula>"Bajo"</formula>
    </cfRule>
  </conditionalFormatting>
  <conditionalFormatting sqref="T64:U64">
    <cfRule type="cellIs" dxfId="336" priority="372" stopIfTrue="1" operator="equal">
      <formula>"Alto"</formula>
    </cfRule>
  </conditionalFormatting>
  <conditionalFormatting sqref="T64:U64">
    <cfRule type="cellIs" dxfId="335" priority="368" stopIfTrue="1" operator="equal">
      <formula>"IV"</formula>
    </cfRule>
    <cfRule type="cellIs" dxfId="334" priority="369" stopIfTrue="1" operator="equal">
      <formula>"III"</formula>
    </cfRule>
    <cfRule type="cellIs" dxfId="333" priority="370" stopIfTrue="1" operator="equal">
      <formula>"II"</formula>
    </cfRule>
    <cfRule type="cellIs" dxfId="332" priority="371" stopIfTrue="1" operator="equal">
      <formula>"I"</formula>
    </cfRule>
  </conditionalFormatting>
  <conditionalFormatting sqref="T64:U64">
    <cfRule type="cellIs" dxfId="331" priority="366" stopIfTrue="1" operator="equal">
      <formula>"No Aceptable"</formula>
    </cfRule>
    <cfRule type="cellIs" dxfId="330" priority="367" stopIfTrue="1" operator="equal">
      <formula>"Aceptable"</formula>
    </cfRule>
  </conditionalFormatting>
  <conditionalFormatting sqref="T64:U64">
    <cfRule type="cellIs" dxfId="329" priority="365" stopIfTrue="1" operator="equal">
      <formula>"No Aceptable Con Control Especifico"</formula>
    </cfRule>
  </conditionalFormatting>
  <conditionalFormatting sqref="T64:U64">
    <cfRule type="cellIs" dxfId="328" priority="364" stopIfTrue="1" operator="equal">
      <formula>"No Aceptable Con Control Esp."</formula>
    </cfRule>
  </conditionalFormatting>
  <conditionalFormatting sqref="P64">
    <cfRule type="cellIs" priority="363" stopIfTrue="1" operator="equal">
      <formula>"10, 25, 50, 100"</formula>
    </cfRule>
  </conditionalFormatting>
  <conditionalFormatting sqref="U64">
    <cfRule type="containsText" dxfId="327" priority="362" operator="containsText" text="Mejorable">
      <formula>NOT(ISERROR(SEARCH("Mejorable",U64)))</formula>
    </cfRule>
  </conditionalFormatting>
  <conditionalFormatting sqref="U64">
    <cfRule type="containsText" dxfId="326" priority="359" operator="containsText" text="No Aceptable o Aceptable con Control Especifico">
      <formula>NOT(ISERROR(SEARCH("No Aceptable o Aceptable con Control Especifico",U64)))</formula>
    </cfRule>
    <cfRule type="containsText" dxfId="325" priority="360" operator="containsText" text="No Aceptable">
      <formula>NOT(ISERROR(SEARCH("No Aceptable",U64)))</formula>
    </cfRule>
    <cfRule type="containsText" dxfId="324" priority="361" operator="containsText" text="No Aceptable o Aceptable con Control Especifico">
      <formula>NOT(ISERROR(SEARCH("No Aceptable o Aceptable con Control Especifico",U64)))</formula>
    </cfRule>
  </conditionalFormatting>
  <conditionalFormatting sqref="T64">
    <cfRule type="cellIs" dxfId="323" priority="358" operator="equal">
      <formula>"II"</formula>
    </cfRule>
  </conditionalFormatting>
  <conditionalFormatting sqref="T100:U100">
    <cfRule type="cellIs" dxfId="322" priority="355" stopIfTrue="1" operator="equal">
      <formula>"Muy Alto"</formula>
    </cfRule>
    <cfRule type="cellIs" dxfId="321" priority="356" stopIfTrue="1" operator="equal">
      <formula>"Medio"</formula>
    </cfRule>
    <cfRule type="cellIs" dxfId="320" priority="357" stopIfTrue="1" operator="equal">
      <formula>"Bajo"</formula>
    </cfRule>
  </conditionalFormatting>
  <conditionalFormatting sqref="T100:U100">
    <cfRule type="cellIs" dxfId="319" priority="354" stopIfTrue="1" operator="equal">
      <formula>"Alto"</formula>
    </cfRule>
  </conditionalFormatting>
  <conditionalFormatting sqref="T100:U100">
    <cfRule type="cellIs" dxfId="318" priority="350" stopIfTrue="1" operator="equal">
      <formula>"IV"</formula>
    </cfRule>
    <cfRule type="cellIs" dxfId="317" priority="351" stopIfTrue="1" operator="equal">
      <formula>"III"</formula>
    </cfRule>
    <cfRule type="cellIs" dxfId="316" priority="352" stopIfTrue="1" operator="equal">
      <formula>"II"</formula>
    </cfRule>
    <cfRule type="cellIs" dxfId="315" priority="353" stopIfTrue="1" operator="equal">
      <formula>"I"</formula>
    </cfRule>
  </conditionalFormatting>
  <conditionalFormatting sqref="T100:U100">
    <cfRule type="cellIs" dxfId="314" priority="348" stopIfTrue="1" operator="equal">
      <formula>"No Aceptable"</formula>
    </cfRule>
    <cfRule type="cellIs" dxfId="313" priority="349" stopIfTrue="1" operator="equal">
      <formula>"Aceptable"</formula>
    </cfRule>
  </conditionalFormatting>
  <conditionalFormatting sqref="T100:U100">
    <cfRule type="cellIs" dxfId="312" priority="347" stopIfTrue="1" operator="equal">
      <formula>"No Aceptable Con Control Especifico"</formula>
    </cfRule>
  </conditionalFormatting>
  <conditionalFormatting sqref="T100:U100">
    <cfRule type="cellIs" dxfId="311" priority="346" stopIfTrue="1" operator="equal">
      <formula>"No Aceptable Con Control Esp."</formula>
    </cfRule>
  </conditionalFormatting>
  <conditionalFormatting sqref="P100">
    <cfRule type="cellIs" priority="345" stopIfTrue="1" operator="equal">
      <formula>"10, 25, 50, 100"</formula>
    </cfRule>
  </conditionalFormatting>
  <conditionalFormatting sqref="U100">
    <cfRule type="containsText" dxfId="310" priority="344" operator="containsText" text="Mejorable">
      <formula>NOT(ISERROR(SEARCH("Mejorable",U100)))</formula>
    </cfRule>
  </conditionalFormatting>
  <conditionalFormatting sqref="U100">
    <cfRule type="containsText" dxfId="309" priority="341" operator="containsText" text="No Aceptable o Aceptable con Control Especifico">
      <formula>NOT(ISERROR(SEARCH("No Aceptable o Aceptable con Control Especifico",U100)))</formula>
    </cfRule>
    <cfRule type="containsText" dxfId="308" priority="342" operator="containsText" text="No Aceptable">
      <formula>NOT(ISERROR(SEARCH("No Aceptable",U100)))</formula>
    </cfRule>
    <cfRule type="containsText" dxfId="307" priority="343" operator="containsText" text="No Aceptable o Aceptable con Control Especifico">
      <formula>NOT(ISERROR(SEARCH("No Aceptable o Aceptable con Control Especifico",U100)))</formula>
    </cfRule>
  </conditionalFormatting>
  <conditionalFormatting sqref="T100">
    <cfRule type="cellIs" dxfId="306" priority="340" operator="equal">
      <formula>"II"</formula>
    </cfRule>
  </conditionalFormatting>
  <conditionalFormatting sqref="T136:U136">
    <cfRule type="cellIs" dxfId="305" priority="337" stopIfTrue="1" operator="equal">
      <formula>"Muy Alto"</formula>
    </cfRule>
    <cfRule type="cellIs" dxfId="304" priority="338" stopIfTrue="1" operator="equal">
      <formula>"Medio"</formula>
    </cfRule>
    <cfRule type="cellIs" dxfId="303" priority="339" stopIfTrue="1" operator="equal">
      <formula>"Bajo"</formula>
    </cfRule>
  </conditionalFormatting>
  <conditionalFormatting sqref="T136:U136">
    <cfRule type="cellIs" dxfId="302" priority="336" stopIfTrue="1" operator="equal">
      <formula>"Alto"</formula>
    </cfRule>
  </conditionalFormatting>
  <conditionalFormatting sqref="T136:U136">
    <cfRule type="cellIs" dxfId="301" priority="332" stopIfTrue="1" operator="equal">
      <formula>"IV"</formula>
    </cfRule>
    <cfRule type="cellIs" dxfId="300" priority="333" stopIfTrue="1" operator="equal">
      <formula>"III"</formula>
    </cfRule>
    <cfRule type="cellIs" dxfId="299" priority="334" stopIfTrue="1" operator="equal">
      <formula>"II"</formula>
    </cfRule>
    <cfRule type="cellIs" dxfId="298" priority="335" stopIfTrue="1" operator="equal">
      <formula>"I"</formula>
    </cfRule>
  </conditionalFormatting>
  <conditionalFormatting sqref="T136:U136">
    <cfRule type="cellIs" dxfId="297" priority="330" stopIfTrue="1" operator="equal">
      <formula>"No Aceptable"</formula>
    </cfRule>
    <cfRule type="cellIs" dxfId="296" priority="331" stopIfTrue="1" operator="equal">
      <formula>"Aceptable"</formula>
    </cfRule>
  </conditionalFormatting>
  <conditionalFormatting sqref="T136:U136">
    <cfRule type="cellIs" dxfId="295" priority="329" stopIfTrue="1" operator="equal">
      <formula>"No Aceptable Con Control Especifico"</formula>
    </cfRule>
  </conditionalFormatting>
  <conditionalFormatting sqref="T136:U136">
    <cfRule type="cellIs" dxfId="294" priority="328" stopIfTrue="1" operator="equal">
      <formula>"No Aceptable Con Control Esp."</formula>
    </cfRule>
  </conditionalFormatting>
  <conditionalFormatting sqref="P136">
    <cfRule type="cellIs" priority="327" stopIfTrue="1" operator="equal">
      <formula>"10, 25, 50, 100"</formula>
    </cfRule>
  </conditionalFormatting>
  <conditionalFormatting sqref="U136">
    <cfRule type="containsText" dxfId="293" priority="326" operator="containsText" text="Mejorable">
      <formula>NOT(ISERROR(SEARCH("Mejorable",U136)))</formula>
    </cfRule>
  </conditionalFormatting>
  <conditionalFormatting sqref="U136">
    <cfRule type="containsText" dxfId="292" priority="323" operator="containsText" text="No Aceptable o Aceptable con Control Especifico">
      <formula>NOT(ISERROR(SEARCH("No Aceptable o Aceptable con Control Especifico",U136)))</formula>
    </cfRule>
    <cfRule type="containsText" dxfId="291" priority="324" operator="containsText" text="No Aceptable">
      <formula>NOT(ISERROR(SEARCH("No Aceptable",U136)))</formula>
    </cfRule>
    <cfRule type="containsText" dxfId="290" priority="325" operator="containsText" text="No Aceptable o Aceptable con Control Especifico">
      <formula>NOT(ISERROR(SEARCH("No Aceptable o Aceptable con Control Especifico",U136)))</formula>
    </cfRule>
  </conditionalFormatting>
  <conditionalFormatting sqref="T136">
    <cfRule type="cellIs" dxfId="289" priority="322" operator="equal">
      <formula>"II"</formula>
    </cfRule>
  </conditionalFormatting>
  <conditionalFormatting sqref="T172:U172">
    <cfRule type="cellIs" dxfId="288" priority="319" stopIfTrue="1" operator="equal">
      <formula>"Muy Alto"</formula>
    </cfRule>
    <cfRule type="cellIs" dxfId="287" priority="320" stopIfTrue="1" operator="equal">
      <formula>"Medio"</formula>
    </cfRule>
    <cfRule type="cellIs" dxfId="286" priority="321" stopIfTrue="1" operator="equal">
      <formula>"Bajo"</formula>
    </cfRule>
  </conditionalFormatting>
  <conditionalFormatting sqref="T172:U172">
    <cfRule type="cellIs" dxfId="285" priority="318" stopIfTrue="1" operator="equal">
      <formula>"Alto"</formula>
    </cfRule>
  </conditionalFormatting>
  <conditionalFormatting sqref="T172:U172">
    <cfRule type="cellIs" dxfId="284" priority="314" stopIfTrue="1" operator="equal">
      <formula>"IV"</formula>
    </cfRule>
    <cfRule type="cellIs" dxfId="283" priority="315" stopIfTrue="1" operator="equal">
      <formula>"III"</formula>
    </cfRule>
    <cfRule type="cellIs" dxfId="282" priority="316" stopIfTrue="1" operator="equal">
      <formula>"II"</formula>
    </cfRule>
    <cfRule type="cellIs" dxfId="281" priority="317" stopIfTrue="1" operator="equal">
      <formula>"I"</formula>
    </cfRule>
  </conditionalFormatting>
  <conditionalFormatting sqref="T172:U172">
    <cfRule type="cellIs" dxfId="280" priority="312" stopIfTrue="1" operator="equal">
      <formula>"No Aceptable"</formula>
    </cfRule>
    <cfRule type="cellIs" dxfId="279" priority="313" stopIfTrue="1" operator="equal">
      <formula>"Aceptable"</formula>
    </cfRule>
  </conditionalFormatting>
  <conditionalFormatting sqref="T172:U172">
    <cfRule type="cellIs" dxfId="278" priority="311" stopIfTrue="1" operator="equal">
      <formula>"No Aceptable Con Control Especifico"</formula>
    </cfRule>
  </conditionalFormatting>
  <conditionalFormatting sqref="T172:U172">
    <cfRule type="cellIs" dxfId="277" priority="310" stopIfTrue="1" operator="equal">
      <formula>"No Aceptable Con Control Esp."</formula>
    </cfRule>
  </conditionalFormatting>
  <conditionalFormatting sqref="P172">
    <cfRule type="cellIs" priority="309" stopIfTrue="1" operator="equal">
      <formula>"10, 25, 50, 100"</formula>
    </cfRule>
  </conditionalFormatting>
  <conditionalFormatting sqref="U172">
    <cfRule type="containsText" dxfId="276" priority="308" operator="containsText" text="Mejorable">
      <formula>NOT(ISERROR(SEARCH("Mejorable",U172)))</formula>
    </cfRule>
  </conditionalFormatting>
  <conditionalFormatting sqref="U172">
    <cfRule type="containsText" dxfId="275" priority="305" operator="containsText" text="No Aceptable o Aceptable con Control Especifico">
      <formula>NOT(ISERROR(SEARCH("No Aceptable o Aceptable con Control Especifico",U172)))</formula>
    </cfRule>
    <cfRule type="containsText" dxfId="274" priority="306" operator="containsText" text="No Aceptable">
      <formula>NOT(ISERROR(SEARCH("No Aceptable",U172)))</formula>
    </cfRule>
    <cfRule type="containsText" dxfId="273" priority="307" operator="containsText" text="No Aceptable o Aceptable con Control Especifico">
      <formula>NOT(ISERROR(SEARCH("No Aceptable o Aceptable con Control Especifico",U172)))</formula>
    </cfRule>
  </conditionalFormatting>
  <conditionalFormatting sqref="T172">
    <cfRule type="cellIs" dxfId="272" priority="304" operator="equal">
      <formula>"II"</formula>
    </cfRule>
  </conditionalFormatting>
  <conditionalFormatting sqref="T208:U208">
    <cfRule type="cellIs" dxfId="271" priority="301" stopIfTrue="1" operator="equal">
      <formula>"Muy Alto"</formula>
    </cfRule>
    <cfRule type="cellIs" dxfId="270" priority="302" stopIfTrue="1" operator="equal">
      <formula>"Medio"</formula>
    </cfRule>
    <cfRule type="cellIs" dxfId="269" priority="303" stopIfTrue="1" operator="equal">
      <formula>"Bajo"</formula>
    </cfRule>
  </conditionalFormatting>
  <conditionalFormatting sqref="T208:U208">
    <cfRule type="cellIs" dxfId="268" priority="300" stopIfTrue="1" operator="equal">
      <formula>"Alto"</formula>
    </cfRule>
  </conditionalFormatting>
  <conditionalFormatting sqref="T208:U208">
    <cfRule type="cellIs" dxfId="267" priority="296" stopIfTrue="1" operator="equal">
      <formula>"IV"</formula>
    </cfRule>
    <cfRule type="cellIs" dxfId="266" priority="297" stopIfTrue="1" operator="equal">
      <formula>"III"</formula>
    </cfRule>
    <cfRule type="cellIs" dxfId="265" priority="298" stopIfTrue="1" operator="equal">
      <formula>"II"</formula>
    </cfRule>
    <cfRule type="cellIs" dxfId="264" priority="299" stopIfTrue="1" operator="equal">
      <formula>"I"</formula>
    </cfRule>
  </conditionalFormatting>
  <conditionalFormatting sqref="T208:U208">
    <cfRule type="cellIs" dxfId="263" priority="294" stopIfTrue="1" operator="equal">
      <formula>"No Aceptable"</formula>
    </cfRule>
    <cfRule type="cellIs" dxfId="262" priority="295" stopIfTrue="1" operator="equal">
      <formula>"Aceptable"</formula>
    </cfRule>
  </conditionalFormatting>
  <conditionalFormatting sqref="T208:U208">
    <cfRule type="cellIs" dxfId="261" priority="293" stopIfTrue="1" operator="equal">
      <formula>"No Aceptable Con Control Especifico"</formula>
    </cfRule>
  </conditionalFormatting>
  <conditionalFormatting sqref="T208:U208">
    <cfRule type="cellIs" dxfId="260" priority="292" stopIfTrue="1" operator="equal">
      <formula>"No Aceptable Con Control Esp."</formula>
    </cfRule>
  </conditionalFormatting>
  <conditionalFormatting sqref="P208">
    <cfRule type="cellIs" priority="291" stopIfTrue="1" operator="equal">
      <formula>"10, 25, 50, 100"</formula>
    </cfRule>
  </conditionalFormatting>
  <conditionalFormatting sqref="U208">
    <cfRule type="containsText" dxfId="259" priority="290" operator="containsText" text="Mejorable">
      <formula>NOT(ISERROR(SEARCH("Mejorable",U208)))</formula>
    </cfRule>
  </conditionalFormatting>
  <conditionalFormatting sqref="U208">
    <cfRule type="containsText" dxfId="258" priority="287" operator="containsText" text="No Aceptable o Aceptable con Control Especifico">
      <formula>NOT(ISERROR(SEARCH("No Aceptable o Aceptable con Control Especifico",U208)))</formula>
    </cfRule>
    <cfRule type="containsText" dxfId="257" priority="288" operator="containsText" text="No Aceptable">
      <formula>NOT(ISERROR(SEARCH("No Aceptable",U208)))</formula>
    </cfRule>
    <cfRule type="containsText" dxfId="256" priority="289" operator="containsText" text="No Aceptable o Aceptable con Control Especifico">
      <formula>NOT(ISERROR(SEARCH("No Aceptable o Aceptable con Control Especifico",U208)))</formula>
    </cfRule>
  </conditionalFormatting>
  <conditionalFormatting sqref="T208">
    <cfRule type="cellIs" dxfId="255" priority="286" operator="equal">
      <formula>"II"</formula>
    </cfRule>
  </conditionalFormatting>
  <conditionalFormatting sqref="T244:U244">
    <cfRule type="cellIs" dxfId="254" priority="283" stopIfTrue="1" operator="equal">
      <formula>"Muy Alto"</formula>
    </cfRule>
    <cfRule type="cellIs" dxfId="253" priority="284" stopIfTrue="1" operator="equal">
      <formula>"Medio"</formula>
    </cfRule>
    <cfRule type="cellIs" dxfId="252" priority="285" stopIfTrue="1" operator="equal">
      <formula>"Bajo"</formula>
    </cfRule>
  </conditionalFormatting>
  <conditionalFormatting sqref="T244:U244">
    <cfRule type="cellIs" dxfId="251" priority="282" stopIfTrue="1" operator="equal">
      <formula>"Alto"</formula>
    </cfRule>
  </conditionalFormatting>
  <conditionalFormatting sqref="T244:U244">
    <cfRule type="cellIs" dxfId="250" priority="278" stopIfTrue="1" operator="equal">
      <formula>"IV"</formula>
    </cfRule>
    <cfRule type="cellIs" dxfId="249" priority="279" stopIfTrue="1" operator="equal">
      <formula>"III"</formula>
    </cfRule>
    <cfRule type="cellIs" dxfId="248" priority="280" stopIfTrue="1" operator="equal">
      <formula>"II"</formula>
    </cfRule>
    <cfRule type="cellIs" dxfId="247" priority="281" stopIfTrue="1" operator="equal">
      <formula>"I"</formula>
    </cfRule>
  </conditionalFormatting>
  <conditionalFormatting sqref="T244:U244">
    <cfRule type="cellIs" dxfId="246" priority="276" stopIfTrue="1" operator="equal">
      <formula>"No Aceptable"</formula>
    </cfRule>
    <cfRule type="cellIs" dxfId="245" priority="277" stopIfTrue="1" operator="equal">
      <formula>"Aceptable"</formula>
    </cfRule>
  </conditionalFormatting>
  <conditionalFormatting sqref="T244:U244">
    <cfRule type="cellIs" dxfId="244" priority="275" stopIfTrue="1" operator="equal">
      <formula>"No Aceptable Con Control Especifico"</formula>
    </cfRule>
  </conditionalFormatting>
  <conditionalFormatting sqref="T244:U244">
    <cfRule type="cellIs" dxfId="243" priority="274" stopIfTrue="1" operator="equal">
      <formula>"No Aceptable Con Control Esp."</formula>
    </cfRule>
  </conditionalFormatting>
  <conditionalFormatting sqref="P244">
    <cfRule type="cellIs" priority="273" stopIfTrue="1" operator="equal">
      <formula>"10, 25, 50, 100"</formula>
    </cfRule>
  </conditionalFormatting>
  <conditionalFormatting sqref="U244">
    <cfRule type="containsText" dxfId="242" priority="272" operator="containsText" text="Mejorable">
      <formula>NOT(ISERROR(SEARCH("Mejorable",U244)))</formula>
    </cfRule>
  </conditionalFormatting>
  <conditionalFormatting sqref="U244">
    <cfRule type="containsText" dxfId="241" priority="269" operator="containsText" text="No Aceptable o Aceptable con Control Especifico">
      <formula>NOT(ISERROR(SEARCH("No Aceptable o Aceptable con Control Especifico",U244)))</formula>
    </cfRule>
    <cfRule type="containsText" dxfId="240" priority="270" operator="containsText" text="No Aceptable">
      <formula>NOT(ISERROR(SEARCH("No Aceptable",U244)))</formula>
    </cfRule>
    <cfRule type="containsText" dxfId="239" priority="271" operator="containsText" text="No Aceptable o Aceptable con Control Especifico">
      <formula>NOT(ISERROR(SEARCH("No Aceptable o Aceptable con Control Especifico",U244)))</formula>
    </cfRule>
  </conditionalFormatting>
  <conditionalFormatting sqref="T244">
    <cfRule type="cellIs" dxfId="238" priority="268" operator="equal">
      <formula>"II"</formula>
    </cfRule>
  </conditionalFormatting>
  <conditionalFormatting sqref="T280:U280">
    <cfRule type="cellIs" dxfId="237" priority="265" stopIfTrue="1" operator="equal">
      <formula>"Muy Alto"</formula>
    </cfRule>
    <cfRule type="cellIs" dxfId="236" priority="266" stopIfTrue="1" operator="equal">
      <formula>"Medio"</formula>
    </cfRule>
    <cfRule type="cellIs" dxfId="235" priority="267" stopIfTrue="1" operator="equal">
      <formula>"Bajo"</formula>
    </cfRule>
  </conditionalFormatting>
  <conditionalFormatting sqref="T280:U280">
    <cfRule type="cellIs" dxfId="234" priority="264" stopIfTrue="1" operator="equal">
      <formula>"Alto"</formula>
    </cfRule>
  </conditionalFormatting>
  <conditionalFormatting sqref="T280:U280">
    <cfRule type="cellIs" dxfId="233" priority="260" stopIfTrue="1" operator="equal">
      <formula>"IV"</formula>
    </cfRule>
    <cfRule type="cellIs" dxfId="232" priority="261" stopIfTrue="1" operator="equal">
      <formula>"III"</formula>
    </cfRule>
    <cfRule type="cellIs" dxfId="231" priority="262" stopIfTrue="1" operator="equal">
      <formula>"II"</formula>
    </cfRule>
    <cfRule type="cellIs" dxfId="230" priority="263" stopIfTrue="1" operator="equal">
      <formula>"I"</formula>
    </cfRule>
  </conditionalFormatting>
  <conditionalFormatting sqref="T280:U280">
    <cfRule type="cellIs" dxfId="229" priority="258" stopIfTrue="1" operator="equal">
      <formula>"No Aceptable"</formula>
    </cfRule>
    <cfRule type="cellIs" dxfId="228" priority="259" stopIfTrue="1" operator="equal">
      <formula>"Aceptable"</formula>
    </cfRule>
  </conditionalFormatting>
  <conditionalFormatting sqref="T280:U280">
    <cfRule type="cellIs" dxfId="227" priority="257" stopIfTrue="1" operator="equal">
      <formula>"No Aceptable Con Control Especifico"</formula>
    </cfRule>
  </conditionalFormatting>
  <conditionalFormatting sqref="T280:U280">
    <cfRule type="cellIs" dxfId="226" priority="256" stopIfTrue="1" operator="equal">
      <formula>"No Aceptable Con Control Esp."</formula>
    </cfRule>
  </conditionalFormatting>
  <conditionalFormatting sqref="P280">
    <cfRule type="cellIs" priority="255" stopIfTrue="1" operator="equal">
      <formula>"10, 25, 50, 100"</formula>
    </cfRule>
  </conditionalFormatting>
  <conditionalFormatting sqref="U280">
    <cfRule type="containsText" dxfId="225" priority="254" operator="containsText" text="Mejorable">
      <formula>NOT(ISERROR(SEARCH("Mejorable",U280)))</formula>
    </cfRule>
  </conditionalFormatting>
  <conditionalFormatting sqref="U280">
    <cfRule type="containsText" dxfId="224" priority="251" operator="containsText" text="No Aceptable o Aceptable con Control Especifico">
      <formula>NOT(ISERROR(SEARCH("No Aceptable o Aceptable con Control Especifico",U280)))</formula>
    </cfRule>
    <cfRule type="containsText" dxfId="223" priority="252" operator="containsText" text="No Aceptable">
      <formula>NOT(ISERROR(SEARCH("No Aceptable",U280)))</formula>
    </cfRule>
    <cfRule type="containsText" dxfId="222" priority="253" operator="containsText" text="No Aceptable o Aceptable con Control Especifico">
      <formula>NOT(ISERROR(SEARCH("No Aceptable o Aceptable con Control Especifico",U280)))</formula>
    </cfRule>
  </conditionalFormatting>
  <conditionalFormatting sqref="T280">
    <cfRule type="cellIs" dxfId="221" priority="250" operator="equal">
      <formula>"II"</formula>
    </cfRule>
  </conditionalFormatting>
  <conditionalFormatting sqref="T343:U343">
    <cfRule type="cellIs" dxfId="220" priority="247" stopIfTrue="1" operator="equal">
      <formula>"Muy Alto"</formula>
    </cfRule>
    <cfRule type="cellIs" dxfId="219" priority="248" stopIfTrue="1" operator="equal">
      <formula>"Medio"</formula>
    </cfRule>
    <cfRule type="cellIs" dxfId="218" priority="249" stopIfTrue="1" operator="equal">
      <formula>"Bajo"</formula>
    </cfRule>
  </conditionalFormatting>
  <conditionalFormatting sqref="T343:U343">
    <cfRule type="cellIs" dxfId="217" priority="246" stopIfTrue="1" operator="equal">
      <formula>"Alto"</formula>
    </cfRule>
  </conditionalFormatting>
  <conditionalFormatting sqref="T343:U343">
    <cfRule type="cellIs" dxfId="216" priority="242" stopIfTrue="1" operator="equal">
      <formula>"IV"</formula>
    </cfRule>
    <cfRule type="cellIs" dxfId="215" priority="243" stopIfTrue="1" operator="equal">
      <formula>"III"</formula>
    </cfRule>
    <cfRule type="cellIs" dxfId="214" priority="244" stopIfTrue="1" operator="equal">
      <formula>"II"</formula>
    </cfRule>
    <cfRule type="cellIs" dxfId="213" priority="245" stopIfTrue="1" operator="equal">
      <formula>"I"</formula>
    </cfRule>
  </conditionalFormatting>
  <conditionalFormatting sqref="T343:U343">
    <cfRule type="cellIs" dxfId="212" priority="240" stopIfTrue="1" operator="equal">
      <formula>"No Aceptable"</formula>
    </cfRule>
    <cfRule type="cellIs" dxfId="211" priority="241" stopIfTrue="1" operator="equal">
      <formula>"Aceptable"</formula>
    </cfRule>
  </conditionalFormatting>
  <conditionalFormatting sqref="T343:U343">
    <cfRule type="cellIs" dxfId="210" priority="239" stopIfTrue="1" operator="equal">
      <formula>"No Aceptable Con Control Especifico"</formula>
    </cfRule>
  </conditionalFormatting>
  <conditionalFormatting sqref="T343:U343">
    <cfRule type="cellIs" dxfId="209" priority="238" stopIfTrue="1" operator="equal">
      <formula>"No Aceptable Con Control Esp."</formula>
    </cfRule>
  </conditionalFormatting>
  <conditionalFormatting sqref="P343">
    <cfRule type="cellIs" priority="237" stopIfTrue="1" operator="equal">
      <formula>"10, 25, 50, 100"</formula>
    </cfRule>
  </conditionalFormatting>
  <conditionalFormatting sqref="U343">
    <cfRule type="containsText" dxfId="208" priority="236" operator="containsText" text="Mejorable">
      <formula>NOT(ISERROR(SEARCH("Mejorable",U343)))</formula>
    </cfRule>
  </conditionalFormatting>
  <conditionalFormatting sqref="U343">
    <cfRule type="containsText" dxfId="207" priority="233" operator="containsText" text="No Aceptable o Aceptable con Control Especifico">
      <formula>NOT(ISERROR(SEARCH("No Aceptable o Aceptable con Control Especifico",U343)))</formula>
    </cfRule>
    <cfRule type="containsText" dxfId="206" priority="234" operator="containsText" text="No Aceptable">
      <formula>NOT(ISERROR(SEARCH("No Aceptable",U343)))</formula>
    </cfRule>
    <cfRule type="containsText" dxfId="205" priority="235" operator="containsText" text="No Aceptable o Aceptable con Control Especifico">
      <formula>NOT(ISERROR(SEARCH("No Aceptable o Aceptable con Control Especifico",U343)))</formula>
    </cfRule>
  </conditionalFormatting>
  <conditionalFormatting sqref="T343">
    <cfRule type="cellIs" dxfId="204" priority="232" operator="equal">
      <formula>"II"</formula>
    </cfRule>
  </conditionalFormatting>
  <conditionalFormatting sqref="T379:U379">
    <cfRule type="cellIs" dxfId="203" priority="229" stopIfTrue="1" operator="equal">
      <formula>"Muy Alto"</formula>
    </cfRule>
    <cfRule type="cellIs" dxfId="202" priority="230" stopIfTrue="1" operator="equal">
      <formula>"Medio"</formula>
    </cfRule>
    <cfRule type="cellIs" dxfId="201" priority="231" stopIfTrue="1" operator="equal">
      <formula>"Bajo"</formula>
    </cfRule>
  </conditionalFormatting>
  <conditionalFormatting sqref="T379:U379">
    <cfRule type="cellIs" dxfId="200" priority="228" stopIfTrue="1" operator="equal">
      <formula>"Alto"</formula>
    </cfRule>
  </conditionalFormatting>
  <conditionalFormatting sqref="T379:U379">
    <cfRule type="cellIs" dxfId="199" priority="224" stopIfTrue="1" operator="equal">
      <formula>"IV"</formula>
    </cfRule>
    <cfRule type="cellIs" dxfId="198" priority="225" stopIfTrue="1" operator="equal">
      <formula>"III"</formula>
    </cfRule>
    <cfRule type="cellIs" dxfId="197" priority="226" stopIfTrue="1" operator="equal">
      <formula>"II"</formula>
    </cfRule>
    <cfRule type="cellIs" dxfId="196" priority="227" stopIfTrue="1" operator="equal">
      <formula>"I"</formula>
    </cfRule>
  </conditionalFormatting>
  <conditionalFormatting sqref="T379:U379">
    <cfRule type="cellIs" dxfId="195" priority="222" stopIfTrue="1" operator="equal">
      <formula>"No Aceptable"</formula>
    </cfRule>
    <cfRule type="cellIs" dxfId="194" priority="223" stopIfTrue="1" operator="equal">
      <formula>"Aceptable"</formula>
    </cfRule>
  </conditionalFormatting>
  <conditionalFormatting sqref="T379:U379">
    <cfRule type="cellIs" dxfId="193" priority="221" stopIfTrue="1" operator="equal">
      <formula>"No Aceptable Con Control Especifico"</formula>
    </cfRule>
  </conditionalFormatting>
  <conditionalFormatting sqref="T379:U379">
    <cfRule type="cellIs" dxfId="192" priority="220" stopIfTrue="1" operator="equal">
      <formula>"No Aceptable Con Control Esp."</formula>
    </cfRule>
  </conditionalFormatting>
  <conditionalFormatting sqref="P379">
    <cfRule type="cellIs" priority="219" stopIfTrue="1" operator="equal">
      <formula>"10, 25, 50, 100"</formula>
    </cfRule>
  </conditionalFormatting>
  <conditionalFormatting sqref="U379">
    <cfRule type="containsText" dxfId="191" priority="218" operator="containsText" text="Mejorable">
      <formula>NOT(ISERROR(SEARCH("Mejorable",U379)))</formula>
    </cfRule>
  </conditionalFormatting>
  <conditionalFormatting sqref="U379">
    <cfRule type="containsText" dxfId="190" priority="215" operator="containsText" text="No Aceptable o Aceptable con Control Especifico">
      <formula>NOT(ISERROR(SEARCH("No Aceptable o Aceptable con Control Especifico",U379)))</formula>
    </cfRule>
    <cfRule type="containsText" dxfId="189" priority="216" operator="containsText" text="No Aceptable">
      <formula>NOT(ISERROR(SEARCH("No Aceptable",U379)))</formula>
    </cfRule>
    <cfRule type="containsText" dxfId="188" priority="217" operator="containsText" text="No Aceptable o Aceptable con Control Especifico">
      <formula>NOT(ISERROR(SEARCH("No Aceptable o Aceptable con Control Especifico",U379)))</formula>
    </cfRule>
  </conditionalFormatting>
  <conditionalFormatting sqref="T379">
    <cfRule type="cellIs" dxfId="187" priority="214" operator="equal">
      <formula>"II"</formula>
    </cfRule>
  </conditionalFormatting>
  <conditionalFormatting sqref="T415:U415">
    <cfRule type="cellIs" dxfId="186" priority="211" stopIfTrue="1" operator="equal">
      <formula>"Muy Alto"</formula>
    </cfRule>
    <cfRule type="cellIs" dxfId="185" priority="212" stopIfTrue="1" operator="equal">
      <formula>"Medio"</formula>
    </cfRule>
    <cfRule type="cellIs" dxfId="184" priority="213" stopIfTrue="1" operator="equal">
      <formula>"Bajo"</formula>
    </cfRule>
  </conditionalFormatting>
  <conditionalFormatting sqref="T415:U415">
    <cfRule type="cellIs" dxfId="183" priority="210" stopIfTrue="1" operator="equal">
      <formula>"Alto"</formula>
    </cfRule>
  </conditionalFormatting>
  <conditionalFormatting sqref="T415:U415">
    <cfRule type="cellIs" dxfId="182" priority="206" stopIfTrue="1" operator="equal">
      <formula>"IV"</formula>
    </cfRule>
    <cfRule type="cellIs" dxfId="181" priority="207" stopIfTrue="1" operator="equal">
      <formula>"III"</formula>
    </cfRule>
    <cfRule type="cellIs" dxfId="180" priority="208" stopIfTrue="1" operator="equal">
      <formula>"II"</formula>
    </cfRule>
    <cfRule type="cellIs" dxfId="179" priority="209" stopIfTrue="1" operator="equal">
      <formula>"I"</formula>
    </cfRule>
  </conditionalFormatting>
  <conditionalFormatting sqref="T415:U415">
    <cfRule type="cellIs" dxfId="178" priority="204" stopIfTrue="1" operator="equal">
      <formula>"No Aceptable"</formula>
    </cfRule>
    <cfRule type="cellIs" dxfId="177" priority="205" stopIfTrue="1" operator="equal">
      <formula>"Aceptable"</formula>
    </cfRule>
  </conditionalFormatting>
  <conditionalFormatting sqref="T415:U415">
    <cfRule type="cellIs" dxfId="176" priority="203" stopIfTrue="1" operator="equal">
      <formula>"No Aceptable Con Control Especifico"</formula>
    </cfRule>
  </conditionalFormatting>
  <conditionalFormatting sqref="T415:U415">
    <cfRule type="cellIs" dxfId="175" priority="202" stopIfTrue="1" operator="equal">
      <formula>"No Aceptable Con Control Esp."</formula>
    </cfRule>
  </conditionalFormatting>
  <conditionalFormatting sqref="P415">
    <cfRule type="cellIs" priority="201" stopIfTrue="1" operator="equal">
      <formula>"10, 25, 50, 100"</formula>
    </cfRule>
  </conditionalFormatting>
  <conditionalFormatting sqref="U415">
    <cfRule type="containsText" dxfId="174" priority="200" operator="containsText" text="Mejorable">
      <formula>NOT(ISERROR(SEARCH("Mejorable",U415)))</formula>
    </cfRule>
  </conditionalFormatting>
  <conditionalFormatting sqref="U415">
    <cfRule type="containsText" dxfId="173" priority="197" operator="containsText" text="No Aceptable o Aceptable con Control Especifico">
      <formula>NOT(ISERROR(SEARCH("No Aceptable o Aceptable con Control Especifico",U415)))</formula>
    </cfRule>
    <cfRule type="containsText" dxfId="172" priority="198" operator="containsText" text="No Aceptable">
      <formula>NOT(ISERROR(SEARCH("No Aceptable",U415)))</formula>
    </cfRule>
    <cfRule type="containsText" dxfId="171" priority="199" operator="containsText" text="No Aceptable o Aceptable con Control Especifico">
      <formula>NOT(ISERROR(SEARCH("No Aceptable o Aceptable con Control Especifico",U415)))</formula>
    </cfRule>
  </conditionalFormatting>
  <conditionalFormatting sqref="T415">
    <cfRule type="cellIs" dxfId="170" priority="196" operator="equal">
      <formula>"II"</formula>
    </cfRule>
  </conditionalFormatting>
  <conditionalFormatting sqref="T451:U451">
    <cfRule type="cellIs" dxfId="169" priority="193" stopIfTrue="1" operator="equal">
      <formula>"Muy Alto"</formula>
    </cfRule>
    <cfRule type="cellIs" dxfId="168" priority="194" stopIfTrue="1" operator="equal">
      <formula>"Medio"</formula>
    </cfRule>
    <cfRule type="cellIs" dxfId="167" priority="195" stopIfTrue="1" operator="equal">
      <formula>"Bajo"</formula>
    </cfRule>
  </conditionalFormatting>
  <conditionalFormatting sqref="T451:U451">
    <cfRule type="cellIs" dxfId="166" priority="192" stopIfTrue="1" operator="equal">
      <formula>"Alto"</formula>
    </cfRule>
  </conditionalFormatting>
  <conditionalFormatting sqref="T451:U451">
    <cfRule type="cellIs" dxfId="165" priority="188" stopIfTrue="1" operator="equal">
      <formula>"IV"</formula>
    </cfRule>
    <cfRule type="cellIs" dxfId="164" priority="189" stopIfTrue="1" operator="equal">
      <formula>"III"</formula>
    </cfRule>
    <cfRule type="cellIs" dxfId="163" priority="190" stopIfTrue="1" operator="equal">
      <formula>"II"</formula>
    </cfRule>
    <cfRule type="cellIs" dxfId="162" priority="191" stopIfTrue="1" operator="equal">
      <formula>"I"</formula>
    </cfRule>
  </conditionalFormatting>
  <conditionalFormatting sqref="T451:U451">
    <cfRule type="cellIs" dxfId="161" priority="186" stopIfTrue="1" operator="equal">
      <formula>"No Aceptable"</formula>
    </cfRule>
    <cfRule type="cellIs" dxfId="160" priority="187" stopIfTrue="1" operator="equal">
      <formula>"Aceptable"</formula>
    </cfRule>
  </conditionalFormatting>
  <conditionalFormatting sqref="T451:U451">
    <cfRule type="cellIs" dxfId="159" priority="185" stopIfTrue="1" operator="equal">
      <formula>"No Aceptable Con Control Especifico"</formula>
    </cfRule>
  </conditionalFormatting>
  <conditionalFormatting sqref="T451:U451">
    <cfRule type="cellIs" dxfId="158" priority="184" stopIfTrue="1" operator="equal">
      <formula>"No Aceptable Con Control Esp."</formula>
    </cfRule>
  </conditionalFormatting>
  <conditionalFormatting sqref="P451">
    <cfRule type="cellIs" priority="183" stopIfTrue="1" operator="equal">
      <formula>"10, 25, 50, 100"</formula>
    </cfRule>
  </conditionalFormatting>
  <conditionalFormatting sqref="U451">
    <cfRule type="containsText" dxfId="157" priority="182" operator="containsText" text="Mejorable">
      <formula>NOT(ISERROR(SEARCH("Mejorable",U451)))</formula>
    </cfRule>
  </conditionalFormatting>
  <conditionalFormatting sqref="U451">
    <cfRule type="containsText" dxfId="156" priority="179" operator="containsText" text="No Aceptable o Aceptable con Control Especifico">
      <formula>NOT(ISERROR(SEARCH("No Aceptable o Aceptable con Control Especifico",U451)))</formula>
    </cfRule>
    <cfRule type="containsText" dxfId="155" priority="180" operator="containsText" text="No Aceptable">
      <formula>NOT(ISERROR(SEARCH("No Aceptable",U451)))</formula>
    </cfRule>
    <cfRule type="containsText" dxfId="154" priority="181" operator="containsText" text="No Aceptable o Aceptable con Control Especifico">
      <formula>NOT(ISERROR(SEARCH("No Aceptable o Aceptable con Control Especifico",U451)))</formula>
    </cfRule>
  </conditionalFormatting>
  <conditionalFormatting sqref="T451">
    <cfRule type="cellIs" dxfId="153" priority="178" operator="equal">
      <formula>"II"</formula>
    </cfRule>
  </conditionalFormatting>
  <conditionalFormatting sqref="T487:U487">
    <cfRule type="cellIs" dxfId="152" priority="175" stopIfTrue="1" operator="equal">
      <formula>"Muy Alto"</formula>
    </cfRule>
    <cfRule type="cellIs" dxfId="151" priority="176" stopIfTrue="1" operator="equal">
      <formula>"Medio"</formula>
    </cfRule>
    <cfRule type="cellIs" dxfId="150" priority="177" stopIfTrue="1" operator="equal">
      <formula>"Bajo"</formula>
    </cfRule>
  </conditionalFormatting>
  <conditionalFormatting sqref="T487:U487">
    <cfRule type="cellIs" dxfId="149" priority="174" stopIfTrue="1" operator="equal">
      <formula>"Alto"</formula>
    </cfRule>
  </conditionalFormatting>
  <conditionalFormatting sqref="T487:U487">
    <cfRule type="cellIs" dxfId="148" priority="170" stopIfTrue="1" operator="equal">
      <formula>"IV"</formula>
    </cfRule>
    <cfRule type="cellIs" dxfId="147" priority="171" stopIfTrue="1" operator="equal">
      <formula>"III"</formula>
    </cfRule>
    <cfRule type="cellIs" dxfId="146" priority="172" stopIfTrue="1" operator="equal">
      <formula>"II"</formula>
    </cfRule>
    <cfRule type="cellIs" dxfId="145" priority="173" stopIfTrue="1" operator="equal">
      <formula>"I"</formula>
    </cfRule>
  </conditionalFormatting>
  <conditionalFormatting sqref="T487:U487">
    <cfRule type="cellIs" dxfId="144" priority="168" stopIfTrue="1" operator="equal">
      <formula>"No Aceptable"</formula>
    </cfRule>
    <cfRule type="cellIs" dxfId="143" priority="169" stopIfTrue="1" operator="equal">
      <formula>"Aceptable"</formula>
    </cfRule>
  </conditionalFormatting>
  <conditionalFormatting sqref="T487:U487">
    <cfRule type="cellIs" dxfId="142" priority="167" stopIfTrue="1" operator="equal">
      <formula>"No Aceptable Con Control Especifico"</formula>
    </cfRule>
  </conditionalFormatting>
  <conditionalFormatting sqref="T487:U487">
    <cfRule type="cellIs" dxfId="141" priority="166" stopIfTrue="1" operator="equal">
      <formula>"No Aceptable Con Control Esp."</formula>
    </cfRule>
  </conditionalFormatting>
  <conditionalFormatting sqref="P487">
    <cfRule type="cellIs" priority="165" stopIfTrue="1" operator="equal">
      <formula>"10, 25, 50, 100"</formula>
    </cfRule>
  </conditionalFormatting>
  <conditionalFormatting sqref="U487">
    <cfRule type="containsText" dxfId="140" priority="164" operator="containsText" text="Mejorable">
      <formula>NOT(ISERROR(SEARCH("Mejorable",U487)))</formula>
    </cfRule>
  </conditionalFormatting>
  <conditionalFormatting sqref="U487">
    <cfRule type="containsText" dxfId="139" priority="161" operator="containsText" text="No Aceptable o Aceptable con Control Especifico">
      <formula>NOT(ISERROR(SEARCH("No Aceptable o Aceptable con Control Especifico",U487)))</formula>
    </cfRule>
    <cfRule type="containsText" dxfId="138" priority="162" operator="containsText" text="No Aceptable">
      <formula>NOT(ISERROR(SEARCH("No Aceptable",U487)))</formula>
    </cfRule>
    <cfRule type="containsText" dxfId="137" priority="163" operator="containsText" text="No Aceptable o Aceptable con Control Especifico">
      <formula>NOT(ISERROR(SEARCH("No Aceptable o Aceptable con Control Especifico",U487)))</formula>
    </cfRule>
  </conditionalFormatting>
  <conditionalFormatting sqref="T487">
    <cfRule type="cellIs" dxfId="136" priority="160" operator="equal">
      <formula>"II"</formula>
    </cfRule>
  </conditionalFormatting>
  <conditionalFormatting sqref="T311:U311">
    <cfRule type="cellIs" dxfId="135" priority="144" stopIfTrue="1" operator="equal">
      <formula>"Muy Alto"</formula>
    </cfRule>
    <cfRule type="cellIs" dxfId="134" priority="145" stopIfTrue="1" operator="equal">
      <formula>"Medio"</formula>
    </cfRule>
    <cfRule type="cellIs" dxfId="133" priority="146" stopIfTrue="1" operator="equal">
      <formula>"Bajo"</formula>
    </cfRule>
  </conditionalFormatting>
  <conditionalFormatting sqref="T311:U311">
    <cfRule type="cellIs" dxfId="132" priority="143" stopIfTrue="1" operator="equal">
      <formula>"Alto"</formula>
    </cfRule>
  </conditionalFormatting>
  <conditionalFormatting sqref="T311:U311">
    <cfRule type="cellIs" dxfId="131" priority="139" stopIfTrue="1" operator="equal">
      <formula>"IV"</formula>
    </cfRule>
    <cfRule type="cellIs" dxfId="130" priority="140" stopIfTrue="1" operator="equal">
      <formula>"III"</formula>
    </cfRule>
    <cfRule type="cellIs" dxfId="129" priority="141" stopIfTrue="1" operator="equal">
      <formula>"II"</formula>
    </cfRule>
    <cfRule type="cellIs" dxfId="128" priority="142" stopIfTrue="1" operator="equal">
      <formula>"I"</formula>
    </cfRule>
  </conditionalFormatting>
  <conditionalFormatting sqref="T311:U311">
    <cfRule type="cellIs" dxfId="127" priority="137" stopIfTrue="1" operator="equal">
      <formula>"No Aceptable"</formula>
    </cfRule>
    <cfRule type="cellIs" dxfId="126" priority="138" stopIfTrue="1" operator="equal">
      <formula>"Aceptable"</formula>
    </cfRule>
  </conditionalFormatting>
  <conditionalFormatting sqref="T311:U311">
    <cfRule type="cellIs" dxfId="125" priority="136" stopIfTrue="1" operator="equal">
      <formula>"No Aceptable Con Control Especifico"</formula>
    </cfRule>
  </conditionalFormatting>
  <conditionalFormatting sqref="T311:U311">
    <cfRule type="cellIs" dxfId="124" priority="135" stopIfTrue="1" operator="equal">
      <formula>"No Aceptable Con Control Esp."</formula>
    </cfRule>
  </conditionalFormatting>
  <conditionalFormatting sqref="P311">
    <cfRule type="cellIs" priority="134" stopIfTrue="1" operator="equal">
      <formula>"10, 25, 50, 100"</formula>
    </cfRule>
  </conditionalFormatting>
  <conditionalFormatting sqref="U311">
    <cfRule type="containsText" dxfId="123" priority="133" operator="containsText" text="Mejorable">
      <formula>NOT(ISERROR(SEARCH("Mejorable",U311)))</formula>
    </cfRule>
  </conditionalFormatting>
  <conditionalFormatting sqref="U311">
    <cfRule type="containsText" dxfId="122" priority="130" operator="containsText" text="No Aceptable o Aceptable con Control Especifico">
      <formula>NOT(ISERROR(SEARCH("No Aceptable o Aceptable con Control Especifico",U311)))</formula>
    </cfRule>
    <cfRule type="containsText" dxfId="121" priority="131" operator="containsText" text="No Aceptable">
      <formula>NOT(ISERROR(SEARCH("No Aceptable",U311)))</formula>
    </cfRule>
    <cfRule type="containsText" dxfId="120" priority="132" operator="containsText" text="No Aceptable o Aceptable con Control Especifico">
      <formula>NOT(ISERROR(SEARCH("No Aceptable o Aceptable con Control Especifico",U311)))</formula>
    </cfRule>
  </conditionalFormatting>
  <conditionalFormatting sqref="T311">
    <cfRule type="cellIs" dxfId="119" priority="129" operator="equal">
      <formula>"II"</formula>
    </cfRule>
  </conditionalFormatting>
  <conditionalFormatting sqref="P521">
    <cfRule type="cellIs" priority="19" stopIfTrue="1" operator="equal">
      <formula>"10, 25, 50, 100"</formula>
    </cfRule>
  </conditionalFormatting>
  <conditionalFormatting sqref="T506:U508">
    <cfRule type="cellIs" dxfId="118" priority="126" stopIfTrue="1" operator="equal">
      <formula>"Muy Alto"</formula>
    </cfRule>
    <cfRule type="cellIs" dxfId="117" priority="127" stopIfTrue="1" operator="equal">
      <formula>"Medio"</formula>
    </cfRule>
    <cfRule type="cellIs" dxfId="116" priority="128" stopIfTrue="1" operator="equal">
      <formula>"Bajo"</formula>
    </cfRule>
  </conditionalFormatting>
  <conditionalFormatting sqref="T506:U508">
    <cfRule type="cellIs" dxfId="115" priority="125" stopIfTrue="1" operator="equal">
      <formula>"Alto"</formula>
    </cfRule>
  </conditionalFormatting>
  <conditionalFormatting sqref="T506:U508">
    <cfRule type="cellIs" dxfId="114" priority="121" stopIfTrue="1" operator="equal">
      <formula>"IV"</formula>
    </cfRule>
    <cfRule type="cellIs" dxfId="113" priority="122" stopIfTrue="1" operator="equal">
      <formula>"III"</formula>
    </cfRule>
    <cfRule type="cellIs" dxfId="112" priority="123" stopIfTrue="1" operator="equal">
      <formula>"II"</formula>
    </cfRule>
    <cfRule type="cellIs" dxfId="111" priority="124" stopIfTrue="1" operator="equal">
      <formula>"I"</formula>
    </cfRule>
  </conditionalFormatting>
  <conditionalFormatting sqref="T506:U508">
    <cfRule type="cellIs" dxfId="110" priority="119" stopIfTrue="1" operator="equal">
      <formula>"No Aceptable"</formula>
    </cfRule>
    <cfRule type="cellIs" dxfId="109" priority="120" stopIfTrue="1" operator="equal">
      <formula>"Aceptable"</formula>
    </cfRule>
  </conditionalFormatting>
  <conditionalFormatting sqref="T506:U508">
    <cfRule type="cellIs" dxfId="108" priority="118" stopIfTrue="1" operator="equal">
      <formula>"No Aceptable Con Control Especifico"</formula>
    </cfRule>
  </conditionalFormatting>
  <conditionalFormatting sqref="T506:U508">
    <cfRule type="cellIs" dxfId="107" priority="117" stopIfTrue="1" operator="equal">
      <formula>"No Aceptable Con Control Esp."</formula>
    </cfRule>
  </conditionalFormatting>
  <conditionalFormatting sqref="P506:P508">
    <cfRule type="cellIs" priority="116" stopIfTrue="1" operator="equal">
      <formula>"10, 25, 50, 100"</formula>
    </cfRule>
  </conditionalFormatting>
  <conditionalFormatting sqref="U506:U508">
    <cfRule type="containsText" dxfId="106" priority="115" operator="containsText" text="Mejorable">
      <formula>NOT(ISERROR(SEARCH("Mejorable",U506)))</formula>
    </cfRule>
  </conditionalFormatting>
  <conditionalFormatting sqref="U506:U508">
    <cfRule type="containsText" dxfId="105" priority="112" operator="containsText" text="No Aceptable o Aceptable con Control Especifico">
      <formula>NOT(ISERROR(SEARCH("No Aceptable o Aceptable con Control Especifico",U506)))</formula>
    </cfRule>
    <cfRule type="containsText" dxfId="104" priority="113" operator="containsText" text="No Aceptable">
      <formula>NOT(ISERROR(SEARCH("No Aceptable",U506)))</formula>
    </cfRule>
    <cfRule type="containsText" dxfId="103" priority="114" operator="containsText" text="No Aceptable o Aceptable con Control Especifico">
      <formula>NOT(ISERROR(SEARCH("No Aceptable o Aceptable con Control Especifico",U506)))</formula>
    </cfRule>
  </conditionalFormatting>
  <conditionalFormatting sqref="T506:T508">
    <cfRule type="cellIs" dxfId="102" priority="111" operator="equal">
      <formula>"II"</formula>
    </cfRule>
  </conditionalFormatting>
  <conditionalFormatting sqref="T520:U523 T512:U513 T525:U542">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20:U523 T512:U513 T525:U542">
    <cfRule type="cellIs" dxfId="98" priority="107" stopIfTrue="1" operator="equal">
      <formula>"Alto"</formula>
    </cfRule>
  </conditionalFormatting>
  <conditionalFormatting sqref="T520:U523 T512:U513 T525:U542">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20:U523 T512:U513 T525:U542">
    <cfRule type="cellIs" dxfId="93" priority="101" stopIfTrue="1" operator="equal">
      <formula>"No Aceptable"</formula>
    </cfRule>
    <cfRule type="cellIs" dxfId="92" priority="102" stopIfTrue="1" operator="equal">
      <formula>"Aceptable"</formula>
    </cfRule>
  </conditionalFormatting>
  <conditionalFormatting sqref="T520:U523 T512:U513 T525:U542">
    <cfRule type="cellIs" dxfId="91" priority="100" stopIfTrue="1" operator="equal">
      <formula>"No Aceptable Con Control Especifico"</formula>
    </cfRule>
  </conditionalFormatting>
  <conditionalFormatting sqref="T520:U523 T512:U513 T525:U542">
    <cfRule type="cellIs" dxfId="90" priority="99" stopIfTrue="1" operator="equal">
      <formula>"No Aceptable Con Control Esp."</formula>
    </cfRule>
  </conditionalFormatting>
  <conditionalFormatting sqref="P520 P512:P513 P522:P523 P525:P542">
    <cfRule type="cellIs" priority="98" stopIfTrue="1" operator="equal">
      <formula>"10, 25, 50, 100"</formula>
    </cfRule>
  </conditionalFormatting>
  <conditionalFormatting sqref="U520:U523 U512:U513 U525:U542">
    <cfRule type="containsText" dxfId="89" priority="97" operator="containsText" text="Mejorable">
      <formula>NOT(ISERROR(SEARCH("Mejorable",U512)))</formula>
    </cfRule>
  </conditionalFormatting>
  <conditionalFormatting sqref="U520:U523 U512:U513 U525:U542">
    <cfRule type="containsText" dxfId="88" priority="94" operator="containsText" text="No Aceptable o Aceptable con Control Especifico">
      <formula>NOT(ISERROR(SEARCH("No Aceptable o Aceptable con Control Especifico",U512)))</formula>
    </cfRule>
    <cfRule type="containsText" dxfId="87" priority="95" operator="containsText" text="No Aceptable">
      <formula>NOT(ISERROR(SEARCH("No Aceptable",U512)))</formula>
    </cfRule>
    <cfRule type="containsText" dxfId="86" priority="96" operator="containsText" text="No Aceptable o Aceptable con Control Especifico">
      <formula>NOT(ISERROR(SEARCH("No Aceptable o Aceptable con Control Especifico",U512)))</formula>
    </cfRule>
  </conditionalFormatting>
  <conditionalFormatting sqref="T520:T523 T512:T513 T525:T542">
    <cfRule type="cellIs" dxfId="85" priority="93" operator="equal">
      <formula>"II"</formula>
    </cfRule>
  </conditionalFormatting>
  <conditionalFormatting sqref="T514:U514">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4:U514">
    <cfRule type="cellIs" dxfId="81" priority="89" stopIfTrue="1" operator="equal">
      <formula>"Alto"</formula>
    </cfRule>
  </conditionalFormatting>
  <conditionalFormatting sqref="T514:U514">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4:U514">
    <cfRule type="cellIs" dxfId="76" priority="83" stopIfTrue="1" operator="equal">
      <formula>"No Aceptable"</formula>
    </cfRule>
    <cfRule type="cellIs" dxfId="75" priority="84" stopIfTrue="1" operator="equal">
      <formula>"Aceptable"</formula>
    </cfRule>
  </conditionalFormatting>
  <conditionalFormatting sqref="T514:U514">
    <cfRule type="cellIs" dxfId="74" priority="82" stopIfTrue="1" operator="equal">
      <formula>"No Aceptable Con Control Especifico"</formula>
    </cfRule>
  </conditionalFormatting>
  <conditionalFormatting sqref="T514:U514">
    <cfRule type="cellIs" dxfId="73" priority="81" stopIfTrue="1" operator="equal">
      <formula>"No Aceptable Con Control Esp."</formula>
    </cfRule>
  </conditionalFormatting>
  <conditionalFormatting sqref="P514">
    <cfRule type="cellIs" priority="80" stopIfTrue="1" operator="equal">
      <formula>"10, 25, 50, 100"</formula>
    </cfRule>
  </conditionalFormatting>
  <conditionalFormatting sqref="U514">
    <cfRule type="containsText" dxfId="72" priority="79" operator="containsText" text="Mejorable">
      <formula>NOT(ISERROR(SEARCH("Mejorable",U514)))</formula>
    </cfRule>
  </conditionalFormatting>
  <conditionalFormatting sqref="U514">
    <cfRule type="containsText" dxfId="71" priority="76" operator="containsText" text="No Aceptable o Aceptable con Control Especifico">
      <formula>NOT(ISERROR(SEARCH("No Aceptable o Aceptable con Control Especifico",U514)))</formula>
    </cfRule>
    <cfRule type="containsText" dxfId="70" priority="77" operator="containsText" text="No Aceptable">
      <formula>NOT(ISERROR(SEARCH("No Aceptable",U514)))</formula>
    </cfRule>
    <cfRule type="containsText" dxfId="69" priority="78" operator="containsText" text="No Aceptable o Aceptable con Control Especifico">
      <formula>NOT(ISERROR(SEARCH("No Aceptable o Aceptable con Control Especifico",U514)))</formula>
    </cfRule>
  </conditionalFormatting>
  <conditionalFormatting sqref="T514">
    <cfRule type="cellIs" dxfId="68" priority="75" operator="equal">
      <formula>"II"</formula>
    </cfRule>
  </conditionalFormatting>
  <conditionalFormatting sqref="T509:U511">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09:U511">
    <cfRule type="cellIs" dxfId="64" priority="71" stopIfTrue="1" operator="equal">
      <formula>"Alto"</formula>
    </cfRule>
  </conditionalFormatting>
  <conditionalFormatting sqref="T509:U511">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09:U511">
    <cfRule type="cellIs" dxfId="59" priority="65" stopIfTrue="1" operator="equal">
      <formula>"No Aceptable"</formula>
    </cfRule>
    <cfRule type="cellIs" dxfId="58" priority="66" stopIfTrue="1" operator="equal">
      <formula>"Aceptable"</formula>
    </cfRule>
  </conditionalFormatting>
  <conditionalFormatting sqref="T509:U511">
    <cfRule type="cellIs" dxfId="57" priority="64" stopIfTrue="1" operator="equal">
      <formula>"No Aceptable Con Control Especifico"</formula>
    </cfRule>
  </conditionalFormatting>
  <conditionalFormatting sqref="T509:U511">
    <cfRule type="cellIs" dxfId="56" priority="63" stopIfTrue="1" operator="equal">
      <formula>"No Aceptable Con Control Esp."</formula>
    </cfRule>
  </conditionalFormatting>
  <conditionalFormatting sqref="P509">
    <cfRule type="cellIs" priority="62" stopIfTrue="1" operator="equal">
      <formula>"10, 25, 50, 100"</formula>
    </cfRule>
  </conditionalFormatting>
  <conditionalFormatting sqref="U509:U511">
    <cfRule type="containsText" dxfId="55" priority="61" operator="containsText" text="Mejorable">
      <formula>NOT(ISERROR(SEARCH("Mejorable",U509)))</formula>
    </cfRule>
  </conditionalFormatting>
  <conditionalFormatting sqref="U509:U511">
    <cfRule type="containsText" dxfId="54" priority="58" operator="containsText" text="No Aceptable o Aceptable con Control Especifico">
      <formula>NOT(ISERROR(SEARCH("No Aceptable o Aceptable con Control Especifico",U509)))</formula>
    </cfRule>
    <cfRule type="containsText" dxfId="53" priority="59" operator="containsText" text="No Aceptable">
      <formula>NOT(ISERROR(SEARCH("No Aceptable",U509)))</formula>
    </cfRule>
    <cfRule type="containsText" dxfId="52" priority="60" operator="containsText" text="No Aceptable o Aceptable con Control Especifico">
      <formula>NOT(ISERROR(SEARCH("No Aceptable o Aceptable con Control Especifico",U509)))</formula>
    </cfRule>
  </conditionalFormatting>
  <conditionalFormatting sqref="T509:T511">
    <cfRule type="cellIs" dxfId="51" priority="57" operator="equal">
      <formula>"II"</formula>
    </cfRule>
  </conditionalFormatting>
  <conditionalFormatting sqref="P510:P511">
    <cfRule type="cellIs" priority="56" stopIfTrue="1" operator="equal">
      <formula>"10, 25, 50, 100"</formula>
    </cfRule>
  </conditionalFormatting>
  <conditionalFormatting sqref="T519:U519">
    <cfRule type="cellIs" dxfId="50" priority="53" stopIfTrue="1" operator="equal">
      <formula>"Muy Alto"</formula>
    </cfRule>
    <cfRule type="cellIs" dxfId="49" priority="54" stopIfTrue="1" operator="equal">
      <formula>"Medio"</formula>
    </cfRule>
    <cfRule type="cellIs" dxfId="48" priority="55" stopIfTrue="1" operator="equal">
      <formula>"Bajo"</formula>
    </cfRule>
  </conditionalFormatting>
  <conditionalFormatting sqref="T519:U519">
    <cfRule type="cellIs" dxfId="47" priority="52" stopIfTrue="1" operator="equal">
      <formula>"Alto"</formula>
    </cfRule>
  </conditionalFormatting>
  <conditionalFormatting sqref="T519:U519">
    <cfRule type="cellIs" dxfId="46" priority="48" stopIfTrue="1" operator="equal">
      <formula>"IV"</formula>
    </cfRule>
    <cfRule type="cellIs" dxfId="45" priority="49" stopIfTrue="1" operator="equal">
      <formula>"III"</formula>
    </cfRule>
    <cfRule type="cellIs" dxfId="44" priority="50" stopIfTrue="1" operator="equal">
      <formula>"II"</formula>
    </cfRule>
    <cfRule type="cellIs" dxfId="43" priority="51" stopIfTrue="1" operator="equal">
      <formula>"I"</formula>
    </cfRule>
  </conditionalFormatting>
  <conditionalFormatting sqref="T519:U519">
    <cfRule type="cellIs" dxfId="42" priority="46" stopIfTrue="1" operator="equal">
      <formula>"No Aceptable"</formula>
    </cfRule>
    <cfRule type="cellIs" dxfId="41" priority="47" stopIfTrue="1" operator="equal">
      <formula>"Aceptable"</formula>
    </cfRule>
  </conditionalFormatting>
  <conditionalFormatting sqref="T519:U519">
    <cfRule type="cellIs" dxfId="40" priority="45" stopIfTrue="1" operator="equal">
      <formula>"No Aceptable Con Control Especifico"</formula>
    </cfRule>
  </conditionalFormatting>
  <conditionalFormatting sqref="T519:U519">
    <cfRule type="cellIs" dxfId="39" priority="44" stopIfTrue="1" operator="equal">
      <formula>"No Aceptable Con Control Esp."</formula>
    </cfRule>
  </conditionalFormatting>
  <conditionalFormatting sqref="P519">
    <cfRule type="cellIs" priority="43" stopIfTrue="1" operator="equal">
      <formula>"10, 25, 50, 100"</formula>
    </cfRule>
  </conditionalFormatting>
  <conditionalFormatting sqref="U519">
    <cfRule type="containsText" dxfId="38" priority="42" operator="containsText" text="Mejorable">
      <formula>NOT(ISERROR(SEARCH("Mejorable",U519)))</formula>
    </cfRule>
  </conditionalFormatting>
  <conditionalFormatting sqref="U519">
    <cfRule type="containsText" dxfId="37" priority="39" operator="containsText" text="No Aceptable o Aceptable con Control Especifico">
      <formula>NOT(ISERROR(SEARCH("No Aceptable o Aceptable con Control Especifico",U519)))</formula>
    </cfRule>
    <cfRule type="containsText" dxfId="36" priority="40" operator="containsText" text="No Aceptable">
      <formula>NOT(ISERROR(SEARCH("No Aceptable",U519)))</formula>
    </cfRule>
    <cfRule type="containsText" dxfId="35" priority="41" operator="containsText" text="No Aceptable o Aceptable con Control Especifico">
      <formula>NOT(ISERROR(SEARCH("No Aceptable o Aceptable con Control Especifico",U519)))</formula>
    </cfRule>
  </conditionalFormatting>
  <conditionalFormatting sqref="T519">
    <cfRule type="cellIs" dxfId="34" priority="38" operator="equal">
      <formula>"II"</formula>
    </cfRule>
  </conditionalFormatting>
  <conditionalFormatting sqref="T515: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5:U518">
    <cfRule type="cellIs" dxfId="30" priority="34" stopIfTrue="1" operator="equal">
      <formula>"Alto"</formula>
    </cfRule>
  </conditionalFormatting>
  <conditionalFormatting sqref="T515: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5:U518">
    <cfRule type="cellIs" dxfId="25" priority="28" stopIfTrue="1" operator="equal">
      <formula>"No Aceptable"</formula>
    </cfRule>
    <cfRule type="cellIs" dxfId="24" priority="29" stopIfTrue="1" operator="equal">
      <formula>"Aceptable"</formula>
    </cfRule>
  </conditionalFormatting>
  <conditionalFormatting sqref="T515:U518">
    <cfRule type="cellIs" dxfId="23" priority="27" stopIfTrue="1" operator="equal">
      <formula>"No Aceptable Con Control Especifico"</formula>
    </cfRule>
  </conditionalFormatting>
  <conditionalFormatting sqref="T515:U518">
    <cfRule type="cellIs" dxfId="22" priority="26" stopIfTrue="1" operator="equal">
      <formula>"No Aceptable Con Control Esp."</formula>
    </cfRule>
  </conditionalFormatting>
  <conditionalFormatting sqref="P515:P518">
    <cfRule type="cellIs" priority="25" stopIfTrue="1" operator="equal">
      <formula>"10, 25, 50, 100"</formula>
    </cfRule>
  </conditionalFormatting>
  <conditionalFormatting sqref="U515:U518">
    <cfRule type="containsText" dxfId="21" priority="24" operator="containsText" text="Mejorable">
      <formula>NOT(ISERROR(SEARCH("Mejorable",U515)))</formula>
    </cfRule>
  </conditionalFormatting>
  <conditionalFormatting sqref="U515:U518">
    <cfRule type="containsText" dxfId="20" priority="21" operator="containsText" text="No Aceptable o Aceptable con Control Especifico">
      <formula>NOT(ISERROR(SEARCH("No Aceptable o Aceptable con Control Especifico",U515)))</formula>
    </cfRule>
    <cfRule type="containsText" dxfId="19" priority="22" operator="containsText" text="No Aceptable">
      <formula>NOT(ISERROR(SEARCH("No Aceptable",U515)))</formula>
    </cfRule>
    <cfRule type="containsText" dxfId="18" priority="23" operator="containsText" text="No Aceptable o Aceptable con Control Especifico">
      <formula>NOT(ISERROR(SEARCH("No Aceptable o Aceptable con Control Especifico",U515)))</formula>
    </cfRule>
  </conditionalFormatting>
  <conditionalFormatting sqref="T515:T518">
    <cfRule type="cellIs" dxfId="17" priority="20" operator="equal">
      <formula>"II"</formula>
    </cfRule>
  </conditionalFormatting>
  <conditionalFormatting sqref="T524:U524">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524:U524">
    <cfRule type="cellIs" dxfId="13" priority="15" stopIfTrue="1" operator="equal">
      <formula>"Alto"</formula>
    </cfRule>
  </conditionalFormatting>
  <conditionalFormatting sqref="T524:U524">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524:U524">
    <cfRule type="cellIs" dxfId="8" priority="9" stopIfTrue="1" operator="equal">
      <formula>"No Aceptable"</formula>
    </cfRule>
    <cfRule type="cellIs" dxfId="7" priority="10" stopIfTrue="1" operator="equal">
      <formula>"Aceptable"</formula>
    </cfRule>
  </conditionalFormatting>
  <conditionalFormatting sqref="T524:U524">
    <cfRule type="cellIs" dxfId="6" priority="8" stopIfTrue="1" operator="equal">
      <formula>"No Aceptable Con Control Especifico"</formula>
    </cfRule>
  </conditionalFormatting>
  <conditionalFormatting sqref="T524:U524">
    <cfRule type="cellIs" dxfId="5" priority="7" stopIfTrue="1" operator="equal">
      <formula>"No Aceptable Con Control Esp."</formula>
    </cfRule>
  </conditionalFormatting>
  <conditionalFormatting sqref="P524">
    <cfRule type="cellIs" priority="6" stopIfTrue="1" operator="equal">
      <formula>"10, 25, 50, 100"</formula>
    </cfRule>
  </conditionalFormatting>
  <conditionalFormatting sqref="U524">
    <cfRule type="containsText" dxfId="4" priority="5" operator="containsText" text="Mejorable">
      <formula>NOT(ISERROR(SEARCH("Mejorable",U524)))</formula>
    </cfRule>
  </conditionalFormatting>
  <conditionalFormatting sqref="U524">
    <cfRule type="containsText" dxfId="3" priority="2" operator="containsText" text="No Aceptable o Aceptable con Control Especifico">
      <formula>NOT(ISERROR(SEARCH("No Aceptable o Aceptable con Control Especifico",U524)))</formula>
    </cfRule>
    <cfRule type="containsText" dxfId="2" priority="3" operator="containsText" text="No Aceptable">
      <formula>NOT(ISERROR(SEARCH("No Aceptable",U524)))</formula>
    </cfRule>
    <cfRule type="containsText" dxfId="1" priority="4" operator="containsText" text="No Aceptable o Aceptable con Control Especifico">
      <formula>NOT(ISERROR(SEARCH("No Aceptable o Aceptable con Control Especifico",U524)))</formula>
    </cfRule>
  </conditionalFormatting>
  <conditionalFormatting sqref="T524">
    <cfRule type="cellIs" dxfId="0" priority="1" operator="equal">
      <formula>"II"</formula>
    </cfRule>
  </conditionalFormatting>
  <dataValidations count="3">
    <dataValidation type="whole" allowBlank="1" showInputMessage="1" showErrorMessage="1" prompt="Deficiencia_x000a_Muy alto 10_x000a_Alto        6_x000a_Medio     2_x000a_Bajo       0" sqref="N11:N542">
      <formula1>0</formula1>
      <formula2>10</formula2>
    </dataValidation>
    <dataValidation type="whole" allowBlank="1" showInputMessage="1" showErrorMessage="1" prompt="1 Esporadica (EE)_x000a_2 Ocasional (EO)_x000a_3 Frecuente (EF)_x000a_4 continua (EC)" sqref="O11:O54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2">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I483:I505 I447:I478 I411:I442 I375:I406 I339:I370 I276:I334 I240:I271 I204:I235 I168:I199 I132:I163 I96:I127 I60:I91 I24:I55 I11:I19 I524</xm:sqref>
        </x14:dataValidation>
        <x14:dataValidation type="list" allowBlank="1" showInputMessage="1" showErrorMessage="1">
          <x14:formula1>
            <xm:f>[1]Hoja2!#REF!</xm:f>
          </x14:formula1>
          <xm:sqref>I20:I23 I56:I59 I92:I95 I128:I131 I164:I167 I200:I203 I236:I239 I272:I275 I335:I338 I371:I374 I407:I410 I443:I446 I479:I482 I506:I523 I525:I542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58" t="s">
        <v>257</v>
      </c>
      <c r="B1" s="159"/>
      <c r="C1" s="159"/>
      <c r="D1" s="159"/>
      <c r="E1" s="159"/>
      <c r="F1" s="160"/>
    </row>
    <row r="2" spans="1:6" ht="15.75" thickBot="1">
      <c r="A2" s="161" t="s">
        <v>258</v>
      </c>
      <c r="B2" s="162"/>
      <c r="C2" s="162"/>
      <c r="D2" s="162"/>
      <c r="E2" s="162"/>
      <c r="F2" s="163"/>
    </row>
    <row r="3" spans="1:6" ht="15.75" thickBot="1">
      <c r="A3" s="164" t="s">
        <v>259</v>
      </c>
      <c r="B3" s="165"/>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6" t="s">
        <v>275</v>
      </c>
      <c r="B7" s="168">
        <v>32</v>
      </c>
      <c r="C7" s="170">
        <v>6</v>
      </c>
      <c r="D7" s="172" t="s">
        <v>276</v>
      </c>
      <c r="E7" s="174" t="s">
        <v>277</v>
      </c>
      <c r="F7" s="176" t="s">
        <v>278</v>
      </c>
    </row>
    <row r="8" spans="1:6" ht="282.75" customHeight="1">
      <c r="A8" s="167"/>
      <c r="B8" s="169"/>
      <c r="C8" s="171"/>
      <c r="D8" s="173"/>
      <c r="E8" s="175"/>
      <c r="F8" s="177"/>
    </row>
    <row r="9" spans="1:6" ht="409.5" customHeight="1">
      <c r="A9" s="38" t="s">
        <v>279</v>
      </c>
      <c r="B9" s="39">
        <v>32</v>
      </c>
      <c r="C9" s="40">
        <v>1</v>
      </c>
      <c r="D9" s="32" t="s">
        <v>280</v>
      </c>
      <c r="E9" s="54" t="s">
        <v>281</v>
      </c>
      <c r="F9" s="55" t="s">
        <v>282</v>
      </c>
    </row>
    <row r="10" spans="1:6" ht="228" customHeight="1">
      <c r="A10" s="166" t="s">
        <v>283</v>
      </c>
      <c r="B10" s="168">
        <v>32</v>
      </c>
      <c r="C10" s="170">
        <v>1</v>
      </c>
      <c r="D10" s="172" t="s">
        <v>284</v>
      </c>
      <c r="E10" s="178" t="s">
        <v>285</v>
      </c>
      <c r="F10" s="176" t="s">
        <v>286</v>
      </c>
    </row>
    <row r="11" spans="1:6" ht="228" customHeight="1">
      <c r="A11" s="167"/>
      <c r="B11" s="169"/>
      <c r="C11" s="171"/>
      <c r="D11" s="173"/>
      <c r="E11" s="179"/>
      <c r="F11" s="177"/>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6" t="s">
        <v>304</v>
      </c>
      <c r="B17" s="182">
        <v>42</v>
      </c>
      <c r="C17" s="172">
        <v>6</v>
      </c>
      <c r="D17" s="172" t="s">
        <v>305</v>
      </c>
      <c r="E17" s="174" t="s">
        <v>306</v>
      </c>
      <c r="F17" s="176" t="s">
        <v>307</v>
      </c>
    </row>
    <row r="18" spans="1:6" ht="34.5" customHeight="1">
      <c r="A18" s="167"/>
      <c r="B18" s="183"/>
      <c r="C18" s="173"/>
      <c r="D18" s="173"/>
      <c r="E18" s="175"/>
      <c r="F18" s="177"/>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0" t="s">
        <v>260</v>
      </c>
      <c r="B22" s="181"/>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YOMASA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2018-08-14T21:39:04Z</dcterms:modified>
</cp:coreProperties>
</file>