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LOS PINOS " sheetId="1" r:id="rId1"/>
    <sheet name="CARGOS TANQUE NIVELES " sheetId="6" r:id="rId2"/>
    <sheet name="Hoja2" sheetId="3" r:id="rId3"/>
  </sheets>
  <externalReferences>
    <externalReference r:id="rId4"/>
  </externalReferences>
  <definedNames>
    <definedName name="_xlnm._FilterDatabase" localSheetId="0" hidden="1">'MATRIZ TANQUE LOS PINOS '!$A$10:$JQ$154</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77" i="1" l="1"/>
  <c r="AB377" i="1"/>
  <c r="AA377" i="1"/>
  <c r="W377" i="1"/>
  <c r="Q377" i="1"/>
  <c r="S377" i="1" s="1"/>
  <c r="M377" i="1"/>
  <c r="L377" i="1"/>
  <c r="J377" i="1"/>
  <c r="H377" i="1"/>
  <c r="AC376" i="1"/>
  <c r="AB376" i="1"/>
  <c r="AA376" i="1"/>
  <c r="W376" i="1"/>
  <c r="Q376" i="1"/>
  <c r="S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73" i="1"/>
  <c r="AB373" i="1"/>
  <c r="AA373" i="1"/>
  <c r="W373" i="1"/>
  <c r="Q373" i="1"/>
  <c r="S373" i="1" s="1"/>
  <c r="M373" i="1"/>
  <c r="L373" i="1"/>
  <c r="J373" i="1"/>
  <c r="H373" i="1"/>
  <c r="AC372" i="1"/>
  <c r="AB372" i="1"/>
  <c r="AA372" i="1"/>
  <c r="W372" i="1"/>
  <c r="R372" i="1"/>
  <c r="T372" i="1" s="1"/>
  <c r="U372" i="1" s="1"/>
  <c r="Q372" i="1"/>
  <c r="S372" i="1" s="1"/>
  <c r="M372" i="1"/>
  <c r="L372" i="1"/>
  <c r="J372" i="1"/>
  <c r="H372" i="1"/>
  <c r="AC371" i="1"/>
  <c r="AB371" i="1"/>
  <c r="AA371" i="1"/>
  <c r="W371" i="1"/>
  <c r="Q371" i="1"/>
  <c r="S371" i="1" s="1"/>
  <c r="M371" i="1"/>
  <c r="L371" i="1"/>
  <c r="J371" i="1"/>
  <c r="H371" i="1"/>
  <c r="AC370" i="1"/>
  <c r="AB370" i="1"/>
  <c r="AA370" i="1"/>
  <c r="W370" i="1"/>
  <c r="Q370" i="1"/>
  <c r="R370" i="1" s="1"/>
  <c r="T370" i="1" s="1"/>
  <c r="U370" i="1" s="1"/>
  <c r="M370" i="1"/>
  <c r="L370" i="1"/>
  <c r="J370" i="1"/>
  <c r="H370" i="1"/>
  <c r="AC369" i="1"/>
  <c r="AB369" i="1"/>
  <c r="AA369" i="1"/>
  <c r="W369" i="1"/>
  <c r="Q369" i="1"/>
  <c r="S369" i="1" s="1"/>
  <c r="M369" i="1"/>
  <c r="L369" i="1"/>
  <c r="J369" i="1"/>
  <c r="H369" i="1"/>
  <c r="AC368" i="1"/>
  <c r="AB368" i="1"/>
  <c r="AA368" i="1"/>
  <c r="W368" i="1"/>
  <c r="R368" i="1"/>
  <c r="T368" i="1" s="1"/>
  <c r="U368" i="1" s="1"/>
  <c r="Q368" i="1"/>
  <c r="S368" i="1" s="1"/>
  <c r="M368" i="1"/>
  <c r="L368" i="1"/>
  <c r="J368" i="1"/>
  <c r="H368" i="1"/>
  <c r="AC367" i="1"/>
  <c r="AB367" i="1"/>
  <c r="AA367" i="1"/>
  <c r="W367" i="1"/>
  <c r="Q367" i="1"/>
  <c r="S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R364" i="1"/>
  <c r="T364" i="1" s="1"/>
  <c r="U364" i="1" s="1"/>
  <c r="Q364" i="1"/>
  <c r="S364" i="1" s="1"/>
  <c r="M364" i="1"/>
  <c r="L364" i="1"/>
  <c r="J364" i="1"/>
  <c r="H364" i="1"/>
  <c r="AC363" i="1"/>
  <c r="AB363" i="1"/>
  <c r="AA363" i="1"/>
  <c r="W363" i="1"/>
  <c r="Q363" i="1"/>
  <c r="S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R360" i="1"/>
  <c r="T360" i="1" s="1"/>
  <c r="U360" i="1" s="1"/>
  <c r="Q360" i="1"/>
  <c r="S360" i="1" s="1"/>
  <c r="M360" i="1"/>
  <c r="L360" i="1"/>
  <c r="J360" i="1"/>
  <c r="H360" i="1"/>
  <c r="AC359" i="1"/>
  <c r="AB359" i="1"/>
  <c r="AA359" i="1"/>
  <c r="W359" i="1"/>
  <c r="Q359" i="1"/>
  <c r="S359" i="1" s="1"/>
  <c r="M359" i="1"/>
  <c r="L359" i="1"/>
  <c r="J359" i="1"/>
  <c r="H359" i="1"/>
  <c r="AC358" i="1"/>
  <c r="AB358" i="1"/>
  <c r="AA358" i="1"/>
  <c r="W358" i="1"/>
  <c r="Q358" i="1"/>
  <c r="R358" i="1" s="1"/>
  <c r="T358" i="1" s="1"/>
  <c r="U358" i="1" s="1"/>
  <c r="M358" i="1"/>
  <c r="L358" i="1"/>
  <c r="J358" i="1"/>
  <c r="H358" i="1"/>
  <c r="AC357" i="1"/>
  <c r="AB357" i="1"/>
  <c r="AA357" i="1"/>
  <c r="W357" i="1"/>
  <c r="Q357" i="1"/>
  <c r="S357" i="1" s="1"/>
  <c r="M357" i="1"/>
  <c r="L357" i="1"/>
  <c r="J357" i="1"/>
  <c r="H357" i="1"/>
  <c r="AC356" i="1"/>
  <c r="AB356" i="1"/>
  <c r="AA356" i="1"/>
  <c r="W356" i="1"/>
  <c r="R356" i="1"/>
  <c r="T356" i="1" s="1"/>
  <c r="U356" i="1" s="1"/>
  <c r="Q356" i="1"/>
  <c r="S356" i="1" s="1"/>
  <c r="M356" i="1"/>
  <c r="L356" i="1"/>
  <c r="J356" i="1"/>
  <c r="H356" i="1"/>
  <c r="AC355" i="1"/>
  <c r="AB355" i="1"/>
  <c r="AA355" i="1"/>
  <c r="W355" i="1"/>
  <c r="Q355" i="1"/>
  <c r="S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R352" i="1"/>
  <c r="T352" i="1" s="1"/>
  <c r="U352" i="1" s="1"/>
  <c r="Q352" i="1"/>
  <c r="S352" i="1" s="1"/>
  <c r="M352" i="1"/>
  <c r="L352" i="1"/>
  <c r="J352" i="1"/>
  <c r="H352" i="1"/>
  <c r="AC351" i="1"/>
  <c r="AB351" i="1"/>
  <c r="AA351" i="1"/>
  <c r="W351" i="1"/>
  <c r="Q351" i="1"/>
  <c r="S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R348" i="1"/>
  <c r="T348" i="1" s="1"/>
  <c r="U348" i="1" s="1"/>
  <c r="Q348" i="1"/>
  <c r="S348" i="1" s="1"/>
  <c r="M348" i="1"/>
  <c r="L348" i="1"/>
  <c r="J348" i="1"/>
  <c r="H348" i="1"/>
  <c r="AC347" i="1"/>
  <c r="AB347" i="1"/>
  <c r="AA347" i="1"/>
  <c r="W347" i="1"/>
  <c r="R347" i="1"/>
  <c r="T347" i="1" s="1"/>
  <c r="U347" i="1" s="1"/>
  <c r="Q347" i="1"/>
  <c r="S347" i="1" s="1"/>
  <c r="M347" i="1"/>
  <c r="L347" i="1"/>
  <c r="J347" i="1"/>
  <c r="H347" i="1"/>
  <c r="AC346" i="1"/>
  <c r="AB346" i="1"/>
  <c r="AA346" i="1"/>
  <c r="W346" i="1"/>
  <c r="Q346" i="1"/>
  <c r="S346" i="1" s="1"/>
  <c r="M346" i="1"/>
  <c r="L346" i="1"/>
  <c r="J346" i="1"/>
  <c r="H346" i="1"/>
  <c r="AC345" i="1"/>
  <c r="AB345" i="1"/>
  <c r="AA345" i="1"/>
  <c r="W345" i="1"/>
  <c r="Q345" i="1"/>
  <c r="S345" i="1" s="1"/>
  <c r="M345" i="1"/>
  <c r="L345" i="1"/>
  <c r="J345" i="1"/>
  <c r="H345" i="1"/>
  <c r="AC344" i="1"/>
  <c r="AB344" i="1"/>
  <c r="AA344" i="1"/>
  <c r="W344" i="1"/>
  <c r="Q344" i="1"/>
  <c r="R344" i="1" s="1"/>
  <c r="T344" i="1" s="1"/>
  <c r="U344" i="1" s="1"/>
  <c r="M344" i="1"/>
  <c r="L344" i="1"/>
  <c r="J344" i="1"/>
  <c r="H344" i="1"/>
  <c r="AC343" i="1"/>
  <c r="AB343" i="1"/>
  <c r="AA343" i="1"/>
  <c r="W343" i="1"/>
  <c r="Q343" i="1"/>
  <c r="R343" i="1" s="1"/>
  <c r="T343" i="1" s="1"/>
  <c r="U343" i="1" s="1"/>
  <c r="M343" i="1"/>
  <c r="L343" i="1"/>
  <c r="J343" i="1"/>
  <c r="H343" i="1"/>
  <c r="AC342" i="1"/>
  <c r="AB342" i="1"/>
  <c r="AA342" i="1"/>
  <c r="W342" i="1"/>
  <c r="Q342" i="1"/>
  <c r="S342" i="1" s="1"/>
  <c r="M342" i="1"/>
  <c r="L342" i="1"/>
  <c r="J342" i="1"/>
  <c r="H342" i="1"/>
  <c r="S343" i="1" l="1"/>
  <c r="S344" i="1"/>
  <c r="R351" i="1"/>
  <c r="T351" i="1" s="1"/>
  <c r="U351" i="1" s="1"/>
  <c r="S354" i="1"/>
  <c r="R355" i="1"/>
  <c r="T355" i="1" s="1"/>
  <c r="U355" i="1" s="1"/>
  <c r="S358" i="1"/>
  <c r="R359" i="1"/>
  <c r="T359" i="1" s="1"/>
  <c r="U359" i="1" s="1"/>
  <c r="R362" i="1"/>
  <c r="T362" i="1" s="1"/>
  <c r="U362" i="1" s="1"/>
  <c r="R363" i="1"/>
  <c r="T363" i="1" s="1"/>
  <c r="U363" i="1" s="1"/>
  <c r="R366" i="1"/>
  <c r="T366" i="1" s="1"/>
  <c r="U366" i="1" s="1"/>
  <c r="R367" i="1"/>
  <c r="T367" i="1" s="1"/>
  <c r="U367" i="1" s="1"/>
  <c r="S370" i="1"/>
  <c r="R371" i="1"/>
  <c r="T371" i="1" s="1"/>
  <c r="U371" i="1" s="1"/>
  <c r="R374" i="1"/>
  <c r="T374" i="1" s="1"/>
  <c r="U374" i="1" s="1"/>
  <c r="S375" i="1"/>
  <c r="R376" i="1"/>
  <c r="T376" i="1" s="1"/>
  <c r="U376" i="1" s="1"/>
  <c r="R345" i="1"/>
  <c r="T345" i="1" s="1"/>
  <c r="U345" i="1" s="1"/>
  <c r="R349" i="1"/>
  <c r="T349" i="1" s="1"/>
  <c r="U349" i="1" s="1"/>
  <c r="R353" i="1"/>
  <c r="T353" i="1" s="1"/>
  <c r="U353" i="1" s="1"/>
  <c r="R357" i="1"/>
  <c r="T357" i="1" s="1"/>
  <c r="U357" i="1" s="1"/>
  <c r="R361" i="1"/>
  <c r="T361" i="1" s="1"/>
  <c r="U361" i="1" s="1"/>
  <c r="R365" i="1"/>
  <c r="T365" i="1" s="1"/>
  <c r="U365" i="1" s="1"/>
  <c r="R369" i="1"/>
  <c r="T369" i="1" s="1"/>
  <c r="U369" i="1" s="1"/>
  <c r="R373" i="1"/>
  <c r="T373" i="1" s="1"/>
  <c r="U373" i="1" s="1"/>
  <c r="R377" i="1"/>
  <c r="T377" i="1" s="1"/>
  <c r="U377" i="1" s="1"/>
  <c r="R342" i="1"/>
  <c r="T342" i="1" s="1"/>
  <c r="U342" i="1" s="1"/>
  <c r="R346" i="1"/>
  <c r="T346" i="1" s="1"/>
  <c r="U346" i="1" s="1"/>
  <c r="R350" i="1"/>
  <c r="T350" i="1" s="1"/>
  <c r="U350" i="1" s="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S339" i="1" s="1"/>
  <c r="M339" i="1"/>
  <c r="L339" i="1"/>
  <c r="J339" i="1"/>
  <c r="H339" i="1"/>
  <c r="AC338" i="1"/>
  <c r="AB338" i="1"/>
  <c r="AA338" i="1"/>
  <c r="W338" i="1"/>
  <c r="Q338" i="1"/>
  <c r="S338" i="1" s="1"/>
  <c r="M338" i="1"/>
  <c r="L338" i="1"/>
  <c r="J338" i="1"/>
  <c r="H338" i="1"/>
  <c r="AC337" i="1"/>
  <c r="AB337" i="1"/>
  <c r="AA337" i="1"/>
  <c r="W337" i="1"/>
  <c r="Q337" i="1"/>
  <c r="S337" i="1" s="1"/>
  <c r="M337" i="1"/>
  <c r="L337" i="1"/>
  <c r="J337" i="1"/>
  <c r="H337" i="1"/>
  <c r="AC336" i="1"/>
  <c r="AB336" i="1"/>
  <c r="AA336" i="1"/>
  <c r="W336" i="1"/>
  <c r="Q336" i="1"/>
  <c r="S336" i="1" s="1"/>
  <c r="M336" i="1"/>
  <c r="L336" i="1"/>
  <c r="J336" i="1"/>
  <c r="H336" i="1"/>
  <c r="AC335" i="1"/>
  <c r="AB335" i="1"/>
  <c r="AA335" i="1"/>
  <c r="W335" i="1"/>
  <c r="Q335" i="1"/>
  <c r="R335" i="1" s="1"/>
  <c r="T335" i="1" s="1"/>
  <c r="U335" i="1" s="1"/>
  <c r="M335" i="1"/>
  <c r="L335" i="1"/>
  <c r="J335" i="1"/>
  <c r="H335" i="1"/>
  <c r="AC334" i="1"/>
  <c r="AB334" i="1"/>
  <c r="AA334" i="1"/>
  <c r="W334" i="1"/>
  <c r="Q334" i="1"/>
  <c r="R334" i="1" s="1"/>
  <c r="T334" i="1" s="1"/>
  <c r="U334" i="1" s="1"/>
  <c r="M334" i="1"/>
  <c r="L334" i="1"/>
  <c r="J334" i="1"/>
  <c r="H334"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R322" i="1" s="1"/>
  <c r="T322" i="1" s="1"/>
  <c r="U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S314" i="1" s="1"/>
  <c r="M314" i="1"/>
  <c r="L314" i="1"/>
  <c r="J314" i="1"/>
  <c r="H314" i="1"/>
  <c r="AC313" i="1"/>
  <c r="AB313" i="1"/>
  <c r="AA313" i="1"/>
  <c r="W313" i="1"/>
  <c r="Q313" i="1"/>
  <c r="S313" i="1" s="1"/>
  <c r="M313" i="1"/>
  <c r="L313" i="1"/>
  <c r="J313" i="1"/>
  <c r="H313" i="1"/>
  <c r="AC312" i="1"/>
  <c r="AB312" i="1"/>
  <c r="AA312" i="1"/>
  <c r="W312" i="1"/>
  <c r="Q312" i="1"/>
  <c r="R312" i="1" s="1"/>
  <c r="T312" i="1" s="1"/>
  <c r="U312" i="1" s="1"/>
  <c r="M312" i="1"/>
  <c r="L312" i="1"/>
  <c r="J312" i="1"/>
  <c r="H312" i="1"/>
  <c r="AC311" i="1"/>
  <c r="AB311" i="1"/>
  <c r="AA311" i="1"/>
  <c r="W311" i="1"/>
  <c r="Q311" i="1"/>
  <c r="S311" i="1" s="1"/>
  <c r="M311" i="1"/>
  <c r="L311" i="1"/>
  <c r="J311" i="1"/>
  <c r="H311" i="1"/>
  <c r="AC310" i="1"/>
  <c r="AB310" i="1"/>
  <c r="AA310" i="1"/>
  <c r="W310" i="1"/>
  <c r="Q310" i="1"/>
  <c r="R310" i="1" s="1"/>
  <c r="T310" i="1" s="1"/>
  <c r="U310" i="1" s="1"/>
  <c r="M310" i="1"/>
  <c r="L310" i="1"/>
  <c r="J310" i="1"/>
  <c r="H310" i="1"/>
  <c r="AC309" i="1"/>
  <c r="AB309" i="1"/>
  <c r="AA309" i="1"/>
  <c r="W309" i="1"/>
  <c r="Q309" i="1"/>
  <c r="R309" i="1" s="1"/>
  <c r="T309" i="1" s="1"/>
  <c r="U309" i="1" s="1"/>
  <c r="M309" i="1"/>
  <c r="L309" i="1"/>
  <c r="J309" i="1"/>
  <c r="H309" i="1"/>
  <c r="AC308" i="1"/>
  <c r="AB308" i="1"/>
  <c r="AA308" i="1"/>
  <c r="W308" i="1"/>
  <c r="Q308" i="1"/>
  <c r="S308" i="1" s="1"/>
  <c r="M308" i="1"/>
  <c r="L308" i="1"/>
  <c r="J308" i="1"/>
  <c r="H308" i="1"/>
  <c r="AC307" i="1"/>
  <c r="AB307" i="1"/>
  <c r="AA307" i="1"/>
  <c r="W307" i="1"/>
  <c r="Q307" i="1"/>
  <c r="S307" i="1" s="1"/>
  <c r="M307" i="1"/>
  <c r="L307" i="1"/>
  <c r="J307" i="1"/>
  <c r="H307" i="1"/>
  <c r="AC306" i="1"/>
  <c r="AB306" i="1"/>
  <c r="AA306" i="1"/>
  <c r="W306" i="1"/>
  <c r="Q306" i="1"/>
  <c r="R306" i="1" s="1"/>
  <c r="T306" i="1" s="1"/>
  <c r="U306" i="1" s="1"/>
  <c r="M306" i="1"/>
  <c r="L306" i="1"/>
  <c r="J306" i="1"/>
  <c r="H306" i="1"/>
  <c r="AC305" i="1"/>
  <c r="AB305" i="1"/>
  <c r="AA305" i="1"/>
  <c r="W305" i="1"/>
  <c r="Q305" i="1"/>
  <c r="R305" i="1" s="1"/>
  <c r="T305" i="1" s="1"/>
  <c r="U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S302" i="1" s="1"/>
  <c r="M302" i="1"/>
  <c r="L302" i="1"/>
  <c r="J302" i="1"/>
  <c r="H302" i="1"/>
  <c r="AC301" i="1"/>
  <c r="AB301" i="1"/>
  <c r="AA301" i="1"/>
  <c r="W301" i="1"/>
  <c r="Q301" i="1"/>
  <c r="R301" i="1" s="1"/>
  <c r="T301" i="1" s="1"/>
  <c r="U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R298" i="1" s="1"/>
  <c r="T298" i="1" s="1"/>
  <c r="U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S292" i="1" s="1"/>
  <c r="M292" i="1"/>
  <c r="L292" i="1"/>
  <c r="J292" i="1"/>
  <c r="H292" i="1"/>
  <c r="AC291" i="1"/>
  <c r="AB291" i="1"/>
  <c r="AA291" i="1"/>
  <c r="W291" i="1"/>
  <c r="Q291" i="1"/>
  <c r="R291" i="1" s="1"/>
  <c r="T291" i="1" s="1"/>
  <c r="U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S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R285" i="1" s="1"/>
  <c r="T285" i="1" s="1"/>
  <c r="U285" i="1" s="1"/>
  <c r="M285" i="1"/>
  <c r="L285" i="1"/>
  <c r="J285" i="1"/>
  <c r="H285" i="1"/>
  <c r="AC284" i="1"/>
  <c r="AB284" i="1"/>
  <c r="AA284" i="1"/>
  <c r="W284" i="1"/>
  <c r="Q284" i="1"/>
  <c r="S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R281" i="1" s="1"/>
  <c r="T281" i="1" s="1"/>
  <c r="U281" i="1" s="1"/>
  <c r="M281" i="1"/>
  <c r="L281" i="1"/>
  <c r="J281" i="1"/>
  <c r="H281" i="1"/>
  <c r="AC280" i="1"/>
  <c r="AB280" i="1"/>
  <c r="AA280" i="1"/>
  <c r="W280" i="1"/>
  <c r="Q280" i="1"/>
  <c r="S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S276" i="1" s="1"/>
  <c r="M276" i="1"/>
  <c r="L276" i="1"/>
  <c r="J276" i="1"/>
  <c r="H276" i="1"/>
  <c r="AC275" i="1"/>
  <c r="AB275" i="1"/>
  <c r="AA275" i="1"/>
  <c r="W275" i="1"/>
  <c r="Q275" i="1"/>
  <c r="S275" i="1" s="1"/>
  <c r="M275" i="1"/>
  <c r="L275" i="1"/>
  <c r="J275" i="1"/>
  <c r="H275" i="1"/>
  <c r="AC274" i="1"/>
  <c r="AB274" i="1"/>
  <c r="AA274" i="1"/>
  <c r="W274" i="1"/>
  <c r="Q274" i="1"/>
  <c r="S274" i="1" s="1"/>
  <c r="M274" i="1"/>
  <c r="L274" i="1"/>
  <c r="J274" i="1"/>
  <c r="H274" i="1"/>
  <c r="AC273" i="1"/>
  <c r="AB273" i="1"/>
  <c r="AA273" i="1"/>
  <c r="W273" i="1"/>
  <c r="Q273" i="1"/>
  <c r="S273" i="1" s="1"/>
  <c r="M273" i="1"/>
  <c r="L273" i="1"/>
  <c r="J273" i="1"/>
  <c r="H273" i="1"/>
  <c r="AC272" i="1"/>
  <c r="AB272" i="1"/>
  <c r="AA272" i="1"/>
  <c r="W272" i="1"/>
  <c r="Q272" i="1"/>
  <c r="S272" i="1" s="1"/>
  <c r="M272" i="1"/>
  <c r="L272" i="1"/>
  <c r="J272" i="1"/>
  <c r="H272"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R264" i="1" s="1"/>
  <c r="T264" i="1" s="1"/>
  <c r="U264" i="1" s="1"/>
  <c r="M264" i="1"/>
  <c r="L264" i="1"/>
  <c r="J264" i="1"/>
  <c r="H264" i="1"/>
  <c r="AC263" i="1"/>
  <c r="AB263" i="1"/>
  <c r="AA263" i="1"/>
  <c r="W263" i="1"/>
  <c r="Q263" i="1"/>
  <c r="S263" i="1" s="1"/>
  <c r="M263" i="1"/>
  <c r="L263" i="1"/>
  <c r="J263" i="1"/>
  <c r="H263" i="1"/>
  <c r="AC262" i="1"/>
  <c r="AB262" i="1"/>
  <c r="AA262" i="1"/>
  <c r="W262" i="1"/>
  <c r="Q262" i="1"/>
  <c r="R262" i="1" s="1"/>
  <c r="T262" i="1" s="1"/>
  <c r="U262" i="1" s="1"/>
  <c r="M262" i="1"/>
  <c r="L262" i="1"/>
  <c r="J262" i="1"/>
  <c r="H262" i="1"/>
  <c r="AC261" i="1"/>
  <c r="AB261" i="1"/>
  <c r="AA261" i="1"/>
  <c r="W261" i="1"/>
  <c r="Q261" i="1"/>
  <c r="S261" i="1" s="1"/>
  <c r="M261" i="1"/>
  <c r="L261" i="1"/>
  <c r="J261" i="1"/>
  <c r="H261" i="1"/>
  <c r="AC260" i="1"/>
  <c r="AB260" i="1"/>
  <c r="AA260" i="1"/>
  <c r="W260" i="1"/>
  <c r="Q260" i="1"/>
  <c r="S260" i="1" s="1"/>
  <c r="M260" i="1"/>
  <c r="L260" i="1"/>
  <c r="J260" i="1"/>
  <c r="H260" i="1"/>
  <c r="AC259" i="1"/>
  <c r="AB259" i="1"/>
  <c r="AA259" i="1"/>
  <c r="W259" i="1"/>
  <c r="Q259" i="1"/>
  <c r="S259" i="1" s="1"/>
  <c r="M259" i="1"/>
  <c r="L259" i="1"/>
  <c r="J259" i="1"/>
  <c r="H259" i="1"/>
  <c r="AC258" i="1"/>
  <c r="AB258" i="1"/>
  <c r="AA258" i="1"/>
  <c r="W258" i="1"/>
  <c r="Q258" i="1"/>
  <c r="R258" i="1" s="1"/>
  <c r="T258" i="1" s="1"/>
  <c r="U258" i="1" s="1"/>
  <c r="M258" i="1"/>
  <c r="L258" i="1"/>
  <c r="J258" i="1"/>
  <c r="H258" i="1"/>
  <c r="AC257" i="1"/>
  <c r="AB257" i="1"/>
  <c r="AA257" i="1"/>
  <c r="W257" i="1"/>
  <c r="Q257" i="1"/>
  <c r="S257" i="1" s="1"/>
  <c r="M257" i="1"/>
  <c r="L257" i="1"/>
  <c r="J257" i="1"/>
  <c r="H257" i="1"/>
  <c r="AC256" i="1"/>
  <c r="AB256" i="1"/>
  <c r="AA256" i="1"/>
  <c r="W256" i="1"/>
  <c r="Q256" i="1"/>
  <c r="S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S252" i="1" s="1"/>
  <c r="M252" i="1"/>
  <c r="L252" i="1"/>
  <c r="J252" i="1"/>
  <c r="H252" i="1"/>
  <c r="AC251" i="1"/>
  <c r="AB251" i="1"/>
  <c r="AA251" i="1"/>
  <c r="W251" i="1"/>
  <c r="Q251" i="1"/>
  <c r="R251" i="1" s="1"/>
  <c r="T251" i="1" s="1"/>
  <c r="U251" i="1" s="1"/>
  <c r="M251" i="1"/>
  <c r="L251" i="1"/>
  <c r="J251" i="1"/>
  <c r="H251" i="1"/>
  <c r="AC250" i="1"/>
  <c r="AB250" i="1"/>
  <c r="AA250" i="1"/>
  <c r="W250" i="1"/>
  <c r="Q250" i="1"/>
  <c r="R250" i="1" s="1"/>
  <c r="T250" i="1" s="1"/>
  <c r="U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S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S241" i="1" s="1"/>
  <c r="M241" i="1"/>
  <c r="L241" i="1"/>
  <c r="J241" i="1"/>
  <c r="H241" i="1"/>
  <c r="AC240" i="1"/>
  <c r="AB240" i="1"/>
  <c r="AA240" i="1"/>
  <c r="W240" i="1"/>
  <c r="Q240" i="1"/>
  <c r="R240" i="1" s="1"/>
  <c r="T240" i="1" s="1"/>
  <c r="U240" i="1" s="1"/>
  <c r="M240" i="1"/>
  <c r="L240" i="1"/>
  <c r="J240" i="1"/>
  <c r="H240" i="1"/>
  <c r="AC239" i="1"/>
  <c r="AB239" i="1"/>
  <c r="AA239" i="1"/>
  <c r="W239" i="1"/>
  <c r="Q239" i="1"/>
  <c r="S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235" i="1"/>
  <c r="AB235" i="1"/>
  <c r="AA235" i="1"/>
  <c r="W235" i="1"/>
  <c r="Q235" i="1"/>
  <c r="S235" i="1" s="1"/>
  <c r="M235" i="1"/>
  <c r="L235" i="1"/>
  <c r="J235" i="1"/>
  <c r="H235" i="1"/>
  <c r="AC234" i="1"/>
  <c r="AB234" i="1"/>
  <c r="AA234" i="1"/>
  <c r="W234" i="1"/>
  <c r="Q234" i="1"/>
  <c r="R234" i="1" s="1"/>
  <c r="T234" i="1" s="1"/>
  <c r="U234" i="1" s="1"/>
  <c r="M234" i="1"/>
  <c r="L234" i="1"/>
  <c r="J234" i="1"/>
  <c r="H234" i="1"/>
  <c r="AC233" i="1"/>
  <c r="AB233" i="1"/>
  <c r="AA233" i="1"/>
  <c r="W233" i="1"/>
  <c r="Q233" i="1"/>
  <c r="S233" i="1" s="1"/>
  <c r="M233" i="1"/>
  <c r="L233" i="1"/>
  <c r="J233" i="1"/>
  <c r="H233" i="1"/>
  <c r="AC232" i="1"/>
  <c r="AB232" i="1"/>
  <c r="AA232" i="1"/>
  <c r="W232" i="1"/>
  <c r="Q232" i="1"/>
  <c r="S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R229" i="1" s="1"/>
  <c r="T229" i="1" s="1"/>
  <c r="U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R224" i="1" s="1"/>
  <c r="T224" i="1" s="1"/>
  <c r="U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S218" i="1" s="1"/>
  <c r="M218" i="1"/>
  <c r="L218" i="1"/>
  <c r="J218" i="1"/>
  <c r="H218" i="1"/>
  <c r="AC217" i="1"/>
  <c r="AB217" i="1"/>
  <c r="AA217" i="1"/>
  <c r="W217" i="1"/>
  <c r="Q217" i="1"/>
  <c r="R217" i="1" s="1"/>
  <c r="T217" i="1" s="1"/>
  <c r="U217" i="1" s="1"/>
  <c r="M217" i="1"/>
  <c r="L217" i="1"/>
  <c r="J217" i="1"/>
  <c r="H217" i="1"/>
  <c r="AC216" i="1"/>
  <c r="AB216" i="1"/>
  <c r="AA216" i="1"/>
  <c r="W216" i="1"/>
  <c r="Q216" i="1"/>
  <c r="R216" i="1" s="1"/>
  <c r="T216" i="1" s="1"/>
  <c r="U216" i="1" s="1"/>
  <c r="M216" i="1"/>
  <c r="L216" i="1"/>
  <c r="J216" i="1"/>
  <c r="H216" i="1"/>
  <c r="AC215" i="1"/>
  <c r="AB215" i="1"/>
  <c r="AA215" i="1"/>
  <c r="W215" i="1"/>
  <c r="Q215" i="1"/>
  <c r="S215" i="1" s="1"/>
  <c r="M215" i="1"/>
  <c r="L215" i="1"/>
  <c r="J215" i="1"/>
  <c r="H215" i="1"/>
  <c r="AC214" i="1"/>
  <c r="AB214" i="1"/>
  <c r="AA214" i="1"/>
  <c r="W214" i="1"/>
  <c r="Q214" i="1"/>
  <c r="R214" i="1" s="1"/>
  <c r="T214" i="1" s="1"/>
  <c r="U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S210" i="1" s="1"/>
  <c r="M210" i="1"/>
  <c r="L210" i="1"/>
  <c r="J210" i="1"/>
  <c r="H210" i="1"/>
  <c r="AC209" i="1"/>
  <c r="AB209" i="1"/>
  <c r="AA209" i="1"/>
  <c r="W209" i="1"/>
  <c r="Q209" i="1"/>
  <c r="R209" i="1" s="1"/>
  <c r="T209" i="1" s="1"/>
  <c r="U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H200"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S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R194" i="1" s="1"/>
  <c r="T194" i="1" s="1"/>
  <c r="U194" i="1" s="1"/>
  <c r="M194" i="1"/>
  <c r="L194" i="1"/>
  <c r="J194" i="1"/>
  <c r="H194" i="1"/>
  <c r="AC193" i="1"/>
  <c r="AB193" i="1"/>
  <c r="AA193" i="1"/>
  <c r="W193" i="1"/>
  <c r="Q193" i="1"/>
  <c r="S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S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S186" i="1" s="1"/>
  <c r="M186" i="1"/>
  <c r="L186" i="1"/>
  <c r="J186" i="1"/>
  <c r="H186" i="1"/>
  <c r="AC185" i="1"/>
  <c r="AB185" i="1"/>
  <c r="AA185" i="1"/>
  <c r="W185" i="1"/>
  <c r="Q185" i="1"/>
  <c r="S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S182" i="1" s="1"/>
  <c r="M182" i="1"/>
  <c r="L182" i="1"/>
  <c r="J182" i="1"/>
  <c r="H182" i="1"/>
  <c r="AC181" i="1"/>
  <c r="AB181" i="1"/>
  <c r="AA181" i="1"/>
  <c r="W181" i="1"/>
  <c r="Q181" i="1"/>
  <c r="S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S178" i="1" s="1"/>
  <c r="M178" i="1"/>
  <c r="L178" i="1"/>
  <c r="J178" i="1"/>
  <c r="H178" i="1"/>
  <c r="AC177" i="1"/>
  <c r="AB177" i="1"/>
  <c r="AA177" i="1"/>
  <c r="W177" i="1"/>
  <c r="Q177" i="1"/>
  <c r="S177" i="1" s="1"/>
  <c r="M177" i="1"/>
  <c r="L177" i="1"/>
  <c r="J177" i="1"/>
  <c r="H177" i="1"/>
  <c r="AC176" i="1"/>
  <c r="AB176" i="1"/>
  <c r="AA176" i="1"/>
  <c r="W176" i="1"/>
  <c r="Q176" i="1"/>
  <c r="R176" i="1" s="1"/>
  <c r="T176" i="1" s="1"/>
  <c r="U176" i="1" s="1"/>
  <c r="M176" i="1"/>
  <c r="L176" i="1"/>
  <c r="J176" i="1"/>
  <c r="H176" i="1"/>
  <c r="AC175" i="1"/>
  <c r="AB175" i="1"/>
  <c r="AA175" i="1"/>
  <c r="W175" i="1"/>
  <c r="Q175" i="1"/>
  <c r="S175" i="1" s="1"/>
  <c r="M175" i="1"/>
  <c r="L175" i="1"/>
  <c r="J175" i="1"/>
  <c r="H175" i="1"/>
  <c r="AC174" i="1"/>
  <c r="AB174" i="1"/>
  <c r="AA174" i="1"/>
  <c r="W174" i="1"/>
  <c r="Q174" i="1"/>
  <c r="S174" i="1" s="1"/>
  <c r="M174" i="1"/>
  <c r="L174" i="1"/>
  <c r="J174" i="1"/>
  <c r="H174" i="1"/>
  <c r="AC173" i="1"/>
  <c r="AB173" i="1"/>
  <c r="AA173" i="1"/>
  <c r="W173" i="1"/>
  <c r="Q173" i="1"/>
  <c r="S173" i="1" s="1"/>
  <c r="M173" i="1"/>
  <c r="L173" i="1"/>
  <c r="J173" i="1"/>
  <c r="H173" i="1"/>
  <c r="AC172" i="1"/>
  <c r="AB172" i="1"/>
  <c r="AA172" i="1"/>
  <c r="W172" i="1"/>
  <c r="Q172" i="1"/>
  <c r="S172" i="1" s="1"/>
  <c r="M172" i="1"/>
  <c r="L172" i="1"/>
  <c r="J172" i="1"/>
  <c r="H172" i="1"/>
  <c r="AC171" i="1"/>
  <c r="AB171" i="1"/>
  <c r="AA171" i="1"/>
  <c r="W171" i="1"/>
  <c r="Q171" i="1"/>
  <c r="R171" i="1" s="1"/>
  <c r="T171" i="1" s="1"/>
  <c r="U171" i="1" s="1"/>
  <c r="M171" i="1"/>
  <c r="L171" i="1"/>
  <c r="J171" i="1"/>
  <c r="H171" i="1"/>
  <c r="AC170" i="1"/>
  <c r="AB170" i="1"/>
  <c r="AA170" i="1"/>
  <c r="W170" i="1"/>
  <c r="Q170" i="1"/>
  <c r="R170" i="1" s="1"/>
  <c r="T170" i="1" s="1"/>
  <c r="U170" i="1" s="1"/>
  <c r="M170" i="1"/>
  <c r="L170" i="1"/>
  <c r="J170" i="1"/>
  <c r="H170" i="1"/>
  <c r="AC169" i="1"/>
  <c r="AB169" i="1"/>
  <c r="AA169" i="1"/>
  <c r="W169" i="1"/>
  <c r="Q169" i="1"/>
  <c r="S169" i="1" s="1"/>
  <c r="M169" i="1"/>
  <c r="L169" i="1"/>
  <c r="J169" i="1"/>
  <c r="H169" i="1"/>
  <c r="AC168" i="1"/>
  <c r="AB168" i="1"/>
  <c r="AA168" i="1"/>
  <c r="W168" i="1"/>
  <c r="Q168" i="1"/>
  <c r="S168" i="1" s="1"/>
  <c r="M168" i="1"/>
  <c r="L168" i="1"/>
  <c r="J168" i="1"/>
  <c r="H168" i="1"/>
  <c r="AC167" i="1"/>
  <c r="AB167" i="1"/>
  <c r="AA167" i="1"/>
  <c r="W167" i="1"/>
  <c r="Q167" i="1"/>
  <c r="S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S164" i="1" s="1"/>
  <c r="M164" i="1"/>
  <c r="L164" i="1"/>
  <c r="J164" i="1"/>
  <c r="H164"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S161" i="1" s="1"/>
  <c r="M161" i="1"/>
  <c r="L161" i="1"/>
  <c r="J161" i="1"/>
  <c r="H161" i="1"/>
  <c r="AC160" i="1"/>
  <c r="AB160" i="1"/>
  <c r="AA160" i="1"/>
  <c r="W160" i="1"/>
  <c r="Q160" i="1"/>
  <c r="S160" i="1" s="1"/>
  <c r="M160" i="1"/>
  <c r="L160" i="1"/>
  <c r="J160" i="1"/>
  <c r="H160" i="1"/>
  <c r="AC159" i="1"/>
  <c r="AB159" i="1"/>
  <c r="AA159" i="1"/>
  <c r="W159" i="1"/>
  <c r="Q159" i="1"/>
  <c r="R159" i="1" s="1"/>
  <c r="T159" i="1" s="1"/>
  <c r="U159" i="1" s="1"/>
  <c r="M159" i="1"/>
  <c r="L159" i="1"/>
  <c r="J159" i="1"/>
  <c r="H159" i="1"/>
  <c r="AC158" i="1"/>
  <c r="AB158" i="1"/>
  <c r="AA158" i="1"/>
  <c r="W158" i="1"/>
  <c r="Q158" i="1"/>
  <c r="S158" i="1" s="1"/>
  <c r="M158" i="1"/>
  <c r="L158" i="1"/>
  <c r="J158" i="1"/>
  <c r="H158" i="1"/>
  <c r="AC157" i="1"/>
  <c r="AB157" i="1"/>
  <c r="AA157" i="1"/>
  <c r="W157" i="1"/>
  <c r="Q157" i="1"/>
  <c r="S157" i="1" s="1"/>
  <c r="M157" i="1"/>
  <c r="L157" i="1"/>
  <c r="J157" i="1"/>
  <c r="H157" i="1"/>
  <c r="AC156" i="1"/>
  <c r="AB156" i="1"/>
  <c r="AA156" i="1"/>
  <c r="W156" i="1"/>
  <c r="Q156" i="1"/>
  <c r="S156" i="1" s="1"/>
  <c r="M156" i="1"/>
  <c r="L156" i="1"/>
  <c r="J156" i="1"/>
  <c r="H156" i="1"/>
  <c r="AC155" i="1"/>
  <c r="AB155" i="1"/>
  <c r="AA155" i="1"/>
  <c r="W155" i="1"/>
  <c r="Q155" i="1"/>
  <c r="S155" i="1" s="1"/>
  <c r="M155" i="1"/>
  <c r="L155" i="1"/>
  <c r="J155" i="1"/>
  <c r="H155" i="1"/>
  <c r="AC154" i="1"/>
  <c r="AB154" i="1"/>
  <c r="AA154" i="1"/>
  <c r="W154" i="1"/>
  <c r="Q154" i="1"/>
  <c r="S154" i="1" s="1"/>
  <c r="M154" i="1"/>
  <c r="L154" i="1"/>
  <c r="J154" i="1"/>
  <c r="H154" i="1"/>
  <c r="AC153" i="1"/>
  <c r="AB153" i="1"/>
  <c r="AA153" i="1"/>
  <c r="W153" i="1"/>
  <c r="Q153" i="1"/>
  <c r="S153" i="1" s="1"/>
  <c r="M153" i="1"/>
  <c r="L153" i="1"/>
  <c r="J153" i="1"/>
  <c r="H153" i="1"/>
  <c r="AC152" i="1"/>
  <c r="AB152" i="1"/>
  <c r="AA152" i="1"/>
  <c r="W152" i="1"/>
  <c r="Q152" i="1"/>
  <c r="S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S149" i="1" s="1"/>
  <c r="M149" i="1"/>
  <c r="L149" i="1"/>
  <c r="J149" i="1"/>
  <c r="H149" i="1"/>
  <c r="AC148" i="1"/>
  <c r="AB148" i="1"/>
  <c r="AA148" i="1"/>
  <c r="W148" i="1"/>
  <c r="Q148" i="1"/>
  <c r="R148" i="1" s="1"/>
  <c r="T148" i="1" s="1"/>
  <c r="U148" i="1" s="1"/>
  <c r="M148" i="1"/>
  <c r="L148" i="1"/>
  <c r="J148" i="1"/>
  <c r="H148" i="1"/>
  <c r="AC147" i="1"/>
  <c r="AB147" i="1"/>
  <c r="AA147" i="1"/>
  <c r="W147" i="1"/>
  <c r="Q147" i="1"/>
  <c r="R147" i="1" s="1"/>
  <c r="T147" i="1" s="1"/>
  <c r="U147" i="1" s="1"/>
  <c r="M147" i="1"/>
  <c r="L147" i="1"/>
  <c r="J147" i="1"/>
  <c r="H147" i="1"/>
  <c r="AC146" i="1"/>
  <c r="AB146" i="1"/>
  <c r="AA146" i="1"/>
  <c r="W146" i="1"/>
  <c r="Q146" i="1"/>
  <c r="S146" i="1" s="1"/>
  <c r="M146" i="1"/>
  <c r="L146" i="1"/>
  <c r="J146" i="1"/>
  <c r="H146" i="1"/>
  <c r="AC145" i="1"/>
  <c r="AB145" i="1"/>
  <c r="AA145" i="1"/>
  <c r="W145" i="1"/>
  <c r="Q145" i="1"/>
  <c r="S145" i="1" s="1"/>
  <c r="M145" i="1"/>
  <c r="L145" i="1"/>
  <c r="J145" i="1"/>
  <c r="H145" i="1"/>
  <c r="AC144" i="1"/>
  <c r="AB144" i="1"/>
  <c r="AA144" i="1"/>
  <c r="W144" i="1"/>
  <c r="Q144" i="1"/>
  <c r="S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S141" i="1" s="1"/>
  <c r="M141" i="1"/>
  <c r="L141" i="1"/>
  <c r="J141" i="1"/>
  <c r="H141" i="1"/>
  <c r="AC140" i="1"/>
  <c r="AB140" i="1"/>
  <c r="AA140" i="1"/>
  <c r="W140" i="1"/>
  <c r="Q140" i="1"/>
  <c r="R140" i="1" s="1"/>
  <c r="T140" i="1" s="1"/>
  <c r="U140" i="1" s="1"/>
  <c r="M140" i="1"/>
  <c r="L140" i="1"/>
  <c r="J140" i="1"/>
  <c r="H140" i="1"/>
  <c r="AC139" i="1"/>
  <c r="AB139" i="1"/>
  <c r="AA139" i="1"/>
  <c r="W139" i="1"/>
  <c r="Q139" i="1"/>
  <c r="S139" i="1" s="1"/>
  <c r="M139" i="1"/>
  <c r="L139" i="1"/>
  <c r="J139" i="1"/>
  <c r="H139" i="1"/>
  <c r="AC138" i="1"/>
  <c r="AB138" i="1"/>
  <c r="AA138" i="1"/>
  <c r="W138" i="1"/>
  <c r="Q138" i="1"/>
  <c r="S138" i="1" s="1"/>
  <c r="M138" i="1"/>
  <c r="L138" i="1"/>
  <c r="J138" i="1"/>
  <c r="H138" i="1"/>
  <c r="AC137" i="1"/>
  <c r="AB137" i="1"/>
  <c r="AA137" i="1"/>
  <c r="W137" i="1"/>
  <c r="Q137" i="1"/>
  <c r="S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31" i="1"/>
  <c r="AB131" i="1"/>
  <c r="AA131" i="1"/>
  <c r="W131" i="1"/>
  <c r="Q131" i="1"/>
  <c r="S131" i="1" s="1"/>
  <c r="M131" i="1"/>
  <c r="L131" i="1"/>
  <c r="J131" i="1"/>
  <c r="H131" i="1"/>
  <c r="AC130" i="1"/>
  <c r="AB130" i="1"/>
  <c r="AA130" i="1"/>
  <c r="W130" i="1"/>
  <c r="Q130" i="1"/>
  <c r="R130" i="1" s="1"/>
  <c r="T130" i="1" s="1"/>
  <c r="U130" i="1" s="1"/>
  <c r="M130" i="1"/>
  <c r="L130" i="1"/>
  <c r="J130" i="1"/>
  <c r="H130" i="1"/>
  <c r="AC129" i="1"/>
  <c r="AB129" i="1"/>
  <c r="AA129" i="1"/>
  <c r="W129" i="1"/>
  <c r="Q129" i="1"/>
  <c r="R129" i="1" s="1"/>
  <c r="T129" i="1" s="1"/>
  <c r="U129" i="1" s="1"/>
  <c r="M129" i="1"/>
  <c r="L129" i="1"/>
  <c r="J129" i="1"/>
  <c r="H129" i="1"/>
  <c r="AC128" i="1"/>
  <c r="AB128" i="1"/>
  <c r="AA128" i="1"/>
  <c r="W128" i="1"/>
  <c r="Q128" i="1"/>
  <c r="S128" i="1" s="1"/>
  <c r="M128" i="1"/>
  <c r="L128" i="1"/>
  <c r="J128" i="1"/>
  <c r="H128" i="1"/>
  <c r="AC127" i="1"/>
  <c r="AB127" i="1"/>
  <c r="AA127" i="1"/>
  <c r="W127" i="1"/>
  <c r="Q127" i="1"/>
  <c r="S127" i="1" s="1"/>
  <c r="M127" i="1"/>
  <c r="L127" i="1"/>
  <c r="J127" i="1"/>
  <c r="H127" i="1"/>
  <c r="AC126" i="1"/>
  <c r="AB126" i="1"/>
  <c r="AA126" i="1"/>
  <c r="W126" i="1"/>
  <c r="Q126" i="1"/>
  <c r="R126" i="1" s="1"/>
  <c r="T126" i="1" s="1"/>
  <c r="U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S121" i="1" s="1"/>
  <c r="M121" i="1"/>
  <c r="L121" i="1"/>
  <c r="J121" i="1"/>
  <c r="H121" i="1"/>
  <c r="AC120" i="1"/>
  <c r="AB120" i="1"/>
  <c r="AA120" i="1"/>
  <c r="W120" i="1"/>
  <c r="Q120" i="1"/>
  <c r="R120" i="1" s="1"/>
  <c r="T120" i="1" s="1"/>
  <c r="U120" i="1" s="1"/>
  <c r="M120" i="1"/>
  <c r="L120" i="1"/>
  <c r="J120" i="1"/>
  <c r="H120" i="1"/>
  <c r="AC119" i="1"/>
  <c r="AB119" i="1"/>
  <c r="AA119" i="1"/>
  <c r="W119" i="1"/>
  <c r="Q119" i="1"/>
  <c r="R119" i="1" s="1"/>
  <c r="T119" i="1" s="1"/>
  <c r="U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R115" i="1" s="1"/>
  <c r="T115" i="1" s="1"/>
  <c r="U115" i="1" s="1"/>
  <c r="M115" i="1"/>
  <c r="L115" i="1"/>
  <c r="J115" i="1"/>
  <c r="H115" i="1"/>
  <c r="AC114" i="1"/>
  <c r="AB114" i="1"/>
  <c r="AA114" i="1"/>
  <c r="W114" i="1"/>
  <c r="Q114" i="1"/>
  <c r="R114" i="1" s="1"/>
  <c r="T114" i="1" s="1"/>
  <c r="U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R111" i="1" s="1"/>
  <c r="T111" i="1" s="1"/>
  <c r="U111" i="1" s="1"/>
  <c r="M111" i="1"/>
  <c r="L111" i="1"/>
  <c r="J111" i="1"/>
  <c r="H111" i="1"/>
  <c r="AC110" i="1"/>
  <c r="AB110" i="1"/>
  <c r="AA110" i="1"/>
  <c r="W110" i="1"/>
  <c r="Q110" i="1"/>
  <c r="M110" i="1"/>
  <c r="L110" i="1"/>
  <c r="J110" i="1"/>
  <c r="H110" i="1"/>
  <c r="AC109" i="1"/>
  <c r="AB109" i="1"/>
  <c r="AA109" i="1"/>
  <c r="W109" i="1"/>
  <c r="Q109" i="1"/>
  <c r="R109" i="1" s="1"/>
  <c r="T109" i="1" s="1"/>
  <c r="U109" i="1" s="1"/>
  <c r="M109" i="1"/>
  <c r="L109" i="1"/>
  <c r="J109" i="1"/>
  <c r="H109" i="1"/>
  <c r="AC108" i="1"/>
  <c r="AB108" i="1"/>
  <c r="AA108" i="1"/>
  <c r="W108" i="1"/>
  <c r="Q108" i="1"/>
  <c r="S108" i="1" s="1"/>
  <c r="M108" i="1"/>
  <c r="L108" i="1"/>
  <c r="J108" i="1"/>
  <c r="H108" i="1"/>
  <c r="AC107" i="1"/>
  <c r="AB107" i="1"/>
  <c r="AA107" i="1"/>
  <c r="W107" i="1"/>
  <c r="Q107" i="1"/>
  <c r="R107" i="1" s="1"/>
  <c r="T107" i="1" s="1"/>
  <c r="U107" i="1" s="1"/>
  <c r="M107" i="1"/>
  <c r="L107" i="1"/>
  <c r="J107" i="1"/>
  <c r="H107" i="1"/>
  <c r="AC106" i="1"/>
  <c r="AB106" i="1"/>
  <c r="AA106" i="1"/>
  <c r="W106" i="1"/>
  <c r="Q106" i="1"/>
  <c r="S106" i="1" s="1"/>
  <c r="M106" i="1"/>
  <c r="L106" i="1"/>
  <c r="J106" i="1"/>
  <c r="H106" i="1"/>
  <c r="AC105" i="1"/>
  <c r="AB105" i="1"/>
  <c r="AA105" i="1"/>
  <c r="W105" i="1"/>
  <c r="Q105" i="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R101" i="1" s="1"/>
  <c r="T101" i="1" s="1"/>
  <c r="U101" i="1" s="1"/>
  <c r="M101" i="1"/>
  <c r="L101" i="1"/>
  <c r="J101" i="1"/>
  <c r="H101" i="1"/>
  <c r="AC100" i="1"/>
  <c r="AB100" i="1"/>
  <c r="AA100" i="1"/>
  <c r="W100" i="1"/>
  <c r="Q100" i="1"/>
  <c r="S100" i="1" s="1"/>
  <c r="M100" i="1"/>
  <c r="L100" i="1"/>
  <c r="J100" i="1"/>
  <c r="H100" i="1"/>
  <c r="AC99" i="1"/>
  <c r="AB99" i="1"/>
  <c r="AA99" i="1"/>
  <c r="W99" i="1"/>
  <c r="Q99" i="1"/>
  <c r="R99" i="1" s="1"/>
  <c r="T99" i="1" s="1"/>
  <c r="U99" i="1" s="1"/>
  <c r="M99" i="1"/>
  <c r="L99" i="1"/>
  <c r="J99" i="1"/>
  <c r="H99" i="1"/>
  <c r="AC98" i="1"/>
  <c r="AB98" i="1"/>
  <c r="AA98" i="1"/>
  <c r="W98" i="1"/>
  <c r="Q98" i="1"/>
  <c r="R98" i="1" s="1"/>
  <c r="T98" i="1" s="1"/>
  <c r="U98" i="1" s="1"/>
  <c r="M98" i="1"/>
  <c r="L98" i="1"/>
  <c r="J98" i="1"/>
  <c r="H98" i="1"/>
  <c r="AC97" i="1"/>
  <c r="AB97" i="1"/>
  <c r="AA97" i="1"/>
  <c r="W97" i="1"/>
  <c r="Q97" i="1"/>
  <c r="R97" i="1" s="1"/>
  <c r="T97" i="1" s="1"/>
  <c r="U97" i="1" s="1"/>
  <c r="M97" i="1"/>
  <c r="L97" i="1"/>
  <c r="J97" i="1"/>
  <c r="H97" i="1"/>
  <c r="AC96" i="1"/>
  <c r="AB96" i="1"/>
  <c r="AA96" i="1"/>
  <c r="W96" i="1"/>
  <c r="Q96" i="1"/>
  <c r="S96" i="1" s="1"/>
  <c r="M96" i="1"/>
  <c r="L96" i="1"/>
  <c r="J96" i="1"/>
  <c r="H96" i="1"/>
  <c r="AC95" i="1"/>
  <c r="AB95" i="1"/>
  <c r="AA95" i="1"/>
  <c r="W95" i="1"/>
  <c r="Q95" i="1"/>
  <c r="R95" i="1" s="1"/>
  <c r="T95" i="1" s="1"/>
  <c r="U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S92" i="1" s="1"/>
  <c r="M92" i="1"/>
  <c r="L92" i="1"/>
  <c r="J92" i="1"/>
  <c r="H92" i="1"/>
  <c r="AC91" i="1"/>
  <c r="AB91" i="1"/>
  <c r="AA91" i="1"/>
  <c r="W91" i="1"/>
  <c r="Q91" i="1"/>
  <c r="R91" i="1" s="1"/>
  <c r="T91" i="1" s="1"/>
  <c r="U91" i="1" s="1"/>
  <c r="M91" i="1"/>
  <c r="L91" i="1"/>
  <c r="J91" i="1"/>
  <c r="H91" i="1"/>
  <c r="AC90" i="1"/>
  <c r="AB90" i="1"/>
  <c r="AA90" i="1"/>
  <c r="W90" i="1"/>
  <c r="Q90" i="1"/>
  <c r="R90" i="1" s="1"/>
  <c r="T90" i="1" s="1"/>
  <c r="U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R87" i="1" s="1"/>
  <c r="T87" i="1" s="1"/>
  <c r="U87" i="1" s="1"/>
  <c r="M87" i="1"/>
  <c r="L87" i="1"/>
  <c r="J87" i="1"/>
  <c r="H87" i="1"/>
  <c r="AC86" i="1"/>
  <c r="AB86" i="1"/>
  <c r="AA86" i="1"/>
  <c r="W86" i="1"/>
  <c r="Q86" i="1"/>
  <c r="R86" i="1" s="1"/>
  <c r="T86" i="1" s="1"/>
  <c r="U86" i="1" s="1"/>
  <c r="M86" i="1"/>
  <c r="L86" i="1"/>
  <c r="J86" i="1"/>
  <c r="H86" i="1"/>
  <c r="AC85" i="1"/>
  <c r="AB85" i="1"/>
  <c r="AA85" i="1"/>
  <c r="W85" i="1"/>
  <c r="Q85" i="1"/>
  <c r="R85" i="1" s="1"/>
  <c r="T85" i="1" s="1"/>
  <c r="U85" i="1" s="1"/>
  <c r="M85" i="1"/>
  <c r="L85" i="1"/>
  <c r="J85" i="1"/>
  <c r="H85" i="1"/>
  <c r="AC84" i="1"/>
  <c r="AB84" i="1"/>
  <c r="AA84" i="1"/>
  <c r="W84" i="1"/>
  <c r="Q84" i="1"/>
  <c r="R84" i="1" s="1"/>
  <c r="T84" i="1" s="1"/>
  <c r="U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S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S77" i="1" s="1"/>
  <c r="M77" i="1"/>
  <c r="L77" i="1"/>
  <c r="J77" i="1"/>
  <c r="H77" i="1"/>
  <c r="AC76" i="1"/>
  <c r="AB76" i="1"/>
  <c r="AA76" i="1"/>
  <c r="W76" i="1"/>
  <c r="Q76" i="1"/>
  <c r="S76" i="1" s="1"/>
  <c r="M76" i="1"/>
  <c r="L76" i="1"/>
  <c r="J76" i="1"/>
  <c r="H76" i="1"/>
  <c r="AC75" i="1"/>
  <c r="AB75" i="1"/>
  <c r="AA75" i="1"/>
  <c r="W75" i="1"/>
  <c r="Q75" i="1"/>
  <c r="S75" i="1" s="1"/>
  <c r="M75" i="1"/>
  <c r="L75" i="1"/>
  <c r="J75" i="1"/>
  <c r="H75" i="1"/>
  <c r="AC74" i="1"/>
  <c r="AB74" i="1"/>
  <c r="AA74" i="1"/>
  <c r="W74" i="1"/>
  <c r="Q74" i="1"/>
  <c r="R74" i="1" s="1"/>
  <c r="T74" i="1" s="1"/>
  <c r="U74" i="1" s="1"/>
  <c r="M74" i="1"/>
  <c r="L74" i="1"/>
  <c r="J74" i="1"/>
  <c r="H74" i="1"/>
  <c r="AC73" i="1"/>
  <c r="AB73" i="1"/>
  <c r="AA73" i="1"/>
  <c r="W73" i="1"/>
  <c r="Q73" i="1"/>
  <c r="S73" i="1" s="1"/>
  <c r="M73" i="1"/>
  <c r="L73" i="1"/>
  <c r="J73" i="1"/>
  <c r="H73" i="1"/>
  <c r="AC72" i="1"/>
  <c r="AB72" i="1"/>
  <c r="AA72" i="1"/>
  <c r="W72" i="1"/>
  <c r="Q72" i="1"/>
  <c r="S72" i="1" s="1"/>
  <c r="M72" i="1"/>
  <c r="L72" i="1"/>
  <c r="J72" i="1"/>
  <c r="H72" i="1"/>
  <c r="AC71" i="1"/>
  <c r="AB71" i="1"/>
  <c r="AA71" i="1"/>
  <c r="W71" i="1"/>
  <c r="Q71" i="1"/>
  <c r="R71" i="1" s="1"/>
  <c r="T71" i="1" s="1"/>
  <c r="U71" i="1" s="1"/>
  <c r="M71" i="1"/>
  <c r="L71" i="1"/>
  <c r="J71" i="1"/>
  <c r="H71" i="1"/>
  <c r="AC70" i="1"/>
  <c r="AB70" i="1"/>
  <c r="AA70" i="1"/>
  <c r="W70" i="1"/>
  <c r="Q70" i="1"/>
  <c r="R70" i="1" s="1"/>
  <c r="T70" i="1" s="1"/>
  <c r="U70" i="1" s="1"/>
  <c r="M70" i="1"/>
  <c r="L70" i="1"/>
  <c r="J70" i="1"/>
  <c r="H70" i="1"/>
  <c r="AC69" i="1"/>
  <c r="AB69" i="1"/>
  <c r="AA69" i="1"/>
  <c r="W69" i="1"/>
  <c r="Q69" i="1"/>
  <c r="S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R66" i="1" s="1"/>
  <c r="T66" i="1" s="1"/>
  <c r="U66" i="1" s="1"/>
  <c r="M66" i="1"/>
  <c r="L66" i="1"/>
  <c r="J66" i="1"/>
  <c r="H66" i="1"/>
  <c r="AC65" i="1"/>
  <c r="AB65" i="1"/>
  <c r="AA65" i="1"/>
  <c r="W65" i="1"/>
  <c r="Q65" i="1"/>
  <c r="S65" i="1" s="1"/>
  <c r="M65" i="1"/>
  <c r="L65" i="1"/>
  <c r="J65" i="1"/>
  <c r="H65" i="1"/>
  <c r="AC64" i="1"/>
  <c r="AB64" i="1"/>
  <c r="AA64" i="1"/>
  <c r="W64" i="1"/>
  <c r="Q64" i="1"/>
  <c r="S64" i="1" s="1"/>
  <c r="M64" i="1"/>
  <c r="L64" i="1"/>
  <c r="J64" i="1"/>
  <c r="H64" i="1"/>
  <c r="AC63" i="1"/>
  <c r="AB63" i="1"/>
  <c r="AA63" i="1"/>
  <c r="W63" i="1"/>
  <c r="Q63" i="1"/>
  <c r="R63" i="1" s="1"/>
  <c r="T63" i="1" s="1"/>
  <c r="U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S60" i="1" s="1"/>
  <c r="M60" i="1"/>
  <c r="L60" i="1"/>
  <c r="J60" i="1"/>
  <c r="H60" i="1"/>
  <c r="AC59" i="1"/>
  <c r="AB59" i="1"/>
  <c r="AA59" i="1"/>
  <c r="W59" i="1"/>
  <c r="Q59" i="1"/>
  <c r="S59" i="1" s="1"/>
  <c r="M59" i="1"/>
  <c r="L59" i="1"/>
  <c r="J59" i="1"/>
  <c r="H59" i="1"/>
  <c r="AC58" i="1"/>
  <c r="AB58" i="1"/>
  <c r="AA58" i="1"/>
  <c r="W58" i="1"/>
  <c r="Q58" i="1"/>
  <c r="S58" i="1" s="1"/>
  <c r="M58" i="1"/>
  <c r="L58" i="1"/>
  <c r="J58" i="1"/>
  <c r="H58" i="1"/>
  <c r="AC57" i="1"/>
  <c r="AB57" i="1"/>
  <c r="AA57" i="1"/>
  <c r="W57" i="1"/>
  <c r="Q57" i="1"/>
  <c r="R57" i="1" s="1"/>
  <c r="T57" i="1" s="1"/>
  <c r="U57" i="1" s="1"/>
  <c r="M57" i="1"/>
  <c r="L57" i="1"/>
  <c r="J57" i="1"/>
  <c r="H57" i="1"/>
  <c r="AC56" i="1"/>
  <c r="AB56" i="1"/>
  <c r="AA56" i="1"/>
  <c r="W56" i="1"/>
  <c r="Q56" i="1"/>
  <c r="R56" i="1" s="1"/>
  <c r="T56" i="1" s="1"/>
  <c r="U56" i="1" s="1"/>
  <c r="M56" i="1"/>
  <c r="L56" i="1"/>
  <c r="J56" i="1"/>
  <c r="H56" i="1"/>
  <c r="AC55" i="1"/>
  <c r="AB55" i="1"/>
  <c r="AA55" i="1"/>
  <c r="W55" i="1"/>
  <c r="Q55" i="1"/>
  <c r="S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S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R47" i="1" s="1"/>
  <c r="T47" i="1" s="1"/>
  <c r="U47" i="1" s="1"/>
  <c r="M47" i="1"/>
  <c r="L47" i="1"/>
  <c r="J47" i="1"/>
  <c r="H47" i="1"/>
  <c r="AC46" i="1"/>
  <c r="AB46" i="1"/>
  <c r="AA46" i="1"/>
  <c r="W46" i="1"/>
  <c r="Q46" i="1"/>
  <c r="S46" i="1" s="1"/>
  <c r="M46" i="1"/>
  <c r="L46" i="1"/>
  <c r="J46" i="1"/>
  <c r="H46" i="1"/>
  <c r="AC45" i="1"/>
  <c r="AB45" i="1"/>
  <c r="AA45" i="1"/>
  <c r="W45" i="1"/>
  <c r="Q45" i="1"/>
  <c r="S45" i="1" s="1"/>
  <c r="M45" i="1"/>
  <c r="L45" i="1"/>
  <c r="J45" i="1"/>
  <c r="H45" i="1"/>
  <c r="AC44" i="1"/>
  <c r="AB44" i="1"/>
  <c r="AA44" i="1"/>
  <c r="W44" i="1"/>
  <c r="Q44" i="1"/>
  <c r="S44" i="1" s="1"/>
  <c r="M44" i="1"/>
  <c r="L44" i="1"/>
  <c r="J44" i="1"/>
  <c r="H44" i="1"/>
  <c r="AC43" i="1"/>
  <c r="AB43" i="1"/>
  <c r="AA43" i="1"/>
  <c r="W43" i="1"/>
  <c r="Q43" i="1"/>
  <c r="R43" i="1" s="1"/>
  <c r="T43" i="1" s="1"/>
  <c r="U43" i="1" s="1"/>
  <c r="M43" i="1"/>
  <c r="L43" i="1"/>
  <c r="J43" i="1"/>
  <c r="H43" i="1"/>
  <c r="AC42" i="1"/>
  <c r="AB42" i="1"/>
  <c r="AA42" i="1"/>
  <c r="W42" i="1"/>
  <c r="Q42" i="1"/>
  <c r="R42" i="1" s="1"/>
  <c r="T42" i="1" s="1"/>
  <c r="U42" i="1" s="1"/>
  <c r="M42" i="1"/>
  <c r="L42" i="1"/>
  <c r="J42" i="1"/>
  <c r="H42" i="1"/>
  <c r="AC41" i="1"/>
  <c r="AB41" i="1"/>
  <c r="AA41" i="1"/>
  <c r="W41" i="1"/>
  <c r="Q41" i="1"/>
  <c r="R41" i="1" s="1"/>
  <c r="T41" i="1" s="1"/>
  <c r="U41" i="1" s="1"/>
  <c r="M41" i="1"/>
  <c r="L41" i="1"/>
  <c r="J41" i="1"/>
  <c r="H41" i="1"/>
  <c r="AC40" i="1"/>
  <c r="AB40" i="1"/>
  <c r="AA40" i="1"/>
  <c r="W40" i="1"/>
  <c r="Q40" i="1"/>
  <c r="S40" i="1" s="1"/>
  <c r="M40" i="1"/>
  <c r="L40" i="1"/>
  <c r="J40" i="1"/>
  <c r="H40" i="1"/>
  <c r="AC39" i="1"/>
  <c r="AB39" i="1"/>
  <c r="AA39" i="1"/>
  <c r="W39" i="1"/>
  <c r="Q39" i="1"/>
  <c r="R39" i="1" s="1"/>
  <c r="T39" i="1" s="1"/>
  <c r="U39" i="1" s="1"/>
  <c r="M39" i="1"/>
  <c r="L39" i="1"/>
  <c r="J39" i="1"/>
  <c r="H39" i="1"/>
  <c r="AC38" i="1"/>
  <c r="AB38" i="1"/>
  <c r="AA38" i="1"/>
  <c r="W38" i="1"/>
  <c r="Q38" i="1"/>
  <c r="R38" i="1" s="1"/>
  <c r="T38" i="1" s="1"/>
  <c r="U38" i="1" s="1"/>
  <c r="M38" i="1"/>
  <c r="L38" i="1"/>
  <c r="J38" i="1"/>
  <c r="H38" i="1"/>
  <c r="AC37" i="1"/>
  <c r="AB37" i="1"/>
  <c r="AA37" i="1"/>
  <c r="W37" i="1"/>
  <c r="Q37" i="1"/>
  <c r="S37" i="1" s="1"/>
  <c r="M37" i="1"/>
  <c r="L37" i="1"/>
  <c r="J37" i="1"/>
  <c r="H37" i="1"/>
  <c r="AC36" i="1"/>
  <c r="AB36" i="1"/>
  <c r="AA36" i="1"/>
  <c r="W36" i="1"/>
  <c r="Q36" i="1"/>
  <c r="S36" i="1" s="1"/>
  <c r="M36" i="1"/>
  <c r="L36" i="1"/>
  <c r="J36" i="1"/>
  <c r="H36" i="1"/>
  <c r="AC35" i="1"/>
  <c r="AB35" i="1"/>
  <c r="AA35" i="1"/>
  <c r="W35" i="1"/>
  <c r="Q35" i="1"/>
  <c r="S35" i="1" s="1"/>
  <c r="M35" i="1"/>
  <c r="L35" i="1"/>
  <c r="J35" i="1"/>
  <c r="H35" i="1"/>
  <c r="S71" i="1" l="1"/>
  <c r="S74" i="1"/>
  <c r="R127" i="1"/>
  <c r="T127" i="1" s="1"/>
  <c r="U127" i="1" s="1"/>
  <c r="S224" i="1"/>
  <c r="S216" i="1"/>
  <c r="S229" i="1"/>
  <c r="R233" i="1"/>
  <c r="T233" i="1" s="1"/>
  <c r="U233" i="1" s="1"/>
  <c r="S98" i="1"/>
  <c r="S162" i="1"/>
  <c r="S312" i="1"/>
  <c r="S240" i="1"/>
  <c r="S301" i="1"/>
  <c r="S305" i="1"/>
  <c r="R293" i="1"/>
  <c r="T293" i="1" s="1"/>
  <c r="U293" i="1" s="1"/>
  <c r="S104" i="1"/>
  <c r="S89" i="1"/>
  <c r="S251" i="1"/>
  <c r="R337" i="1"/>
  <c r="T337" i="1" s="1"/>
  <c r="U337" i="1" s="1"/>
  <c r="S214" i="1"/>
  <c r="S209" i="1"/>
  <c r="S190" i="1"/>
  <c r="S38" i="1"/>
  <c r="R50" i="1"/>
  <c r="T50" i="1" s="1"/>
  <c r="U50" i="1" s="1"/>
  <c r="R81" i="1"/>
  <c r="T81" i="1" s="1"/>
  <c r="U81" i="1" s="1"/>
  <c r="S84" i="1"/>
  <c r="S120" i="1"/>
  <c r="R139" i="1"/>
  <c r="T139" i="1" s="1"/>
  <c r="U139" i="1" s="1"/>
  <c r="R205" i="1"/>
  <c r="T205" i="1" s="1"/>
  <c r="U205" i="1" s="1"/>
  <c r="R208" i="1"/>
  <c r="T208" i="1" s="1"/>
  <c r="U208" i="1" s="1"/>
  <c r="S234" i="1"/>
  <c r="S250" i="1"/>
  <c r="R270" i="1"/>
  <c r="T270" i="1" s="1"/>
  <c r="U270" i="1" s="1"/>
  <c r="R318" i="1"/>
  <c r="T318" i="1" s="1"/>
  <c r="U318" i="1" s="1"/>
  <c r="S319" i="1"/>
  <c r="R325" i="1"/>
  <c r="T325" i="1" s="1"/>
  <c r="U325" i="1" s="1"/>
  <c r="R279" i="1"/>
  <c r="T279" i="1" s="1"/>
  <c r="U279" i="1" s="1"/>
  <c r="S93" i="1"/>
  <c r="S135" i="1"/>
  <c r="S140" i="1"/>
  <c r="S171" i="1"/>
  <c r="R55" i="1"/>
  <c r="T55" i="1" s="1"/>
  <c r="U55" i="1" s="1"/>
  <c r="S56" i="1"/>
  <c r="S61" i="1"/>
  <c r="S63" i="1"/>
  <c r="R67" i="1"/>
  <c r="T67" i="1" s="1"/>
  <c r="U67" i="1" s="1"/>
  <c r="R75" i="1"/>
  <c r="T75" i="1" s="1"/>
  <c r="U75" i="1" s="1"/>
  <c r="S80" i="1"/>
  <c r="R94" i="1"/>
  <c r="T94" i="1" s="1"/>
  <c r="U94" i="1" s="1"/>
  <c r="S112" i="1"/>
  <c r="S116" i="1"/>
  <c r="S133" i="1"/>
  <c r="R136" i="1"/>
  <c r="T136" i="1" s="1"/>
  <c r="U136" i="1" s="1"/>
  <c r="R141" i="1"/>
  <c r="T141" i="1" s="1"/>
  <c r="U141" i="1" s="1"/>
  <c r="R144" i="1"/>
  <c r="T144" i="1" s="1"/>
  <c r="U144" i="1" s="1"/>
  <c r="S148" i="1"/>
  <c r="S159" i="1"/>
  <c r="S194" i="1"/>
  <c r="S200" i="1"/>
  <c r="R212" i="1"/>
  <c r="T212" i="1" s="1"/>
  <c r="U212" i="1" s="1"/>
  <c r="S213" i="1"/>
  <c r="S217" i="1"/>
  <c r="R220" i="1"/>
  <c r="T220" i="1" s="1"/>
  <c r="U220" i="1" s="1"/>
  <c r="R235" i="1"/>
  <c r="T235" i="1" s="1"/>
  <c r="U235" i="1" s="1"/>
  <c r="R245" i="1"/>
  <c r="T245" i="1" s="1"/>
  <c r="U245" i="1" s="1"/>
  <c r="S258" i="1"/>
  <c r="R266" i="1"/>
  <c r="T266" i="1" s="1"/>
  <c r="U266" i="1" s="1"/>
  <c r="R275" i="1"/>
  <c r="T275" i="1" s="1"/>
  <c r="U275" i="1" s="1"/>
  <c r="R287" i="1"/>
  <c r="T287" i="1" s="1"/>
  <c r="U287" i="1" s="1"/>
  <c r="S298" i="1"/>
  <c r="S306" i="1"/>
  <c r="R323" i="1"/>
  <c r="T323" i="1" s="1"/>
  <c r="U323" i="1" s="1"/>
  <c r="R326" i="1"/>
  <c r="T326" i="1" s="1"/>
  <c r="U326" i="1" s="1"/>
  <c r="S327" i="1"/>
  <c r="R330" i="1"/>
  <c r="T330" i="1" s="1"/>
  <c r="U330" i="1" s="1"/>
  <c r="S334" i="1"/>
  <c r="S335" i="1"/>
  <c r="R336" i="1"/>
  <c r="T336" i="1" s="1"/>
  <c r="U336" i="1" s="1"/>
  <c r="R338" i="1"/>
  <c r="T338" i="1" s="1"/>
  <c r="U338" i="1" s="1"/>
  <c r="S66" i="1"/>
  <c r="S101" i="1"/>
  <c r="R106" i="1"/>
  <c r="T106" i="1" s="1"/>
  <c r="U106" i="1" s="1"/>
  <c r="R108" i="1"/>
  <c r="T108" i="1" s="1"/>
  <c r="U108" i="1" s="1"/>
  <c r="R153" i="1"/>
  <c r="T153" i="1" s="1"/>
  <c r="U153" i="1" s="1"/>
  <c r="R192" i="1"/>
  <c r="T192" i="1" s="1"/>
  <c r="U192" i="1" s="1"/>
  <c r="R198" i="1"/>
  <c r="T198" i="1" s="1"/>
  <c r="U198" i="1" s="1"/>
  <c r="R239" i="1"/>
  <c r="T239" i="1" s="1"/>
  <c r="U239" i="1" s="1"/>
  <c r="S248" i="1"/>
  <c r="R289" i="1"/>
  <c r="T289" i="1" s="1"/>
  <c r="U289" i="1" s="1"/>
  <c r="S310" i="1"/>
  <c r="S41" i="1"/>
  <c r="R49" i="1"/>
  <c r="T49" i="1" s="1"/>
  <c r="U49" i="1" s="1"/>
  <c r="R96" i="1"/>
  <c r="T96" i="1" s="1"/>
  <c r="U96" i="1" s="1"/>
  <c r="R102" i="1"/>
  <c r="T102" i="1" s="1"/>
  <c r="U102" i="1" s="1"/>
  <c r="S107" i="1"/>
  <c r="R118" i="1"/>
  <c r="T118" i="1" s="1"/>
  <c r="U118" i="1" s="1"/>
  <c r="S130" i="1"/>
  <c r="R137" i="1"/>
  <c r="T137" i="1" s="1"/>
  <c r="U137" i="1" s="1"/>
  <c r="R145" i="1"/>
  <c r="T145" i="1" s="1"/>
  <c r="U145" i="1" s="1"/>
  <c r="S166" i="1"/>
  <c r="R173" i="1"/>
  <c r="T173" i="1" s="1"/>
  <c r="U173" i="1" s="1"/>
  <c r="S176" i="1"/>
  <c r="R179" i="1"/>
  <c r="T179" i="1" s="1"/>
  <c r="U179" i="1" s="1"/>
  <c r="R184" i="1"/>
  <c r="T184" i="1" s="1"/>
  <c r="U184" i="1" s="1"/>
  <c r="R188" i="1"/>
  <c r="T188" i="1" s="1"/>
  <c r="U188" i="1" s="1"/>
  <c r="R196" i="1"/>
  <c r="T196" i="1" s="1"/>
  <c r="U196" i="1" s="1"/>
  <c r="R202" i="1"/>
  <c r="T202" i="1" s="1"/>
  <c r="U202" i="1" s="1"/>
  <c r="S268" i="1"/>
  <c r="R283" i="1"/>
  <c r="T283" i="1" s="1"/>
  <c r="U283" i="1" s="1"/>
  <c r="S296" i="1"/>
  <c r="R303" i="1"/>
  <c r="T303" i="1" s="1"/>
  <c r="U303" i="1" s="1"/>
  <c r="S316" i="1"/>
  <c r="R331" i="1"/>
  <c r="T331" i="1" s="1"/>
  <c r="U331" i="1" s="1"/>
  <c r="R88" i="1"/>
  <c r="T88" i="1" s="1"/>
  <c r="U88" i="1" s="1"/>
  <c r="R100" i="1"/>
  <c r="T100" i="1" s="1"/>
  <c r="U100" i="1" s="1"/>
  <c r="R36" i="1"/>
  <c r="T36" i="1" s="1"/>
  <c r="U36" i="1" s="1"/>
  <c r="R45" i="1"/>
  <c r="T45" i="1" s="1"/>
  <c r="U45" i="1" s="1"/>
  <c r="R46" i="1"/>
  <c r="T46" i="1" s="1"/>
  <c r="U46" i="1" s="1"/>
  <c r="S70" i="1"/>
  <c r="R77" i="1"/>
  <c r="T77" i="1" s="1"/>
  <c r="U77" i="1" s="1"/>
  <c r="R79" i="1"/>
  <c r="T79" i="1" s="1"/>
  <c r="U79" i="1" s="1"/>
  <c r="R83" i="1"/>
  <c r="T83" i="1" s="1"/>
  <c r="U83" i="1" s="1"/>
  <c r="S86" i="1"/>
  <c r="R92" i="1"/>
  <c r="T92" i="1" s="1"/>
  <c r="U92" i="1" s="1"/>
  <c r="S97" i="1"/>
  <c r="S105" i="1"/>
  <c r="R105" i="1"/>
  <c r="T105" i="1" s="1"/>
  <c r="U105" i="1" s="1"/>
  <c r="S110" i="1"/>
  <c r="R110" i="1"/>
  <c r="T110" i="1" s="1"/>
  <c r="U110" i="1" s="1"/>
  <c r="R340" i="1"/>
  <c r="T340" i="1" s="1"/>
  <c r="U340" i="1" s="1"/>
  <c r="R113" i="1"/>
  <c r="T113" i="1" s="1"/>
  <c r="U113" i="1" s="1"/>
  <c r="R117" i="1"/>
  <c r="T117" i="1" s="1"/>
  <c r="U117" i="1" s="1"/>
  <c r="R121" i="1"/>
  <c r="T121" i="1" s="1"/>
  <c r="U121" i="1" s="1"/>
  <c r="S126" i="1"/>
  <c r="R132" i="1"/>
  <c r="T132" i="1" s="1"/>
  <c r="U132" i="1" s="1"/>
  <c r="R134" i="1"/>
  <c r="T134" i="1" s="1"/>
  <c r="U134" i="1" s="1"/>
  <c r="R151" i="1"/>
  <c r="T151" i="1" s="1"/>
  <c r="U151" i="1" s="1"/>
  <c r="R157" i="1"/>
  <c r="T157" i="1" s="1"/>
  <c r="U157" i="1" s="1"/>
  <c r="R167" i="1"/>
  <c r="T167" i="1" s="1"/>
  <c r="U167" i="1" s="1"/>
  <c r="R177" i="1"/>
  <c r="T177" i="1" s="1"/>
  <c r="U177" i="1" s="1"/>
  <c r="R181" i="1"/>
  <c r="T181" i="1" s="1"/>
  <c r="U181" i="1" s="1"/>
  <c r="R183" i="1"/>
  <c r="T183" i="1" s="1"/>
  <c r="U183" i="1" s="1"/>
  <c r="R186" i="1"/>
  <c r="T186" i="1" s="1"/>
  <c r="U186" i="1" s="1"/>
  <c r="R187" i="1"/>
  <c r="T187" i="1" s="1"/>
  <c r="U187" i="1" s="1"/>
  <c r="R191" i="1"/>
  <c r="T191" i="1" s="1"/>
  <c r="U191" i="1" s="1"/>
  <c r="R195" i="1"/>
  <c r="T195" i="1" s="1"/>
  <c r="U195" i="1" s="1"/>
  <c r="R197" i="1"/>
  <c r="T197" i="1" s="1"/>
  <c r="U197" i="1" s="1"/>
  <c r="R201" i="1"/>
  <c r="T201" i="1" s="1"/>
  <c r="U201" i="1" s="1"/>
  <c r="R204" i="1"/>
  <c r="T204" i="1" s="1"/>
  <c r="U204" i="1" s="1"/>
  <c r="R206" i="1"/>
  <c r="T206" i="1" s="1"/>
  <c r="U206" i="1" s="1"/>
  <c r="R207" i="1"/>
  <c r="T207" i="1" s="1"/>
  <c r="U207" i="1" s="1"/>
  <c r="R210" i="1"/>
  <c r="T210" i="1" s="1"/>
  <c r="U210" i="1" s="1"/>
  <c r="R211" i="1"/>
  <c r="T211" i="1" s="1"/>
  <c r="U211" i="1" s="1"/>
  <c r="R222" i="1"/>
  <c r="T222" i="1" s="1"/>
  <c r="U222" i="1" s="1"/>
  <c r="R227" i="1"/>
  <c r="T227" i="1" s="1"/>
  <c r="U227" i="1" s="1"/>
  <c r="R231" i="1"/>
  <c r="T231" i="1" s="1"/>
  <c r="U231" i="1" s="1"/>
  <c r="R243" i="1"/>
  <c r="T243" i="1" s="1"/>
  <c r="U243" i="1" s="1"/>
  <c r="R244" i="1"/>
  <c r="T244" i="1" s="1"/>
  <c r="U244" i="1" s="1"/>
  <c r="R247" i="1"/>
  <c r="T247" i="1" s="1"/>
  <c r="U247" i="1" s="1"/>
  <c r="R249" i="1"/>
  <c r="T249" i="1" s="1"/>
  <c r="U249" i="1" s="1"/>
  <c r="R256" i="1"/>
  <c r="T256" i="1" s="1"/>
  <c r="U256" i="1" s="1"/>
  <c r="R263" i="1"/>
  <c r="T263" i="1" s="1"/>
  <c r="U263" i="1" s="1"/>
  <c r="R265" i="1"/>
  <c r="T265" i="1" s="1"/>
  <c r="U265" i="1" s="1"/>
  <c r="R272" i="1"/>
  <c r="T272" i="1" s="1"/>
  <c r="U272" i="1" s="1"/>
  <c r="R274" i="1"/>
  <c r="T274" i="1" s="1"/>
  <c r="U274" i="1" s="1"/>
  <c r="R277" i="1"/>
  <c r="T277" i="1" s="1"/>
  <c r="U277" i="1" s="1"/>
  <c r="R278" i="1"/>
  <c r="T278" i="1" s="1"/>
  <c r="U278" i="1" s="1"/>
  <c r="R282" i="1"/>
  <c r="T282" i="1" s="1"/>
  <c r="U282" i="1" s="1"/>
  <c r="R286" i="1"/>
  <c r="T286" i="1" s="1"/>
  <c r="U286" i="1" s="1"/>
  <c r="R288" i="1"/>
  <c r="T288" i="1" s="1"/>
  <c r="U288" i="1" s="1"/>
  <c r="R292" i="1"/>
  <c r="T292" i="1" s="1"/>
  <c r="U292" i="1" s="1"/>
  <c r="R302" i="1"/>
  <c r="T302" i="1" s="1"/>
  <c r="U302" i="1" s="1"/>
  <c r="S309" i="1"/>
  <c r="S315" i="1"/>
  <c r="R332" i="1"/>
  <c r="T332" i="1" s="1"/>
  <c r="U332" i="1" s="1"/>
  <c r="S124" i="1"/>
  <c r="R131" i="1"/>
  <c r="T131" i="1" s="1"/>
  <c r="U131" i="1" s="1"/>
  <c r="R138" i="1"/>
  <c r="T138" i="1" s="1"/>
  <c r="U138" i="1" s="1"/>
  <c r="S143" i="1"/>
  <c r="S147" i="1"/>
  <c r="R149" i="1"/>
  <c r="T149" i="1" s="1"/>
  <c r="U149" i="1" s="1"/>
  <c r="R150" i="1"/>
  <c r="T150" i="1" s="1"/>
  <c r="U150" i="1" s="1"/>
  <c r="R163" i="1"/>
  <c r="T163" i="1" s="1"/>
  <c r="U163" i="1" s="1"/>
  <c r="S170" i="1"/>
  <c r="R203" i="1"/>
  <c r="T203" i="1" s="1"/>
  <c r="U203" i="1" s="1"/>
  <c r="R215" i="1"/>
  <c r="T215" i="1" s="1"/>
  <c r="U215" i="1" s="1"/>
  <c r="R226" i="1"/>
  <c r="T226" i="1" s="1"/>
  <c r="U226" i="1" s="1"/>
  <c r="R230" i="1"/>
  <c r="T230" i="1" s="1"/>
  <c r="U230" i="1" s="1"/>
  <c r="R237" i="1"/>
  <c r="T237" i="1" s="1"/>
  <c r="U237" i="1" s="1"/>
  <c r="S238" i="1"/>
  <c r="R241" i="1"/>
  <c r="T241" i="1" s="1"/>
  <c r="U241" i="1" s="1"/>
  <c r="R246" i="1"/>
  <c r="T246" i="1" s="1"/>
  <c r="U246" i="1" s="1"/>
  <c r="S253" i="1"/>
  <c r="R254" i="1"/>
  <c r="T254" i="1" s="1"/>
  <c r="U254" i="1" s="1"/>
  <c r="R255" i="1"/>
  <c r="T255" i="1" s="1"/>
  <c r="U255" i="1" s="1"/>
  <c r="R259" i="1"/>
  <c r="T259" i="1" s="1"/>
  <c r="U259" i="1" s="1"/>
  <c r="R294" i="1"/>
  <c r="T294" i="1" s="1"/>
  <c r="U294" i="1" s="1"/>
  <c r="R299" i="1"/>
  <c r="T299" i="1" s="1"/>
  <c r="U299" i="1" s="1"/>
  <c r="R307" i="1"/>
  <c r="T307" i="1" s="1"/>
  <c r="U307" i="1" s="1"/>
  <c r="R311" i="1"/>
  <c r="T311" i="1" s="1"/>
  <c r="U311" i="1" s="1"/>
  <c r="R313" i="1"/>
  <c r="T313" i="1" s="1"/>
  <c r="U313" i="1" s="1"/>
  <c r="R317" i="1"/>
  <c r="T317" i="1" s="1"/>
  <c r="U317" i="1" s="1"/>
  <c r="R321" i="1"/>
  <c r="T321" i="1" s="1"/>
  <c r="U321" i="1" s="1"/>
  <c r="R252" i="1"/>
  <c r="T252" i="1" s="1"/>
  <c r="U252" i="1" s="1"/>
  <c r="S262" i="1"/>
  <c r="S264" i="1"/>
  <c r="S281" i="1"/>
  <c r="S285" i="1"/>
  <c r="S291" i="1"/>
  <c r="R324" i="1"/>
  <c r="T324" i="1" s="1"/>
  <c r="U324" i="1" s="1"/>
  <c r="R328" i="1"/>
  <c r="T328" i="1" s="1"/>
  <c r="U328" i="1" s="1"/>
  <c r="S320" i="1"/>
  <c r="S322" i="1"/>
  <c r="R341" i="1"/>
  <c r="T341" i="1" s="1"/>
  <c r="U341" i="1" s="1"/>
  <c r="R329" i="1"/>
  <c r="T329" i="1" s="1"/>
  <c r="U329" i="1" s="1"/>
  <c r="R333" i="1"/>
  <c r="T333" i="1" s="1"/>
  <c r="U333" i="1" s="1"/>
  <c r="R339" i="1"/>
  <c r="T339" i="1" s="1"/>
  <c r="U339" i="1" s="1"/>
  <c r="R295" i="1"/>
  <c r="T295" i="1" s="1"/>
  <c r="U295" i="1" s="1"/>
  <c r="R297" i="1"/>
  <c r="T297" i="1" s="1"/>
  <c r="U297" i="1" s="1"/>
  <c r="R300" i="1"/>
  <c r="T300" i="1" s="1"/>
  <c r="U300" i="1" s="1"/>
  <c r="R304" i="1"/>
  <c r="T304" i="1" s="1"/>
  <c r="U304" i="1" s="1"/>
  <c r="R308" i="1"/>
  <c r="T308" i="1" s="1"/>
  <c r="U308" i="1" s="1"/>
  <c r="R314" i="1"/>
  <c r="T314" i="1" s="1"/>
  <c r="U314" i="1" s="1"/>
  <c r="R271" i="1"/>
  <c r="T271" i="1" s="1"/>
  <c r="U271" i="1" s="1"/>
  <c r="R273" i="1"/>
  <c r="T273" i="1" s="1"/>
  <c r="U273" i="1" s="1"/>
  <c r="R276" i="1"/>
  <c r="T276" i="1" s="1"/>
  <c r="U276" i="1" s="1"/>
  <c r="R280" i="1"/>
  <c r="T280" i="1" s="1"/>
  <c r="U280" i="1" s="1"/>
  <c r="R284" i="1"/>
  <c r="T284" i="1" s="1"/>
  <c r="U284" i="1" s="1"/>
  <c r="R290" i="1"/>
  <c r="T290" i="1" s="1"/>
  <c r="U290" i="1" s="1"/>
  <c r="R269" i="1"/>
  <c r="T269" i="1" s="1"/>
  <c r="U269" i="1" s="1"/>
  <c r="R260" i="1"/>
  <c r="T260" i="1" s="1"/>
  <c r="U260" i="1" s="1"/>
  <c r="R257" i="1"/>
  <c r="T257" i="1" s="1"/>
  <c r="U257" i="1" s="1"/>
  <c r="R261" i="1"/>
  <c r="T261" i="1" s="1"/>
  <c r="U261" i="1" s="1"/>
  <c r="R267" i="1"/>
  <c r="T267" i="1" s="1"/>
  <c r="U267" i="1" s="1"/>
  <c r="R223" i="1"/>
  <c r="T223" i="1" s="1"/>
  <c r="U223" i="1" s="1"/>
  <c r="R225" i="1"/>
  <c r="T225" i="1" s="1"/>
  <c r="U225" i="1" s="1"/>
  <c r="R228" i="1"/>
  <c r="T228" i="1" s="1"/>
  <c r="U228" i="1" s="1"/>
  <c r="R232" i="1"/>
  <c r="T232" i="1" s="1"/>
  <c r="U232" i="1" s="1"/>
  <c r="R236" i="1"/>
  <c r="T236" i="1" s="1"/>
  <c r="U236" i="1" s="1"/>
  <c r="R242" i="1"/>
  <c r="T242" i="1" s="1"/>
  <c r="U242" i="1" s="1"/>
  <c r="R221" i="1"/>
  <c r="T221" i="1" s="1"/>
  <c r="U221" i="1" s="1"/>
  <c r="R218" i="1"/>
  <c r="T218" i="1" s="1"/>
  <c r="U218" i="1" s="1"/>
  <c r="R219" i="1"/>
  <c r="T219" i="1" s="1"/>
  <c r="U219" i="1" s="1"/>
  <c r="R180" i="1"/>
  <c r="T180" i="1" s="1"/>
  <c r="U180" i="1" s="1"/>
  <c r="R182" i="1"/>
  <c r="T182" i="1" s="1"/>
  <c r="U182" i="1" s="1"/>
  <c r="R185" i="1"/>
  <c r="T185" i="1" s="1"/>
  <c r="U185" i="1" s="1"/>
  <c r="R189" i="1"/>
  <c r="T189" i="1" s="1"/>
  <c r="U189" i="1" s="1"/>
  <c r="R193" i="1"/>
  <c r="T193" i="1" s="1"/>
  <c r="U193" i="1" s="1"/>
  <c r="R199" i="1"/>
  <c r="T199" i="1" s="1"/>
  <c r="U199" i="1" s="1"/>
  <c r="R155" i="1"/>
  <c r="T155" i="1" s="1"/>
  <c r="U155" i="1" s="1"/>
  <c r="R160" i="1"/>
  <c r="T160" i="1" s="1"/>
  <c r="U160" i="1" s="1"/>
  <c r="R164" i="1"/>
  <c r="T164" i="1" s="1"/>
  <c r="U164" i="1" s="1"/>
  <c r="R168" i="1"/>
  <c r="T168" i="1" s="1"/>
  <c r="U168" i="1" s="1"/>
  <c r="R172" i="1"/>
  <c r="T172" i="1" s="1"/>
  <c r="U172" i="1" s="1"/>
  <c r="R174" i="1"/>
  <c r="T174" i="1" s="1"/>
  <c r="U174" i="1" s="1"/>
  <c r="R178" i="1"/>
  <c r="T178" i="1" s="1"/>
  <c r="U178" i="1" s="1"/>
  <c r="R156" i="1"/>
  <c r="T156" i="1" s="1"/>
  <c r="U156" i="1" s="1"/>
  <c r="R158" i="1"/>
  <c r="T158" i="1" s="1"/>
  <c r="U158" i="1" s="1"/>
  <c r="R161" i="1"/>
  <c r="T161" i="1" s="1"/>
  <c r="U161" i="1" s="1"/>
  <c r="R165" i="1"/>
  <c r="T165" i="1" s="1"/>
  <c r="U165" i="1" s="1"/>
  <c r="R169" i="1"/>
  <c r="T169" i="1" s="1"/>
  <c r="U169" i="1" s="1"/>
  <c r="R175" i="1"/>
  <c r="T175" i="1" s="1"/>
  <c r="U175" i="1" s="1"/>
  <c r="R154" i="1"/>
  <c r="T154" i="1" s="1"/>
  <c r="U154" i="1" s="1"/>
  <c r="R142" i="1"/>
  <c r="T142" i="1" s="1"/>
  <c r="U142" i="1" s="1"/>
  <c r="R146" i="1"/>
  <c r="T146" i="1" s="1"/>
  <c r="U146" i="1" s="1"/>
  <c r="R152" i="1"/>
  <c r="T152" i="1" s="1"/>
  <c r="U152" i="1" s="1"/>
  <c r="S109" i="1"/>
  <c r="S111" i="1"/>
  <c r="S114" i="1"/>
  <c r="S115" i="1"/>
  <c r="S119" i="1"/>
  <c r="S123" i="1"/>
  <c r="S125" i="1"/>
  <c r="S129" i="1"/>
  <c r="R122" i="1"/>
  <c r="T122" i="1" s="1"/>
  <c r="U122" i="1" s="1"/>
  <c r="R128" i="1"/>
  <c r="T128" i="1" s="1"/>
  <c r="U128" i="1" s="1"/>
  <c r="S90" i="1"/>
  <c r="S91" i="1"/>
  <c r="S95" i="1"/>
  <c r="S99" i="1"/>
  <c r="S85" i="1"/>
  <c r="S87" i="1"/>
  <c r="R103" i="1"/>
  <c r="T103" i="1" s="1"/>
  <c r="U103" i="1" s="1"/>
  <c r="R59" i="1"/>
  <c r="T59" i="1" s="1"/>
  <c r="U59" i="1" s="1"/>
  <c r="R64" i="1"/>
  <c r="T64" i="1" s="1"/>
  <c r="U64" i="1" s="1"/>
  <c r="R68" i="1"/>
  <c r="T68" i="1" s="1"/>
  <c r="U68" i="1" s="1"/>
  <c r="R72" i="1"/>
  <c r="T72" i="1" s="1"/>
  <c r="U72" i="1" s="1"/>
  <c r="R76" i="1"/>
  <c r="T76" i="1" s="1"/>
  <c r="U76" i="1" s="1"/>
  <c r="R78" i="1"/>
  <c r="T78" i="1" s="1"/>
  <c r="U78" i="1" s="1"/>
  <c r="R82" i="1"/>
  <c r="T82" i="1" s="1"/>
  <c r="U82" i="1" s="1"/>
  <c r="R60" i="1"/>
  <c r="T60" i="1" s="1"/>
  <c r="U60" i="1" s="1"/>
  <c r="R62" i="1"/>
  <c r="T62" i="1" s="1"/>
  <c r="U62" i="1" s="1"/>
  <c r="R65" i="1"/>
  <c r="T65" i="1" s="1"/>
  <c r="U65" i="1" s="1"/>
  <c r="R69" i="1"/>
  <c r="T69" i="1" s="1"/>
  <c r="U69" i="1" s="1"/>
  <c r="R73" i="1"/>
  <c r="T73" i="1" s="1"/>
  <c r="U73" i="1" s="1"/>
  <c r="R37" i="1"/>
  <c r="T37" i="1" s="1"/>
  <c r="U37" i="1" s="1"/>
  <c r="R35" i="1"/>
  <c r="T35" i="1" s="1"/>
  <c r="U35" i="1" s="1"/>
  <c r="S39" i="1"/>
  <c r="R40" i="1"/>
  <c r="T40" i="1" s="1"/>
  <c r="U40" i="1" s="1"/>
  <c r="S42" i="1"/>
  <c r="S43" i="1"/>
  <c r="R44" i="1"/>
  <c r="T44" i="1" s="1"/>
  <c r="U44" i="1" s="1"/>
  <c r="S47" i="1"/>
  <c r="R48" i="1"/>
  <c r="T48" i="1" s="1"/>
  <c r="U48" i="1" s="1"/>
  <c r="S51" i="1"/>
  <c r="R52" i="1"/>
  <c r="T52" i="1" s="1"/>
  <c r="U52" i="1" s="1"/>
  <c r="S53" i="1"/>
  <c r="R54" i="1"/>
  <c r="T54" i="1" s="1"/>
  <c r="U54" i="1" s="1"/>
  <c r="S57" i="1"/>
  <c r="R58" i="1"/>
  <c r="T58" i="1" s="1"/>
  <c r="U58" i="1" s="1"/>
  <c r="W14" i="1"/>
  <c r="AA14" i="1"/>
  <c r="AB14" i="1"/>
  <c r="AC14" i="1"/>
  <c r="Q14" i="1"/>
  <c r="R14" i="1" s="1"/>
  <c r="T14" i="1" s="1"/>
  <c r="U14" i="1" s="1"/>
  <c r="M14" i="1"/>
  <c r="L14" i="1"/>
  <c r="J14" i="1"/>
  <c r="H14" i="1"/>
  <c r="S14" i="1" l="1"/>
  <c r="C22" i="6"/>
  <c r="AC17" i="1" l="1"/>
  <c r="AB17" i="1"/>
  <c r="AA17" i="1"/>
  <c r="W17" i="1"/>
  <c r="Q17" i="1"/>
  <c r="S17" i="1" s="1"/>
  <c r="M17" i="1"/>
  <c r="L17" i="1"/>
  <c r="J17" i="1"/>
  <c r="H17" i="1"/>
  <c r="R17" i="1" l="1"/>
  <c r="T17" i="1" s="1"/>
  <c r="U17" i="1" s="1"/>
  <c r="H11" i="1" l="1"/>
  <c r="AC12" i="1" l="1"/>
  <c r="AC13" i="1"/>
  <c r="AC15" i="1"/>
  <c r="AC16" i="1"/>
  <c r="AC18" i="1"/>
  <c r="AC19" i="1"/>
  <c r="AC20" i="1"/>
  <c r="AC21" i="1"/>
  <c r="AC22" i="1"/>
  <c r="AC23" i="1"/>
  <c r="AC24" i="1"/>
  <c r="AC25" i="1"/>
  <c r="AC26" i="1"/>
  <c r="AC27" i="1"/>
  <c r="AC28" i="1"/>
  <c r="AC29" i="1"/>
  <c r="AC30" i="1"/>
  <c r="AC31" i="1"/>
  <c r="AC32" i="1"/>
  <c r="AC33" i="1"/>
  <c r="AC34" i="1"/>
  <c r="AC11" i="1"/>
  <c r="AB12" i="1"/>
  <c r="AB13" i="1"/>
  <c r="AB15" i="1"/>
  <c r="AB16" i="1"/>
  <c r="AB18" i="1"/>
  <c r="AB19" i="1"/>
  <c r="AB20" i="1"/>
  <c r="AB21" i="1"/>
  <c r="AB22" i="1"/>
  <c r="AB23" i="1"/>
  <c r="AB24" i="1"/>
  <c r="AB25" i="1"/>
  <c r="AB26" i="1"/>
  <c r="AB27" i="1"/>
  <c r="AB28" i="1"/>
  <c r="AB29" i="1"/>
  <c r="AB30" i="1"/>
  <c r="AB31" i="1"/>
  <c r="AB32" i="1"/>
  <c r="AB33" i="1"/>
  <c r="AB34" i="1"/>
  <c r="AB11" i="1"/>
  <c r="AA12" i="1"/>
  <c r="AA13" i="1"/>
  <c r="AA15" i="1"/>
  <c r="AA16" i="1"/>
  <c r="AA18" i="1"/>
  <c r="AA19" i="1"/>
  <c r="AA20" i="1"/>
  <c r="AA21" i="1"/>
  <c r="AA22" i="1"/>
  <c r="AA23" i="1"/>
  <c r="AA24" i="1"/>
  <c r="AA25" i="1"/>
  <c r="AA26" i="1"/>
  <c r="AA27" i="1"/>
  <c r="AA28" i="1"/>
  <c r="AA29" i="1"/>
  <c r="AA30" i="1"/>
  <c r="AA31" i="1"/>
  <c r="AA32" i="1"/>
  <c r="AA33" i="1"/>
  <c r="AA34" i="1"/>
  <c r="AA11" i="1"/>
  <c r="W12" i="1" l="1"/>
  <c r="W13" i="1"/>
  <c r="W15" i="1"/>
  <c r="W16" i="1"/>
  <c r="W18" i="1"/>
  <c r="W19" i="1"/>
  <c r="W20" i="1"/>
  <c r="W21" i="1"/>
  <c r="W22" i="1"/>
  <c r="W23" i="1"/>
  <c r="W24" i="1"/>
  <c r="W25" i="1"/>
  <c r="W26" i="1"/>
  <c r="W27" i="1"/>
  <c r="W28" i="1"/>
  <c r="W29" i="1"/>
  <c r="W30" i="1"/>
  <c r="W31" i="1"/>
  <c r="W32" i="1"/>
  <c r="W33" i="1"/>
  <c r="W34" i="1"/>
  <c r="W11" i="1"/>
  <c r="M12" i="1"/>
  <c r="M13" i="1"/>
  <c r="M15" i="1"/>
  <c r="M16" i="1"/>
  <c r="M18" i="1"/>
  <c r="M19" i="1"/>
  <c r="M20" i="1"/>
  <c r="M21" i="1"/>
  <c r="M22" i="1"/>
  <c r="M23" i="1"/>
  <c r="M24" i="1"/>
  <c r="M25" i="1"/>
  <c r="M26" i="1"/>
  <c r="M27" i="1"/>
  <c r="M28" i="1"/>
  <c r="M29" i="1"/>
  <c r="M30" i="1"/>
  <c r="M31" i="1"/>
  <c r="M32" i="1"/>
  <c r="M33" i="1"/>
  <c r="M34" i="1"/>
  <c r="M11" i="1"/>
  <c r="L12" i="1"/>
  <c r="L13" i="1"/>
  <c r="L15" i="1"/>
  <c r="L16" i="1"/>
  <c r="L18" i="1"/>
  <c r="L19" i="1"/>
  <c r="L20" i="1"/>
  <c r="L21" i="1"/>
  <c r="L22" i="1"/>
  <c r="L23" i="1"/>
  <c r="L24" i="1"/>
  <c r="L25" i="1"/>
  <c r="L26" i="1"/>
  <c r="L27" i="1"/>
  <c r="L28" i="1"/>
  <c r="L29" i="1"/>
  <c r="L30" i="1"/>
  <c r="L31" i="1"/>
  <c r="L32" i="1"/>
  <c r="L33" i="1"/>
  <c r="L34" i="1"/>
  <c r="L11" i="1"/>
  <c r="J12" i="1"/>
  <c r="J13" i="1"/>
  <c r="J15" i="1"/>
  <c r="J16" i="1"/>
  <c r="J18" i="1"/>
  <c r="J19" i="1"/>
  <c r="J20" i="1"/>
  <c r="J21" i="1"/>
  <c r="J22" i="1"/>
  <c r="J23" i="1"/>
  <c r="J24" i="1"/>
  <c r="J25" i="1"/>
  <c r="J26" i="1"/>
  <c r="J27" i="1"/>
  <c r="J28" i="1"/>
  <c r="J29" i="1"/>
  <c r="J30" i="1"/>
  <c r="J31" i="1"/>
  <c r="J32" i="1"/>
  <c r="J33" i="1"/>
  <c r="J34" i="1"/>
  <c r="J11" i="1"/>
  <c r="H15" i="1"/>
  <c r="H16" i="1"/>
  <c r="H18" i="1"/>
  <c r="H19" i="1"/>
  <c r="H20" i="1"/>
  <c r="H21" i="1"/>
  <c r="H22" i="1"/>
  <c r="H23" i="1"/>
  <c r="H24" i="1"/>
  <c r="H25" i="1"/>
  <c r="H26" i="1"/>
  <c r="H27" i="1"/>
  <c r="H28" i="1"/>
  <c r="H29" i="1"/>
  <c r="H30" i="1"/>
  <c r="H31" i="1"/>
  <c r="H32" i="1"/>
  <c r="H33" i="1"/>
  <c r="H34" i="1"/>
  <c r="H12" i="1"/>
  <c r="H13" i="1"/>
  <c r="Q34" i="1" l="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24" i="1"/>
  <c r="R24" i="1" s="1"/>
  <c r="T24" i="1" s="1"/>
  <c r="U24" i="1" s="1"/>
  <c r="Q23" i="1"/>
  <c r="S23" i="1" s="1"/>
  <c r="Q22" i="1"/>
  <c r="R22" i="1" s="1"/>
  <c r="T22" i="1" s="1"/>
  <c r="U22" i="1" s="1"/>
  <c r="Q21" i="1"/>
  <c r="S21" i="1" s="1"/>
  <c r="Q20" i="1"/>
  <c r="R20" i="1" s="1"/>
  <c r="T20" i="1" s="1"/>
  <c r="U20" i="1" s="1"/>
  <c r="Q19" i="1"/>
  <c r="S19" i="1" s="1"/>
  <c r="Q18" i="1"/>
  <c r="S18" i="1" s="1"/>
  <c r="Q16" i="1"/>
  <c r="R16" i="1" s="1"/>
  <c r="T16" i="1" s="1"/>
  <c r="U16" i="1" s="1"/>
  <c r="Q15" i="1"/>
  <c r="R15" i="1" s="1"/>
  <c r="T15" i="1" s="1"/>
  <c r="U15" i="1" s="1"/>
  <c r="Q13" i="1"/>
  <c r="R13" i="1" s="1"/>
  <c r="T13" i="1" s="1"/>
  <c r="U13" i="1" s="1"/>
  <c r="Q12" i="1"/>
  <c r="R12" i="1" s="1"/>
  <c r="T12" i="1" s="1"/>
  <c r="U12" i="1" s="1"/>
  <c r="Q11" i="1"/>
  <c r="S11" i="1" s="1"/>
  <c r="S28" i="1" l="1"/>
  <c r="S16" i="1"/>
  <c r="S34" i="1"/>
  <c r="S22" i="1"/>
  <c r="S13" i="1"/>
  <c r="S20" i="1"/>
  <c r="S12" i="1"/>
  <c r="S26" i="1"/>
  <c r="S32" i="1"/>
  <c r="S24" i="1"/>
  <c r="S30" i="1"/>
  <c r="R19" i="1"/>
  <c r="T19" i="1" s="1"/>
  <c r="U19" i="1" s="1"/>
  <c r="R21" i="1"/>
  <c r="T21" i="1" s="1"/>
  <c r="U21" i="1" s="1"/>
  <c r="R23" i="1"/>
  <c r="T23" i="1" s="1"/>
  <c r="U23" i="1" s="1"/>
  <c r="R25" i="1"/>
  <c r="T25" i="1" s="1"/>
  <c r="U25" i="1" s="1"/>
  <c r="R27" i="1"/>
  <c r="T27" i="1" s="1"/>
  <c r="U27" i="1" s="1"/>
  <c r="R29" i="1"/>
  <c r="T29" i="1" s="1"/>
  <c r="U29" i="1" s="1"/>
  <c r="R31" i="1"/>
  <c r="T31" i="1" s="1"/>
  <c r="U31" i="1" s="1"/>
  <c r="R33" i="1"/>
  <c r="T33" i="1" s="1"/>
  <c r="U33" i="1" s="1"/>
  <c r="R11" i="1"/>
  <c r="T11" i="1" s="1"/>
  <c r="U11" i="1" s="1"/>
  <c r="R18" i="1"/>
  <c r="T18" i="1" s="1"/>
  <c r="U18" i="1" s="1"/>
  <c r="S15" i="1"/>
</calcChain>
</file>

<file path=xl/sharedStrings.xml><?xml version="1.0" encoding="utf-8"?>
<sst xmlns="http://schemas.openxmlformats.org/spreadsheetml/2006/main" count="1010" uniqueCount="345">
  <si>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</si>
  <si>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</si>
  <si>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</si>
  <si>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</si>
  <si>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</si>
  <si>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</si>
  <si>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</si>
  <si>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</si>
  <si>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</si>
  <si>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</si>
  <si>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</si>
  <si>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</si>
  <si>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</si>
  <si>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</si>
  <si>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</si>
  <si>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</si>
  <si>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</si>
  <si>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</si>
  <si>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</si>
  <si>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</si>
  <si>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</si>
  <si>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</si>
  <si>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</si>
  <si>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</si>
  <si>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</si>
  <si>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</si>
  <si>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</si>
  <si>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</si>
  <si>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</si>
  <si>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</si>
  <si>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</si>
  <si>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</si>
  <si>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</si>
  <si>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</si>
  <si>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</si>
  <si>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</si>
  <si>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</si>
  <si>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</si>
  <si>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</si>
  <si>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</si>
  <si>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</si>
  <si>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</si>
  <si>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</si>
  <si>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</si>
  <si>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</si>
  <si>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</si>
  <si>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</si>
  <si>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</si>
  <si>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</si>
  <si>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</si>
  <si>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</si>
  <si>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</si>
  <si>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</si>
  <si>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</si>
  <si>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</si>
  <si>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</si>
  <si>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</si>
  <si>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</si>
  <si>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</si>
  <si>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</si>
  <si>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</si>
  <si>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</si>
  <si>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</si>
  <si>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</si>
  <si>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</si>
  <si>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</si>
  <si>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</si>
  <si>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</si>
  <si>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</si>
  <si>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</si>
  <si>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</si>
  <si>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</si>
  <si>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</si>
  <si>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</si>
  <si>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</si>
  <si>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</si>
  <si>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</si>
  <si>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</si>
  <si>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</si>
  <si>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</si>
  <si>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</si>
  <si>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</si>
  <si>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</si>
  <si>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</si>
  <si>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</si>
  <si>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</si>
  <si>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</si>
  <si>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</si>
  <si>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</si>
  <si>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</si>
  <si>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</si>
  <si>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</si>
  <si>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</si>
  <si>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</si>
  <si>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</si>
  <si>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</si>
  <si>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</si>
  <si>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</si>
  <si>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</si>
  <si>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</si>
  <si>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</si>
  <si>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</si>
  <si>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</si>
  <si>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</si>
  <si>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</si>
  <si>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</si>
  <si>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</si>
  <si>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</si>
  <si>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</si>
  <si>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</si>
  <si>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</si>
  <si>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</si>
  <si>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</si>
  <si>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</si>
  <si>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</si>
  <si>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</si>
  <si>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</si>
  <si>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</si>
  <si>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</si>
  <si>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</si>
  <si>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</si>
  <si>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</si>
  <si>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</si>
  <si>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</si>
  <si>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</si>
  <si>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</si>
  <si>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</si>
  <si>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</si>
  <si>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</si>
  <si>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</si>
  <si>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</si>
  <si>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</si>
  <si>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</si>
  <si>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</si>
  <si>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</si>
  <si>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</si>
  <si>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</si>
  <si>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</si>
  <si>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</si>
  <si>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</si>
  <si>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</si>
  <si>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</si>
  <si>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</si>
  <si>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</si>
  <si>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</si>
  <si>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</si>
  <si>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</si>
  <si>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</si>
  <si>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</si>
  <si>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</si>
  <si>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</si>
  <si>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</si>
  <si>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</si>
  <si>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</si>
  <si>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</si>
  <si>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</si>
  <si>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</si>
  <si>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</si>
  <si>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</si>
  <si>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</si>
  <si>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</si>
  <si>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</si>
  <si>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</si>
  <si>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</si>
  <si>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</si>
  <si>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</si>
  <si>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</si>
  <si>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</si>
  <si>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</si>
  <si>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</si>
  <si>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</si>
  <si>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</si>
  <si>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</si>
  <si>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</si>
  <si>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</si>
  <si>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</si>
  <si>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</si>
  <si>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</si>
  <si>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</si>
  <si>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</si>
  <si>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</si>
  <si>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</si>
  <si>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</si>
  <si>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</si>
  <si>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</si>
  <si>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</si>
  <si>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</si>
  <si>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</si>
  <si>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</si>
  <si>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</si>
  <si>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</si>
  <si>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</si>
  <si>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</si>
  <si>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</si>
  <si>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</si>
  <si>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</si>
  <si>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</si>
  <si>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</si>
  <si>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</si>
  <si>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</si>
  <si>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</si>
  <si>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</si>
  <si>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</si>
  <si>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</si>
  <si>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</si>
  <si>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</si>
  <si>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</si>
  <si>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</si>
  <si>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</si>
  <si>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</si>
  <si>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</si>
  <si>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</si>
  <si>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</si>
  <si>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</si>
  <si>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</si>
  <si>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</si>
  <si>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</si>
  <si>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</si>
  <si>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</si>
  <si>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</si>
  <si>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</si>
  <si>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</si>
  <si>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</si>
  <si>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</si>
  <si>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</si>
  <si>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</si>
  <si>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</si>
  <si>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</si>
  <si>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</si>
  <si>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</si>
  <si>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</si>
  <si>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</si>
  <si>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</si>
  <si>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</si>
  <si>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</si>
  <si>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</si>
  <si>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</si>
  <si>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</si>
  <si>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</si>
  <si>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</si>
  <si>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</si>
  <si>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</si>
  <si>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</si>
  <si>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</si>
  <si>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</si>
  <si>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</si>
  <si>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</si>
  <si>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</si>
  <si>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</si>
  <si>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</si>
  <si>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</si>
  <si>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</si>
  <si>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</si>
  <si>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</si>
  <si>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</si>
  <si>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</si>
  <si>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</si>
  <si>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</si>
  <si>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</si>
  <si>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</si>
  <si>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</si>
  <si>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</si>
  <si>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</si>
  <si>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</si>
  <si>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</si>
  <si>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</si>
  <si>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</si>
  <si>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</si>
  <si>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</si>
  <si>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</si>
  <si>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</si>
  <si>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</si>
  <si>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</si>
  <si>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</si>
  <si>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</si>
  <si>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</si>
  <si>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</si>
  <si>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</si>
  <si>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</si>
  <si>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</si>
  <si>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</si>
  <si>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</si>
  <si>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</si>
  <si>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</si>
  <si>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</si>
  <si>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</si>
  <si>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</si>
  <si>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</si>
  <si>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</si>
  <si>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</si>
  <si>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</si>
  <si>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</si>
  <si>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</si>
  <si>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</si>
  <si>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</si>
  <si>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</si>
  <si>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</si>
  <si>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</si>
  <si>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</si>
  <si>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</si>
  <si>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</si>
  <si>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</si>
  <si>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</si>
  <si>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</si>
  <si>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</si>
  <si>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</si>
  <si>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</si>
  <si>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</si>
  <si>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</si>
  <si>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</si>
  <si>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</si>
  <si>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</si>
  <si>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</si>
  <si>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</si>
  <si>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</si>
  <si>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</si>
  <si>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</si>
  <si>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</si>
  <si>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</si>
  <si>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</si>
  <si>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</si>
  <si>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</si>
  <si>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</si>
  <si>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</si>
  <si>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</si>
  <si>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</si>
  <si>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</si>
  <si>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</si>
  <si>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</si>
  <si>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</si>
  <si>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</si>
  <si>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</si>
  <si>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</si>
  <si>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</si>
  <si>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</si>
  <si>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</si>
  <si>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</si>
  <si>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</si>
  <si>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</si>
  <si>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</si>
  <si>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NOMBRE CENTRO DE TRABAJO Y/O PROCESO: DIVISIÓN  OPERACIÓN Y MANTENIMIENTO</t>
  </si>
  <si>
    <t>DIVISIÓN  OPERACIÓN Y MANTENIMIENTO</t>
  </si>
  <si>
    <t>CENTRO DE TRABAJO Y/O PROCESO: TANQUE DE ALMACENAMIENTO DE AGUA LOS PINOS CALLE 71 C SUR  N° 11 C - 42 JUAN REY</t>
  </si>
  <si>
    <t>TANQUE DE ALMACENAMIENTO DE AGUA LOS PINOS</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</si>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</sst>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9" borderId="35" xfId="0" applyFill="1" applyBorder="1" applyAlignment="1">
      <alignment horizontal="center" vertical="center" wrapText="1"/>
    </xf>
    <xf numFmtId="0" fontId="0" fillId="9" borderId="2" xfId="0" applyFill="1" applyBorder="1" applyAlignment="1">
      <alignment horizontal="center" vertical="center" wrapText="1"/>
    </xf>
    <xf numFmtId="0" fontId="0" fillId="9" borderId="29" xfId="0" applyFill="1" applyBorder="1" applyAlignment="1">
      <alignment horizontal="center" vertical="center" wrapText="1"/>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7" fillId="0" borderId="28" xfId="9" applyFont="1" applyFill="1" applyBorder="1" applyAlignment="1">
      <alignment horizontal="center"/>
    </xf>
    <xf numFmtId="0" fontId="7" fillId="0" borderId="29" xfId="9" applyFont="1" applyFill="1" applyBorder="1" applyAlignment="1">
      <alignment horizont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35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377"/>
  <sheetViews>
    <sheetView showGridLines="0" zoomScale="85" zoomScaleNormal="85"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37"/>
      <c r="D2" s="137"/>
      <c r="E2" s="147" t="s">
        <v>344</v>
      </c>
      <c r="F2" s="148"/>
      <c r="G2" s="148"/>
      <c r="H2" s="148"/>
      <c r="I2" s="148"/>
      <c r="J2" s="149"/>
      <c r="K2" s="9"/>
      <c r="L2" s="9"/>
      <c r="M2" s="9"/>
      <c r="N2" s="8"/>
      <c r="O2" s="8"/>
      <c r="P2" s="8"/>
      <c r="Q2" s="8"/>
      <c r="R2" s="8"/>
      <c r="S2" s="8"/>
      <c r="T2" s="8"/>
      <c r="U2" s="8"/>
      <c r="V2" s="9"/>
      <c r="W2" s="8"/>
      <c r="X2" s="8"/>
      <c r="Y2" s="8"/>
      <c r="Z2" s="8"/>
      <c r="AA2" s="8"/>
      <c r="AB2" s="10"/>
    </row>
    <row r="3" spans="1:277" s="6" customFormat="1" ht="15" customHeight="1">
      <c r="A3" s="5"/>
      <c r="C3" s="11"/>
      <c r="D3" s="8"/>
      <c r="E3" s="150" t="s">
        <v>342</v>
      </c>
      <c r="F3" s="151"/>
      <c r="G3" s="151"/>
      <c r="H3" s="151"/>
      <c r="I3" s="151"/>
      <c r="J3" s="152"/>
      <c r="K3" s="9"/>
      <c r="L3" s="9"/>
      <c r="M3" s="9"/>
      <c r="N3" s="8"/>
      <c r="O3" s="8"/>
      <c r="P3" s="8"/>
      <c r="Q3" s="8"/>
      <c r="R3" s="8"/>
      <c r="S3" s="8"/>
      <c r="T3" s="8"/>
      <c r="U3" s="8"/>
      <c r="V3" s="9"/>
      <c r="W3" s="8"/>
      <c r="X3" s="8"/>
      <c r="Y3" s="8"/>
      <c r="Z3" s="8"/>
      <c r="AA3" s="8"/>
      <c r="AB3" s="10"/>
    </row>
    <row r="4" spans="1:277" s="6" customFormat="1" ht="15" customHeight="1" thickBot="1">
      <c r="A4" s="5"/>
      <c r="C4" s="137"/>
      <c r="D4" s="137"/>
      <c r="E4" s="153" t="s">
        <v>340</v>
      </c>
      <c r="F4" s="154"/>
      <c r="G4" s="154"/>
      <c r="H4" s="154"/>
      <c r="I4" s="154"/>
      <c r="J4" s="155"/>
      <c r="K4" s="9"/>
      <c r="L4" s="9"/>
      <c r="M4" s="9"/>
      <c r="N4" s="8"/>
      <c r="O4" s="8"/>
      <c r="P4" s="8"/>
      <c r="Q4" s="8"/>
      <c r="R4" s="8"/>
      <c r="S4" s="8"/>
      <c r="T4" s="8"/>
      <c r="U4" s="8"/>
      <c r="V4" s="9"/>
      <c r="W4" s="8"/>
      <c r="X4" s="8"/>
      <c r="Y4" s="8"/>
      <c r="Z4" s="8"/>
      <c r="AA4" s="8"/>
      <c r="AB4" s="10"/>
    </row>
    <row r="5" spans="1:277" s="6" customFormat="1" ht="11.25" customHeight="1">
      <c r="A5" s="5"/>
      <c r="C5" s="11"/>
      <c r="D5" s="8"/>
      <c r="E5" s="138"/>
      <c r="F5" s="138"/>
      <c r="G5" s="138"/>
      <c r="H5" s="138"/>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45" t="s">
        <v>11</v>
      </c>
      <c r="B8" s="143" t="s">
        <v>12</v>
      </c>
      <c r="C8" s="139" t="s">
        <v>0</v>
      </c>
      <c r="D8" s="139"/>
      <c r="E8" s="139"/>
      <c r="F8" s="139"/>
      <c r="G8" s="139"/>
      <c r="H8" s="136" t="s">
        <v>1</v>
      </c>
      <c r="I8" s="140"/>
      <c r="J8" s="141" t="s">
        <v>2</v>
      </c>
      <c r="K8" s="136" t="s">
        <v>3</v>
      </c>
      <c r="L8" s="136"/>
      <c r="M8" s="136"/>
      <c r="N8" s="136" t="s">
        <v>4</v>
      </c>
      <c r="O8" s="136"/>
      <c r="P8" s="136"/>
      <c r="Q8" s="136"/>
      <c r="R8" s="136"/>
      <c r="S8" s="136"/>
      <c r="T8" s="136"/>
      <c r="U8" s="136" t="s">
        <v>5</v>
      </c>
      <c r="V8" s="136" t="s">
        <v>6</v>
      </c>
      <c r="W8" s="140"/>
      <c r="X8" s="135" t="s">
        <v>7</v>
      </c>
      <c r="Y8" s="135"/>
      <c r="Z8" s="135"/>
      <c r="AA8" s="135"/>
      <c r="AB8" s="135"/>
      <c r="AC8" s="135"/>
      <c r="AD8" s="135"/>
    </row>
    <row r="9" spans="1:277" ht="15.75" customHeight="1" thickBot="1">
      <c r="A9" s="146"/>
      <c r="B9" s="144"/>
      <c r="C9" s="139"/>
      <c r="D9" s="139"/>
      <c r="E9" s="139"/>
      <c r="F9" s="139"/>
      <c r="G9" s="139"/>
      <c r="H9" s="140"/>
      <c r="I9" s="140"/>
      <c r="J9" s="141"/>
      <c r="K9" s="136"/>
      <c r="L9" s="136"/>
      <c r="M9" s="136"/>
      <c r="N9" s="136"/>
      <c r="O9" s="136"/>
      <c r="P9" s="136"/>
      <c r="Q9" s="136"/>
      <c r="R9" s="136"/>
      <c r="S9" s="136"/>
      <c r="T9" s="136"/>
      <c r="U9" s="140"/>
      <c r="V9" s="140"/>
      <c r="W9" s="140"/>
      <c r="X9" s="135"/>
      <c r="Y9" s="135"/>
      <c r="Z9" s="135"/>
      <c r="AA9" s="135"/>
      <c r="AB9" s="135"/>
      <c r="AC9" s="135"/>
      <c r="AD9" s="135"/>
    </row>
    <row r="10" spans="1:277" s="13" customFormat="1" ht="39" thickBot="1">
      <c r="A10" s="146"/>
      <c r="B10" s="144"/>
      <c r="C10" s="57" t="s">
        <v>13</v>
      </c>
      <c r="D10" s="57" t="s">
        <v>14</v>
      </c>
      <c r="E10" s="57" t="s">
        <v>15</v>
      </c>
      <c r="F10" s="57" t="s">
        <v>16</v>
      </c>
      <c r="G10" s="57" t="s">
        <v>17</v>
      </c>
      <c r="H10" s="57" t="s">
        <v>18</v>
      </c>
      <c r="I10" s="57" t="s">
        <v>19</v>
      </c>
      <c r="J10" s="142"/>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32" t="s">
        <v>341</v>
      </c>
      <c r="B11" s="129" t="s">
        <v>343</v>
      </c>
      <c r="C11" s="114" t="s">
        <v>265</v>
      </c>
      <c r="D11" s="117" t="s">
        <v>314</v>
      </c>
      <c r="E11" s="120" t="s">
        <v>263</v>
      </c>
      <c r="F11" s="120">
        <v>22</v>
      </c>
      <c r="G11" s="120" t="s">
        <v>256</v>
      </c>
      <c r="H11" s="73" t="str">
        <f>VLOOKUP(I11,Hoja2!A$3:I$54,2,0)</f>
        <v>INADECUADAS CONEXIONES ELÉCTRICAS, SATURACIÓN EN TOMAS DE ENERGÍA</v>
      </c>
      <c r="I11" s="74" t="s">
        <v>158</v>
      </c>
      <c r="J11" s="73" t="str">
        <f>VLOOKUP(I11,Hoja2!A$3:I$54,3,0)</f>
        <v>QUEMADURAS, ELECTROCUCIÓN, ARITMIA CARDIACA, MUERTE</v>
      </c>
      <c r="K11" s="75"/>
      <c r="L11" s="73" t="str">
        <f>VLOOKUP(I11,Hoja2!A$3:I$54,4,0)</f>
        <v>PG INSPECCIONES, PG EMERGENCIA, REQUISITOS MÍNIMOS PARA LÍNEAS ELÉCTRICAS</v>
      </c>
      <c r="M11" s="73" t="str">
        <f>VLOOKUP(I11,Hoja2!A$3:I$54,5,0)</f>
        <v>ELEMENTOS DE PROTECCIÓN PERSONAL</v>
      </c>
      <c r="N11" s="76">
        <v>10</v>
      </c>
      <c r="O11" s="76">
        <v>3</v>
      </c>
      <c r="P11" s="76">
        <v>60</v>
      </c>
      <c r="Q11" s="76">
        <f t="shared" ref="Q11:Q34" si="0">N11*O11</f>
        <v>30</v>
      </c>
      <c r="R11" s="76">
        <f t="shared" ref="R11:R34" si="1">Q11*P11</f>
        <v>1800</v>
      </c>
      <c r="S11" s="76" t="str">
        <f t="shared" ref="S11:S34" si="2">IF(Q11=40,"MA-40",IF(Q11=30,"MA-30",IF(Q11=20,"A-20",IF(Q11=10,"A-10",IF(Q11=24,"MA-24",IF(Q11=18,"A-18",IF(Q11=12,"A-12",IF(Q11=6,"M-6",IF(Q11=8,"M-8",IF(Q11=6,"M-6",IF(Q11=4,"B-4",IF(Q11=2,"B-2",))))))))))))</f>
        <v>MA-30</v>
      </c>
      <c r="T11" s="77" t="str">
        <f t="shared" ref="T11:T34" si="3">IF(R11&lt;=20,"IV",IF(R11&lt;=120,"III",IF(R11&lt;=500,"II",IF(R11&lt;=4000,"I"))))</f>
        <v>I</v>
      </c>
      <c r="U11" s="77" t="str">
        <f>IF(T11=0,"",IF(T11="IV","Aceptable",IF(T11="III","Mejorable",IF(T11="II","No Aceptable o Aceptable con Control Especifico",IF(T11="I","No Aceptable","")))))</f>
        <v>No Aceptable</v>
      </c>
      <c r="V11" s="75">
        <v>1</v>
      </c>
      <c r="W11" s="73" t="str">
        <f>VLOOKUP(I11,Hoja2!A$3:I$54,6,0)</f>
        <v>SECUELA, CALIFICACIÓN DE ENFERMEDAD LABORAL, MUERTE</v>
      </c>
      <c r="X11" s="78"/>
      <c r="Y11" s="78"/>
      <c r="Z11" s="78"/>
      <c r="AA11" s="79" t="str">
        <f>VLOOKUP(I11,Hoja2!A$3:I$54,7,0)</f>
        <v>NS LÍNEAS ELÉCTRICAS</v>
      </c>
      <c r="AB11" s="79" t="str">
        <f>VLOOKUP(I11,Hoja2!A$3:I$54,8,0)</f>
        <v>BUENAS PRACTICAS, APLICACIÓN DE PROCEDIMIENTOS</v>
      </c>
      <c r="AC11" s="80" t="str">
        <f>VLOOKUP(I11,Hoja2!A$3:I$54,9,0)</f>
        <v>BUENAS PRACTICAS, APLICACIÓN DE PROCEDIMIENTOS</v>
      </c>
      <c r="AD11" s="81"/>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33"/>
      <c r="B12" s="130"/>
      <c r="C12" s="115"/>
      <c r="D12" s="118"/>
      <c r="E12" s="121"/>
      <c r="F12" s="121"/>
      <c r="G12" s="121"/>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34"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2"/>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33"/>
      <c r="B13" s="130"/>
      <c r="C13" s="115"/>
      <c r="D13" s="118"/>
      <c r="E13" s="121"/>
      <c r="F13" s="121"/>
      <c r="G13" s="121"/>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2"/>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33"/>
      <c r="B14" s="130"/>
      <c r="C14" s="115"/>
      <c r="D14" s="118"/>
      <c r="E14" s="121"/>
      <c r="F14" s="121"/>
      <c r="G14" s="121"/>
      <c r="H14" s="58" t="str">
        <f>VLOOKUP(I14,Hoja2!A$3:I$54,2,0)</f>
        <v>SUPERFICIES DE TRABAJO IRREGULARES O DESLIZANTES</v>
      </c>
      <c r="I14" s="59" t="s">
        <v>248</v>
      </c>
      <c r="J14" s="58" t="str">
        <f>VLOOKUP(I14,Hoja2!A$3:I$54,3,0)</f>
        <v>CAÍDAS DEL MISMO Y DISTINTO NIVEL, FRACTURAS, GOLPE CON OBJETOS</v>
      </c>
      <c r="K14" s="60"/>
      <c r="L14" s="58" t="str">
        <f>VLOOKUP(I14,Hoja2!A$3:I$54,4,0)</f>
        <v>PG INSPECCIONES, PG EMERGENCIA</v>
      </c>
      <c r="M14" s="58" t="str">
        <f>VLOOKUP(I14,Hoja2!A$3:I$54,5,0)</f>
        <v>CAPACITACIÓN</v>
      </c>
      <c r="N14" s="61">
        <v>6</v>
      </c>
      <c r="O14" s="61">
        <v>4</v>
      </c>
      <c r="P14" s="61">
        <v>25</v>
      </c>
      <c r="Q14" s="61">
        <f t="shared" ref="Q14" si="5">N14*O14</f>
        <v>24</v>
      </c>
      <c r="R14" s="61">
        <f t="shared" ref="R14" si="6">Q14*P14</f>
        <v>600</v>
      </c>
      <c r="S14" s="61" t="str">
        <f t="shared" ref="S14" si="7">IF(Q14=40,"MA-40",IF(Q14=30,"MA-30",IF(Q14=20,"A-20",IF(Q14=10,"A-10",IF(Q14=24,"MA-24",IF(Q14=18,"A-18",IF(Q14=12,"A-12",IF(Q14=6,"M-6",IF(Q14=8,"M-8",IF(Q14=6,"M-6",IF(Q14=4,"B-4",IF(Q14=2,"B-2",))))))))))))</f>
        <v>MA-24</v>
      </c>
      <c r="T14" s="66" t="str">
        <f t="shared" ref="T14" si="8">IF(R14&lt;=20,"IV",IF(R14&lt;=120,"III",IF(R14&lt;=500,"II",IF(R14&lt;=4000,"I"))))</f>
        <v>I</v>
      </c>
      <c r="U14" s="66" t="str">
        <f t="shared" ref="U14" si="9">IF(T14=0,"",IF(T14="IV","Aceptable",IF(T14="III","Mejorable",IF(T14="II","No Aceptable o Aceptable con Control Especifico",IF(T14="I","No Aceptable","")))))</f>
        <v>No Aceptable</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2"/>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0.5">
      <c r="A15" s="133"/>
      <c r="B15" s="130"/>
      <c r="C15" s="115"/>
      <c r="D15" s="118"/>
      <c r="E15" s="121"/>
      <c r="F15" s="121"/>
      <c r="G15" s="121"/>
      <c r="H15" s="58" t="str">
        <f>VLOOKUP(I15,Hoja2!A$3:I$54,2,0)</f>
        <v>ATROPELLAMIENTO, ENVESTIDA</v>
      </c>
      <c r="I15" s="59" t="s">
        <v>189</v>
      </c>
      <c r="J15" s="58" t="str">
        <f>VLOOKUP(I15,Hoja2!A$3:I$54,3,0)</f>
        <v>LESIONES, PÉRDIDAS MATERIALES, MUERTE</v>
      </c>
      <c r="K15" s="60"/>
      <c r="L15" s="58" t="str">
        <f>VLOOKUP(I15,Hoja2!A$3:I$54,4,0)</f>
        <v>PG INSPECCIONES, PG EMERGENCIA</v>
      </c>
      <c r="M15" s="58" t="str">
        <f>VLOOKUP(I15,Hoja2!A$3:I$54,5,0)</f>
        <v>PG SEGURIDAD VIAL</v>
      </c>
      <c r="N15" s="61">
        <v>2</v>
      </c>
      <c r="O15" s="61">
        <v>4</v>
      </c>
      <c r="P15" s="61">
        <v>25</v>
      </c>
      <c r="Q15" s="61">
        <f t="shared" si="0"/>
        <v>8</v>
      </c>
      <c r="R15" s="61">
        <f t="shared" si="1"/>
        <v>200</v>
      </c>
      <c r="S15" s="61" t="str">
        <f t="shared" si="2"/>
        <v>M-8</v>
      </c>
      <c r="T15" s="62" t="str">
        <f t="shared" si="3"/>
        <v>II</v>
      </c>
      <c r="U15" s="62" t="str">
        <f t="shared" si="4"/>
        <v>No Aceptable o Aceptable con Control Especifico</v>
      </c>
      <c r="V15" s="60">
        <v>1</v>
      </c>
      <c r="W15" s="58" t="str">
        <f>VLOOKUP(I15,Hoja2!A$3:I$54,6,0)</f>
        <v>SECUELA, CALIFICACIÓN DE ENFERMEDAD LABORAL, MUERTE</v>
      </c>
      <c r="X15" s="65"/>
      <c r="Y15" s="65"/>
      <c r="Z15" s="65"/>
      <c r="AA15" s="64" t="str">
        <f>VLOOKUP(I15,Hoja2!A$3:I$54,7,0)</f>
        <v>NS SEGURIDAD VIAL</v>
      </c>
      <c r="AB15" s="64" t="str">
        <f>VLOOKUP(I15,Hoja2!A$3:I$54,8,0)</f>
        <v>REPORTE DE CONDICIONES</v>
      </c>
      <c r="AC15" s="65" t="str">
        <f>VLOOKUP(I15,Hoja2!A$3:I$54,9,0)</f>
        <v>LISTAS PREOPERACIONALES, MANTENIMIENTO PREVENTIVO Y CORRECTIVO</v>
      </c>
      <c r="AD15" s="82"/>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30.75" customHeight="1">
      <c r="A16" s="133"/>
      <c r="B16" s="130"/>
      <c r="C16" s="115"/>
      <c r="D16" s="118"/>
      <c r="E16" s="121"/>
      <c r="F16" s="121"/>
      <c r="G16" s="121"/>
      <c r="H16" s="58" t="str">
        <f>VLOOKUP(I16,Hoja2!A$3:I$54,2,0)</f>
        <v>ATRACO, ROBO, ATENTADO, SECUESTROS, DE ORDEN PÚBLICO</v>
      </c>
      <c r="I16" s="59" t="s">
        <v>180</v>
      </c>
      <c r="J16" s="58" t="str">
        <f>VLOOKUP(I16,Hoja2!A$3:I$54,3,0)</f>
        <v>HERIDAS, LESIONES FÍSICAS / PSICOLÓGICAS</v>
      </c>
      <c r="K16" s="60"/>
      <c r="L16" s="58" t="str">
        <f>VLOOKUP(I16,Hoja2!A$3:I$54,4,0)</f>
        <v>PG INSPECCIONES, PG EMERGENCIA</v>
      </c>
      <c r="M16" s="58" t="str">
        <f>VLOOKUP(I16,Hoja2!A$3:I$54,5,0)</f>
        <v>UNIFORMES CORPORATIVOS, CHAQUETAS CORPORATIVAS, CARNETIZACIÓN</v>
      </c>
      <c r="N16" s="61">
        <v>6</v>
      </c>
      <c r="O16" s="61">
        <v>3</v>
      </c>
      <c r="P16" s="61">
        <v>25</v>
      </c>
      <c r="Q16" s="61">
        <f t="shared" si="0"/>
        <v>18</v>
      </c>
      <c r="R16" s="61">
        <f t="shared" si="1"/>
        <v>450</v>
      </c>
      <c r="S16" s="61" t="str">
        <f t="shared" si="2"/>
        <v>A-18</v>
      </c>
      <c r="T16" s="62" t="str">
        <f t="shared" si="3"/>
        <v>II</v>
      </c>
      <c r="U16" s="62" t="str">
        <f t="shared" si="4"/>
        <v>No Aceptable o Aceptable con Control Especifico</v>
      </c>
      <c r="V16" s="60">
        <v>1</v>
      </c>
      <c r="W16" s="58" t="str">
        <f>VLOOKUP(I16,Hoja2!A$3:I$54,6,0)</f>
        <v>SECUELA, CALIFICACIÓN DE ENFERMEDAD LABORAL, MUERTE</v>
      </c>
      <c r="X16" s="65"/>
      <c r="Y16" s="65"/>
      <c r="Z16" s="65"/>
      <c r="AA16" s="64" t="str">
        <f>VLOOKUP(I16,Hoja2!A$3:I$54,7,0)</f>
        <v>N/A</v>
      </c>
      <c r="AB16" s="64" t="str">
        <f>VLOOKUP(I16,Hoja2!A$3:I$54,8,0)</f>
        <v>BUENAS PRACTICAS, APLICACIÓN DE PROCEDIMIENTOS</v>
      </c>
      <c r="AC16" s="65" t="str">
        <f>VLOOKUP(I16,Hoja2!A$3:I$54,9,0)</f>
        <v>BUENAS PRACTICAS</v>
      </c>
      <c r="AD16" s="82"/>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30.75" customHeight="1">
      <c r="A17" s="133"/>
      <c r="B17" s="130"/>
      <c r="C17" s="115"/>
      <c r="D17" s="118"/>
      <c r="E17" s="121"/>
      <c r="F17" s="121"/>
      <c r="G17" s="121"/>
      <c r="H17" s="58" t="str">
        <f>VLOOKUP(I17,Hoja2!A$3:I$54,2,0)</f>
        <v>EXPLOSION, FUGA, DERRAME E INCENDIO</v>
      </c>
      <c r="I17" s="59" t="s">
        <v>230</v>
      </c>
      <c r="J17" s="58" t="str">
        <f>VLOOKUP(I17,Hoja2!A$3:I$54,3,0)</f>
        <v>INTOXICACIÓN, QUEMADURAS, LESIONES, ATRAPAMIENTO</v>
      </c>
      <c r="K17" s="60"/>
      <c r="L17" s="58" t="str">
        <f>VLOOKUP(I17,Hoja2!A$3:I$54,4,0)</f>
        <v>PG INSPECCIONES, PG EMERGENCIA</v>
      </c>
      <c r="M17" s="58" t="str">
        <f>VLOOKUP(I17,Hoja2!A$3:I$54,5,0)</f>
        <v>NO OBSERVADO</v>
      </c>
      <c r="N17" s="61">
        <v>2</v>
      </c>
      <c r="O17" s="61">
        <v>2</v>
      </c>
      <c r="P17" s="61">
        <v>10</v>
      </c>
      <c r="Q17" s="61">
        <f t="shared" ref="Q17" si="10">N17*O17</f>
        <v>4</v>
      </c>
      <c r="R17" s="61">
        <f t="shared" ref="R17" si="11">Q17*P17</f>
        <v>40</v>
      </c>
      <c r="S17" s="61" t="str">
        <f t="shared" ref="S17" si="12">IF(Q17=40,"MA-40",IF(Q17=30,"MA-30",IF(Q17=20,"A-20",IF(Q17=10,"A-10",IF(Q17=24,"MA-24",IF(Q17=18,"A-18",IF(Q17=12,"A-12",IF(Q17=6,"M-6",IF(Q17=8,"M-8",IF(Q17=6,"M-6",IF(Q17=4,"B-4",IF(Q17=2,"B-2",))))))))))))</f>
        <v>B-4</v>
      </c>
      <c r="T17" s="62" t="str">
        <f t="shared" ref="T17" si="13">IF(R17&lt;=20,"IV",IF(R17&lt;=120,"III",IF(R17&lt;=500,"II",IF(R17&lt;=4000,"I"))))</f>
        <v>III</v>
      </c>
      <c r="U17" s="62" t="str">
        <f t="shared" ref="U17" si="14">IF(T17=0,"",IF(T17="IV","Aceptable",IF(T17="III","Mejorable",IF(T17="II","No Aceptable o Aceptable con Control Especifico",IF(T17="I","No Aceptable","")))))</f>
        <v>Mejorable</v>
      </c>
      <c r="V17" s="60">
        <v>1</v>
      </c>
      <c r="W17" s="58" t="str">
        <f>VLOOKUP(I17,Hoja2!A$3:I$54,6,0)</f>
        <v>SECUELA, CALIFICACIÓN DE ENFERMEDAD LABORAL, MUERTE</v>
      </c>
      <c r="X17" s="65"/>
      <c r="Y17" s="65"/>
      <c r="Z17" s="65"/>
      <c r="AA17" s="64" t="str">
        <f>VLOOKUP(I17,Hoja2!A$3:I$54,7,0)</f>
        <v>NS PLANES DE EMERGENCIA</v>
      </c>
      <c r="AB17" s="64" t="str">
        <f>VLOOKUP(I17,Hoja2!A$3:I$54,8,0)</f>
        <v>PROTOCOLOS DE EVACUACIÓN, PUNTO DE ENCUENTRO</v>
      </c>
      <c r="AC17" s="65" t="str">
        <f>VLOOKUP(I17,Hoja2!A$3:I$54,9,0)</f>
        <v>N/A</v>
      </c>
      <c r="AD17" s="82"/>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15">
      <c r="A18" s="133"/>
      <c r="B18" s="130"/>
      <c r="C18" s="115"/>
      <c r="D18" s="118"/>
      <c r="E18" s="121"/>
      <c r="F18" s="121"/>
      <c r="G18" s="121"/>
      <c r="H18" s="58" t="str">
        <f>VLOOKUP(I18,Hoja2!A$3:I$54,2,0)</f>
        <v>AUSENCIA O EXCESO DE LUZ EN UN AMBIENTE</v>
      </c>
      <c r="I18" s="59" t="s">
        <v>47</v>
      </c>
      <c r="J18" s="58" t="str">
        <f>VLOOKUP(I18,Hoja2!A$3:I$54,3,0)</f>
        <v>ESTRÉS, DIFICULTAD PARA VER, CANSANCIO VISUAL</v>
      </c>
      <c r="K18" s="60"/>
      <c r="L18" s="58" t="str">
        <f>VLOOKUP(I18,Hoja2!A$3:I$54,4,0)</f>
        <v>PG INSPECCIONES, PG EMERGENCIA</v>
      </c>
      <c r="M18" s="58" t="str">
        <f>VLOOKUP(I18,Hoja2!A$3:I$54,5,0)</f>
        <v>NO OBSERVADO</v>
      </c>
      <c r="N18" s="61">
        <v>10</v>
      </c>
      <c r="O18" s="61">
        <v>3</v>
      </c>
      <c r="P18" s="61">
        <v>25</v>
      </c>
      <c r="Q18" s="61">
        <f t="shared" si="0"/>
        <v>30</v>
      </c>
      <c r="R18" s="61">
        <f t="shared" si="1"/>
        <v>750</v>
      </c>
      <c r="S18" s="61" t="str">
        <f t="shared" si="2"/>
        <v>MA-30</v>
      </c>
      <c r="T18" s="62" t="str">
        <f t="shared" si="3"/>
        <v>I</v>
      </c>
      <c r="U18" s="62" t="str">
        <f t="shared" si="4"/>
        <v>No Aceptable</v>
      </c>
      <c r="V18" s="60">
        <v>1</v>
      </c>
      <c r="W18" s="58" t="str">
        <f>VLOOKUP(I18,Hoja2!A$3:I$54,6,0)</f>
        <v>SECUELA, CALIFICACIÓN DE ENFERMEDAD LABORAL</v>
      </c>
      <c r="X18" s="65"/>
      <c r="Y18" s="65"/>
      <c r="Z18" s="65"/>
      <c r="AA18" s="64" t="str">
        <f>VLOOKUP(I18,Hoja2!A$3:I$54,7,0)</f>
        <v>N/A</v>
      </c>
      <c r="AB18" s="64" t="str">
        <f>VLOOKUP(I18,Hoja2!A$3:I$54,8,0)</f>
        <v>AUTOCUIDADO E HIGIENE</v>
      </c>
      <c r="AC18" s="65" t="str">
        <f>VLOOKUP(I18,Hoja2!A$3:I$54,9,0)</f>
        <v>PG HIGIENE</v>
      </c>
      <c r="AD18" s="82"/>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25.5">
      <c r="A19" s="133"/>
      <c r="B19" s="130"/>
      <c r="C19" s="115"/>
      <c r="D19" s="118"/>
      <c r="E19" s="121"/>
      <c r="F19" s="121"/>
      <c r="G19" s="121"/>
      <c r="H19" s="58" t="str">
        <f>VLOOKUP(I19,Hoja2!A$3:I$54,2,0)</f>
        <v>POLVOS INORGÁNICOS</v>
      </c>
      <c r="I19" s="59" t="s">
        <v>78</v>
      </c>
      <c r="J19" s="58" t="str">
        <f>VLOOKUP(I19,Hoja2!A$3:I$54,3,0)</f>
        <v>COMPLICACIONES RESPIRATORIAS</v>
      </c>
      <c r="K19" s="60"/>
      <c r="L19" s="58" t="str">
        <f>VLOOKUP(I19,Hoja2!A$3:I$54,4,0)</f>
        <v>PG INSPECCIONES, PG EMERGENCIA, PG RIESGO QUÍMICO</v>
      </c>
      <c r="M19" s="58" t="str">
        <f>VLOOKUP(I19,Hoja2!A$3:I$54,5,0)</f>
        <v>ELEMENTOS DE PROTECCIÓN PERSONAL</v>
      </c>
      <c r="N19" s="61">
        <v>2</v>
      </c>
      <c r="O19" s="61">
        <v>3</v>
      </c>
      <c r="P19" s="61">
        <v>10</v>
      </c>
      <c r="Q19" s="61">
        <f t="shared" si="0"/>
        <v>6</v>
      </c>
      <c r="R19" s="61">
        <f t="shared" si="1"/>
        <v>60</v>
      </c>
      <c r="S19" s="61" t="str">
        <f t="shared" si="2"/>
        <v>M-6</v>
      </c>
      <c r="T19" s="62" t="str">
        <f t="shared" si="3"/>
        <v>III</v>
      </c>
      <c r="U19" s="62" t="str">
        <f t="shared" si="4"/>
        <v>Mejorable</v>
      </c>
      <c r="V19" s="60">
        <v>1</v>
      </c>
      <c r="W19" s="58" t="str">
        <f>VLOOKUP(I19,Hoja2!A$3:I$54,6,0)</f>
        <v>SECUELA, CALIFICACIÓN DE ENFERMEDAD LABORAL</v>
      </c>
      <c r="X19" s="65"/>
      <c r="Y19" s="65"/>
      <c r="Z19" s="65"/>
      <c r="AA19" s="64" t="str">
        <f>VLOOKUP(I19,Hoja2!A$3:I$54,7,0)</f>
        <v>NS QUIMICOS</v>
      </c>
      <c r="AB19" s="64" t="str">
        <f>VLOOKUP(I19,Hoja2!A$3:I$54,8,0)</f>
        <v>BUENAS PRACTICAS Y USO DE EPP</v>
      </c>
      <c r="AC19" s="65" t="str">
        <f>VLOOKUP(I19,Hoja2!A$3:I$54,9,0)</f>
        <v>PG HIGIENE</v>
      </c>
      <c r="AD19" s="82"/>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25.5">
      <c r="A20" s="133"/>
      <c r="B20" s="130"/>
      <c r="C20" s="115"/>
      <c r="D20" s="118"/>
      <c r="E20" s="121"/>
      <c r="F20" s="121"/>
      <c r="G20" s="121"/>
      <c r="H20" s="58" t="str">
        <f>VLOOKUP(I20,Hoja2!A$3:I$54,2,0)</f>
        <v>MATERIAL PARTICULADO</v>
      </c>
      <c r="I20" s="59" t="s">
        <v>84</v>
      </c>
      <c r="J20" s="58" t="str">
        <f>VLOOKUP(I20,Hoja2!A$3:I$54,3,0)</f>
        <v>COMPLICACIONES RESPIRATORIAS</v>
      </c>
      <c r="K20" s="60"/>
      <c r="L20" s="58" t="str">
        <f>VLOOKUP(I20,Hoja2!A$3:I$54,4,0)</f>
        <v>PG INSPECCIONES, PG EMERGENCIA, PG RIESGO QUÍMICO</v>
      </c>
      <c r="M20" s="58" t="str">
        <f>VLOOKUP(I20,Hoja2!A$3:I$54,5,0)</f>
        <v>ELEMENTOS DE PROTECCIÓN PERSONAL</v>
      </c>
      <c r="N20" s="61">
        <v>2</v>
      </c>
      <c r="O20" s="61">
        <v>1</v>
      </c>
      <c r="P20" s="61">
        <v>10</v>
      </c>
      <c r="Q20" s="61">
        <f t="shared" si="0"/>
        <v>2</v>
      </c>
      <c r="R20" s="61">
        <f t="shared" si="1"/>
        <v>20</v>
      </c>
      <c r="S20" s="61" t="str">
        <f t="shared" si="2"/>
        <v>B-2</v>
      </c>
      <c r="T20" s="62" t="str">
        <f t="shared" si="3"/>
        <v>IV</v>
      </c>
      <c r="U20" s="62" t="str">
        <f t="shared" si="4"/>
        <v>Aceptable</v>
      </c>
      <c r="V20" s="60">
        <v>1</v>
      </c>
      <c r="W20" s="58" t="str">
        <f>VLOOKUP(I20,Hoja2!A$3:I$54,6,0)</f>
        <v>SECUELA, CALIFICACIÓN DE ENFERMEDAD LABORAL</v>
      </c>
      <c r="X20" s="65"/>
      <c r="Y20" s="65"/>
      <c r="Z20" s="65"/>
      <c r="AA20" s="64" t="str">
        <f>VLOOKUP(I20,Hoja2!A$3:I$54,7,0)</f>
        <v>NS QUIMICOS</v>
      </c>
      <c r="AB20" s="64" t="str">
        <f>VLOOKUP(I20,Hoja2!A$3:I$54,8,0)</f>
        <v>BUENAS PRACTICAS Y USO DE EPP</v>
      </c>
      <c r="AC20" s="65" t="str">
        <f>VLOOKUP(I20,Hoja2!A$3:I$54,9,0)</f>
        <v>FORTALECIMIENTO PVE QUÍMICO</v>
      </c>
      <c r="AD20" s="82"/>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25.5">
      <c r="A21" s="133"/>
      <c r="B21" s="130"/>
      <c r="C21" s="115"/>
      <c r="D21" s="118"/>
      <c r="E21" s="121"/>
      <c r="F21" s="121"/>
      <c r="G21" s="121"/>
      <c r="H21" s="58" t="str">
        <f>VLOOKUP(I21,Hoja2!A$3:I$54,2,0)</f>
        <v>HUMOS METÁLICOS O NO METÁLICOS</v>
      </c>
      <c r="I21" s="59" t="s">
        <v>93</v>
      </c>
      <c r="J21" s="58" t="str">
        <f>VLOOKUP(I21,Hoja2!A$3:I$54,3,0)</f>
        <v>COMPLICACIONES RESPIRATORIAS</v>
      </c>
      <c r="K21" s="60"/>
      <c r="L21" s="58" t="str">
        <f>VLOOKUP(I21,Hoja2!A$3:I$54,4,0)</f>
        <v>PG INSPECCIONES, PG EMERGENCIA, PG RIESGO QUÍMICO</v>
      </c>
      <c r="M21" s="58" t="str">
        <f>VLOOKUP(I21,Hoja2!A$3:I$54,5,0)</f>
        <v>ELEMENTOS DE PROTECCIÓN PERSONAL</v>
      </c>
      <c r="N21" s="61">
        <v>2</v>
      </c>
      <c r="O21" s="61">
        <v>1</v>
      </c>
      <c r="P21" s="61">
        <v>10</v>
      </c>
      <c r="Q21" s="61">
        <f t="shared" si="0"/>
        <v>2</v>
      </c>
      <c r="R21" s="61">
        <f t="shared" si="1"/>
        <v>20</v>
      </c>
      <c r="S21" s="61" t="str">
        <f t="shared" si="2"/>
        <v>B-2</v>
      </c>
      <c r="T21" s="62" t="str">
        <f t="shared" si="3"/>
        <v>IV</v>
      </c>
      <c r="U21" s="62" t="str">
        <f t="shared" si="4"/>
        <v>Aceptable</v>
      </c>
      <c r="V21" s="60">
        <v>1</v>
      </c>
      <c r="W21" s="58" t="str">
        <f>VLOOKUP(I21,Hoja2!A$3:I$54,6,0)</f>
        <v>SECUELA, CALIFICACIÓN DE ENFERMEDAD LABORAL, MUERTE</v>
      </c>
      <c r="X21" s="65"/>
      <c r="Y21" s="65"/>
      <c r="Z21" s="65"/>
      <c r="AA21" s="64" t="str">
        <f>VLOOKUP(I21,Hoja2!A$3:I$54,7,0)</f>
        <v>NS QUIMICOS</v>
      </c>
      <c r="AB21" s="64" t="str">
        <f>VLOOKUP(I21,Hoja2!A$3:I$54,8,0)</f>
        <v>BUENAS PRACTICAS, AUTOCUIDADO Y EPP</v>
      </c>
      <c r="AC21" s="65" t="str">
        <f>VLOOKUP(I21,Hoja2!A$3:I$54,9,0)</f>
        <v>FORTALECIMIENTO PVE QUÍMICO</v>
      </c>
      <c r="AD21" s="82"/>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15">
      <c r="A22" s="133"/>
      <c r="B22" s="130"/>
      <c r="C22" s="115"/>
      <c r="D22" s="118"/>
      <c r="E22" s="121"/>
      <c r="F22" s="121"/>
      <c r="G22" s="121"/>
      <c r="H22" s="58" t="str">
        <f>VLOOKUP(I22,Hoja2!A$3:I$54,2,0)</f>
        <v>MICROORGANISMOS</v>
      </c>
      <c r="I22" s="59" t="s">
        <v>237</v>
      </c>
      <c r="J22" s="58" t="str">
        <f>VLOOKUP(I22,Hoja2!A$3:I$54,3,0)</f>
        <v>GRIPAS, NAUSEAS, MAREOS, MALESTAR GENERAL</v>
      </c>
      <c r="K22" s="60"/>
      <c r="L22" s="58" t="str">
        <f>VLOOKUP(I22,Hoja2!A$3:I$54,4,0)</f>
        <v>PG INSPECCIONES, PG EMERGENCIA</v>
      </c>
      <c r="M22" s="58" t="str">
        <f>VLOOKUP(I22,Hoja2!A$3:I$54,5,0)</f>
        <v>PVE BIOLÓGICO</v>
      </c>
      <c r="N22" s="61">
        <v>2</v>
      </c>
      <c r="O22" s="61">
        <v>1</v>
      </c>
      <c r="P22" s="61">
        <v>10</v>
      </c>
      <c r="Q22" s="61">
        <f t="shared" si="0"/>
        <v>2</v>
      </c>
      <c r="R22" s="61">
        <f t="shared" si="1"/>
        <v>20</v>
      </c>
      <c r="S22" s="61" t="str">
        <f t="shared" si="2"/>
        <v>B-2</v>
      </c>
      <c r="T22" s="62" t="str">
        <f t="shared" si="3"/>
        <v>IV</v>
      </c>
      <c r="U22" s="62" t="str">
        <f t="shared" si="4"/>
        <v>Aceptable</v>
      </c>
      <c r="V22" s="60">
        <v>1</v>
      </c>
      <c r="W22" s="58" t="str">
        <f>VLOOKUP(I22,Hoja2!A$3:I$54,6,0)</f>
        <v>SECUELA</v>
      </c>
      <c r="X22" s="65"/>
      <c r="Y22" s="65"/>
      <c r="Z22" s="65"/>
      <c r="AA22" s="64" t="str">
        <f>VLOOKUP(I22,Hoja2!A$3:I$54,7,0)</f>
        <v>NS BIOLÓGICO</v>
      </c>
      <c r="AB22" s="64" t="str">
        <f>VLOOKUP(I22,Hoja2!A$3:I$54,8,0)</f>
        <v>N/A</v>
      </c>
      <c r="AC22" s="65" t="str">
        <f>VLOOKUP(I22,Hoja2!A$3:I$54,9,0)</f>
        <v>BUENAS PRACTICAS</v>
      </c>
      <c r="AD22" s="82"/>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30.75" customHeight="1">
      <c r="A23" s="133"/>
      <c r="B23" s="130"/>
      <c r="C23" s="115"/>
      <c r="D23" s="118"/>
      <c r="E23" s="121"/>
      <c r="F23" s="121"/>
      <c r="G23" s="121"/>
      <c r="H23" s="58" t="str">
        <f>VLOOKUP(I23,Hoja2!A$3:I$54,2,0)</f>
        <v>MICROORGANISMOS EN EL AMBIENTE</v>
      </c>
      <c r="I23" s="59" t="s">
        <v>240</v>
      </c>
      <c r="J23" s="58" t="str">
        <f>VLOOKUP(I23,Hoja2!A$3:I$54,3,0)</f>
        <v>LESIONES EN LA PIEL, MALESTAR GENERAL</v>
      </c>
      <c r="K23" s="60"/>
      <c r="L23" s="58" t="str">
        <f>VLOOKUP(I23,Hoja2!A$3:I$54,4,0)</f>
        <v>PG INSPECCIONES, PG EMERGENCIA</v>
      </c>
      <c r="M23" s="58" t="str">
        <f>VLOOKUP(I23,Hoja2!A$3:I$54,5,0)</f>
        <v>PVE BIOLÓGICO, ELEMENTOS DE PROTECCION PERSONAL</v>
      </c>
      <c r="N23" s="61">
        <v>2</v>
      </c>
      <c r="O23" s="61">
        <v>3</v>
      </c>
      <c r="P23" s="61">
        <v>10</v>
      </c>
      <c r="Q23" s="61">
        <f t="shared" si="0"/>
        <v>6</v>
      </c>
      <c r="R23" s="61">
        <f t="shared" si="1"/>
        <v>60</v>
      </c>
      <c r="S23" s="61" t="str">
        <f t="shared" si="2"/>
        <v>M-6</v>
      </c>
      <c r="T23" s="62" t="str">
        <f t="shared" si="3"/>
        <v>III</v>
      </c>
      <c r="U23" s="62" t="str">
        <f t="shared" si="4"/>
        <v>Mejorable</v>
      </c>
      <c r="V23" s="60">
        <v>1</v>
      </c>
      <c r="W23" s="58" t="str">
        <f>VLOOKUP(I23,Hoja2!A$3:I$54,6,0)</f>
        <v>SECUELA, CALIFICACIÓN DE ENFERMEDAD LABORAL, MUERTE</v>
      </c>
      <c r="X23" s="65"/>
      <c r="Y23" s="65"/>
      <c r="Z23" s="65"/>
      <c r="AA23" s="64" t="str">
        <f>VLOOKUP(I23,Hoja2!A$3:I$54,7,0)</f>
        <v>NS BIOLÓGICO</v>
      </c>
      <c r="AB23" s="64" t="str">
        <f>VLOOKUP(I23,Hoja2!A$3:I$54,8,0)</f>
        <v>AUTOCIODADO E HIGIENE, USO DE EPP</v>
      </c>
      <c r="AC23" s="65" t="str">
        <f>VLOOKUP(I23,Hoja2!A$3:I$54,9,0)</f>
        <v>N/A</v>
      </c>
      <c r="AD23" s="82"/>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25.5">
      <c r="A24" s="133"/>
      <c r="B24" s="130"/>
      <c r="C24" s="115"/>
      <c r="D24" s="118"/>
      <c r="E24" s="121"/>
      <c r="F24" s="121"/>
      <c r="G24" s="121"/>
      <c r="H24" s="58" t="str">
        <f>VLOOKUP(I24,Hoja2!A$3:I$54,2,0)</f>
        <v>HONGOS</v>
      </c>
      <c r="I24" s="59" t="s">
        <v>113</v>
      </c>
      <c r="J24" s="58" t="str">
        <f>VLOOKUP(I24,Hoja2!A$3:I$54,3,0)</f>
        <v>LESIONES EN LA PIEL</v>
      </c>
      <c r="K24" s="60"/>
      <c r="L24" s="58" t="str">
        <f>VLOOKUP(I24,Hoja2!A$3:I$54,4,0)</f>
        <v>PG INSPECCIONES, PG EMERGENCIA</v>
      </c>
      <c r="M24" s="58" t="str">
        <f>VLOOKUP(I24,Hoja2!A$3:I$54,5,0)</f>
        <v>PVE BIOLÓGICO</v>
      </c>
      <c r="N24" s="61">
        <v>2</v>
      </c>
      <c r="O24" s="61">
        <v>1</v>
      </c>
      <c r="P24" s="61">
        <v>10</v>
      </c>
      <c r="Q24" s="61">
        <f t="shared" si="0"/>
        <v>2</v>
      </c>
      <c r="R24" s="61">
        <f t="shared" si="1"/>
        <v>20</v>
      </c>
      <c r="S24" s="61" t="str">
        <f t="shared" si="2"/>
        <v>B-2</v>
      </c>
      <c r="T24" s="62" t="str">
        <f t="shared" si="3"/>
        <v>IV</v>
      </c>
      <c r="U24" s="62" t="str">
        <f t="shared" si="4"/>
        <v>Aceptable</v>
      </c>
      <c r="V24" s="60">
        <v>1</v>
      </c>
      <c r="W24" s="58" t="str">
        <f>VLOOKUP(I24,Hoja2!A$3:I$54,6,0)</f>
        <v>SECUELA</v>
      </c>
      <c r="X24" s="65"/>
      <c r="Y24" s="65"/>
      <c r="Z24" s="65"/>
      <c r="AA24" s="64" t="str">
        <f>VLOOKUP(I24,Hoja2!A$3:I$54,7,0)</f>
        <v>NS BIOLÓGICO</v>
      </c>
      <c r="AB24" s="64" t="str">
        <f>VLOOKUP(I24,Hoja2!A$3:I$54,8,0)</f>
        <v>AUTOCUIDADO E HIGIENE, USO DE EPP</v>
      </c>
      <c r="AC24" s="65" t="str">
        <f>VLOOKUP(I24,Hoja2!A$3:I$54,9,0)</f>
        <v>N/A</v>
      </c>
      <c r="AD24" s="82"/>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40.5">
      <c r="A25" s="133"/>
      <c r="B25" s="130"/>
      <c r="C25" s="115"/>
      <c r="D25" s="118"/>
      <c r="E25" s="121"/>
      <c r="F25" s="121"/>
      <c r="G25" s="121"/>
      <c r="H25" s="58" t="str">
        <f>VLOOKUP(I25,Hoja2!A$3:I$54,2,0)</f>
        <v>FLUIDOS</v>
      </c>
      <c r="I25" s="59" t="s">
        <v>117</v>
      </c>
      <c r="J25" s="58" t="str">
        <f>VLOOKUP(I25,Hoja2!A$3:I$54,3,0)</f>
        <v>LESIONES DÉRMICAS</v>
      </c>
      <c r="K25" s="60"/>
      <c r="L25" s="58" t="str">
        <f>VLOOKUP(I25,Hoja2!A$3:I$54,4,0)</f>
        <v>PG INSPECCIONES, PG EMERGENCIA</v>
      </c>
      <c r="M25" s="58" t="str">
        <f>VLOOKUP(I25,Hoja2!A$3:I$54,5,0)</f>
        <v>PVE BIOLÓGICO, ELEMENTOS DE PROTECCION PERSONAL</v>
      </c>
      <c r="N25" s="61">
        <v>2</v>
      </c>
      <c r="O25" s="61">
        <v>4</v>
      </c>
      <c r="P25" s="61">
        <v>25</v>
      </c>
      <c r="Q25" s="61">
        <f t="shared" si="0"/>
        <v>8</v>
      </c>
      <c r="R25" s="61">
        <f t="shared" si="1"/>
        <v>200</v>
      </c>
      <c r="S25" s="61" t="str">
        <f t="shared" si="2"/>
        <v>M-8</v>
      </c>
      <c r="T25" s="62" t="str">
        <f t="shared" si="3"/>
        <v>II</v>
      </c>
      <c r="U25" s="62" t="str">
        <f t="shared" si="4"/>
        <v>No Aceptable o Aceptable con Control Especifico</v>
      </c>
      <c r="V25" s="60">
        <v>1</v>
      </c>
      <c r="W25" s="58" t="str">
        <f>VLOOKUP(I25,Hoja2!A$3:I$54,6,0)</f>
        <v>SECUELA, CALIFICACIÓN DE ENFERMEDAD LABORAL, MUERTE</v>
      </c>
      <c r="X25" s="65"/>
      <c r="Y25" s="65"/>
      <c r="Z25" s="65"/>
      <c r="AA25" s="64" t="str">
        <f>VLOOKUP(I25,Hoja2!A$3:I$54,7,0)</f>
        <v>NS BIOLÓGICO</v>
      </c>
      <c r="AB25" s="64" t="str">
        <f>VLOOKUP(I25,Hoja2!A$3:I$54,8,0)</f>
        <v>AUTOCUIDADO E HIGIENE, USO DE EPP</v>
      </c>
      <c r="AC25" s="65" t="str">
        <f>VLOOKUP(I25,Hoja2!A$3:I$54,9,0)</f>
        <v>N/A</v>
      </c>
      <c r="AD25" s="82"/>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25.5">
      <c r="A26" s="133"/>
      <c r="B26" s="130"/>
      <c r="C26" s="115"/>
      <c r="D26" s="118"/>
      <c r="E26" s="121"/>
      <c r="F26" s="121"/>
      <c r="G26" s="121"/>
      <c r="H26" s="58" t="str">
        <f>VLOOKUP(I26,Hoja2!A$3:I$54,2,0)</f>
        <v>PARÁSITOS</v>
      </c>
      <c r="I26" s="59" t="s">
        <v>119</v>
      </c>
      <c r="J26" s="58" t="str">
        <f>VLOOKUP(I26,Hoja2!A$3:I$54,3,0)</f>
        <v>LESIONES, INFECCIONES PARASITARIAS</v>
      </c>
      <c r="K26" s="60"/>
      <c r="L26" s="58" t="str">
        <f>VLOOKUP(I26,Hoja2!A$3:I$54,4,0)</f>
        <v>PG INSPECCIONES, PG EMERGENCIA</v>
      </c>
      <c r="M26" s="58" t="str">
        <f>VLOOKUP(I26,Hoja2!A$3:I$54,5,0)</f>
        <v>PVE BIOLÓGICO, ELEMENTOS DE PROTECCION PERSONAL</v>
      </c>
      <c r="N26" s="61">
        <v>2</v>
      </c>
      <c r="O26" s="61">
        <v>2</v>
      </c>
      <c r="P26" s="61">
        <v>10</v>
      </c>
      <c r="Q26" s="61">
        <f t="shared" si="0"/>
        <v>4</v>
      </c>
      <c r="R26" s="61">
        <f t="shared" si="1"/>
        <v>40</v>
      </c>
      <c r="S26" s="61" t="str">
        <f t="shared" si="2"/>
        <v>B-4</v>
      </c>
      <c r="T26" s="62" t="str">
        <f t="shared" si="3"/>
        <v>III</v>
      </c>
      <c r="U26" s="62" t="str">
        <f t="shared" si="4"/>
        <v>Mejorable</v>
      </c>
      <c r="V26" s="60">
        <v>1</v>
      </c>
      <c r="W26" s="58" t="str">
        <f>VLOOKUP(I26,Hoja2!A$3:I$54,6,0)</f>
        <v>SECUELA</v>
      </c>
      <c r="X26" s="65"/>
      <c r="Y26" s="65"/>
      <c r="Z26" s="65"/>
      <c r="AA26" s="64" t="str">
        <f>VLOOKUP(I26,Hoja2!A$3:I$54,7,0)</f>
        <v>NS BIOLÓGICO</v>
      </c>
      <c r="AB26" s="64" t="str">
        <f>VLOOKUP(I26,Hoja2!A$3:I$54,8,0)</f>
        <v>AUTOCUIDADO E HIGIENE, USO DE EPP</v>
      </c>
      <c r="AC26" s="65" t="str">
        <f>VLOOKUP(I26,Hoja2!A$3:I$54,9,0)</f>
        <v>N/A</v>
      </c>
      <c r="AD26" s="82"/>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25.5">
      <c r="A27" s="133"/>
      <c r="B27" s="130"/>
      <c r="C27" s="115"/>
      <c r="D27" s="118"/>
      <c r="E27" s="121"/>
      <c r="F27" s="121"/>
      <c r="G27" s="121"/>
      <c r="H27" s="58" t="str">
        <f>VLOOKUP(I27,Hoja2!A$3:I$54,2,0)</f>
        <v>ANIMALES VIVOS</v>
      </c>
      <c r="I27" s="59" t="s">
        <v>122</v>
      </c>
      <c r="J27" s="58" t="str">
        <f>VLOOKUP(I27,Hoja2!A$3:I$54,3,0)</f>
        <v>LESIONES EN TEJIDOS, INFECCIONES, ENFERMADES INFECTOCONTAGIOSAS</v>
      </c>
      <c r="K27" s="60"/>
      <c r="L27" s="58" t="str">
        <f>VLOOKUP(I27,Hoja2!A$3:I$54,4,0)</f>
        <v>PG INSPECCIONES, PG EMERGENCIA</v>
      </c>
      <c r="M27" s="58" t="str">
        <f>VLOOKUP(I27,Hoja2!A$3:I$54,5,0)</f>
        <v>ELEMENTOS DE PROTECCIÓN PERSONAL</v>
      </c>
      <c r="N27" s="61">
        <v>2</v>
      </c>
      <c r="O27" s="61">
        <v>2</v>
      </c>
      <c r="P27" s="61">
        <v>10</v>
      </c>
      <c r="Q27" s="61">
        <f t="shared" si="0"/>
        <v>4</v>
      </c>
      <c r="R27" s="61">
        <f t="shared" si="1"/>
        <v>40</v>
      </c>
      <c r="S27" s="61" t="str">
        <f t="shared" si="2"/>
        <v>B-4</v>
      </c>
      <c r="T27" s="62" t="str">
        <f t="shared" si="3"/>
        <v>III</v>
      </c>
      <c r="U27" s="62" t="str">
        <f t="shared" si="4"/>
        <v>Mejorable</v>
      </c>
      <c r="V27" s="60">
        <v>1</v>
      </c>
      <c r="W27" s="58" t="str">
        <f>VLOOKUP(I27,Hoja2!A$3:I$54,6,0)</f>
        <v>SECUELA, CALIFICACIÓN DE ENFERMEDAD LABORAL, MUERTE</v>
      </c>
      <c r="X27" s="65"/>
      <c r="Y27" s="65"/>
      <c r="Z27" s="65"/>
      <c r="AA27" s="64" t="str">
        <f>VLOOKUP(I27,Hoja2!A$3:I$54,7,0)</f>
        <v>NS BIOLÓGICO</v>
      </c>
      <c r="AB27" s="64" t="str">
        <f>VLOOKUP(I27,Hoja2!A$3:I$54,8,0)</f>
        <v>AUTOCUIDADO E HIGIENE, USO DE EPP</v>
      </c>
      <c r="AC27" s="65" t="str">
        <f>VLOOKUP(I27,Hoja2!A$3:I$54,9,0)</f>
        <v>BUENAS PRACTICAS</v>
      </c>
      <c r="AD27" s="82"/>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38.25">
      <c r="A28" s="133"/>
      <c r="B28" s="130"/>
      <c r="C28" s="115"/>
      <c r="D28" s="118"/>
      <c r="E28" s="121"/>
      <c r="F28" s="121"/>
      <c r="G28" s="121"/>
      <c r="H28" s="58" t="str">
        <f>VLOOKUP(I28,Hoja2!A$3:I$54,2,0)</f>
        <v>CARGA DE UN PESO MAYOR AL RECOMENDADO</v>
      </c>
      <c r="I28" s="59" t="s">
        <v>125</v>
      </c>
      <c r="J28" s="58" t="str">
        <f>VLOOKUP(I28,Hoja2!A$3:I$54,3,0)</f>
        <v>LESIONES OSTEOMUSCULARES</v>
      </c>
      <c r="K28" s="60"/>
      <c r="L28" s="58" t="str">
        <f>VLOOKUP(I28,Hoja2!A$3:I$54,4,0)</f>
        <v>PG INSPECCIONES, PG EMERGENCIA</v>
      </c>
      <c r="M28" s="58" t="str">
        <f>VLOOKUP(I28,Hoja2!A$3:I$54,5,0)</f>
        <v>PVE BIOMECÁNICO, PROGRAMA PAUSAS ACTIVAS, PG MEDICINA PREVENTIVA Y DEL TRABAJO</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v>
      </c>
      <c r="X28" s="65"/>
      <c r="Y28" s="65"/>
      <c r="Z28" s="65"/>
      <c r="AA28" s="64" t="str">
        <f>VLOOKUP(I28,Hoja2!A$3:I$54,7,0)</f>
        <v>NS MANEJO DE CARGAS</v>
      </c>
      <c r="AB28" s="64" t="str">
        <f>VLOOKUP(I28,Hoja2!A$3:I$54,8,0)</f>
        <v>LEVANTAMIENTO MANUAL Y MECÁNICO DE CARGAS</v>
      </c>
      <c r="AC28" s="65" t="str">
        <f>VLOOKUP(I28,Hoja2!A$3:I$54,9,0)</f>
        <v>FORTALECIMIENTO PVE BIOMECÁNICO</v>
      </c>
      <c r="AD28" s="82"/>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33"/>
      <c r="B29" s="130"/>
      <c r="C29" s="115"/>
      <c r="D29" s="118"/>
      <c r="E29" s="121"/>
      <c r="F29" s="121"/>
      <c r="G29" s="121"/>
      <c r="H29" s="58" t="str">
        <f>VLOOKUP(I29,Hoja2!A$3:I$54,2,0)</f>
        <v>RELACIONES, COHESIÓN, CALIDAD DE INTERACCIONES NO EFECTIVA, NO HAY TRABAJO EN EQUIPO</v>
      </c>
      <c r="I29" s="59" t="s">
        <v>141</v>
      </c>
      <c r="J29" s="58" t="str">
        <f>VLOOKUP(I29,Hoja2!A$3:I$54,3,0)</f>
        <v>ENFERMEDADES DIGESTIVAS, IRRITABILIDAD</v>
      </c>
      <c r="K29" s="60"/>
      <c r="L29" s="58" t="str">
        <f>VLOOKUP(I29,Hoja2!A$3:I$54,4,0)</f>
        <v>N/A</v>
      </c>
      <c r="M29" s="58" t="str">
        <f>VLOOKUP(I29,Hoja2!A$3:I$54,5,0)</f>
        <v>PVE PSICOSOCIAL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N/A</v>
      </c>
      <c r="AB29" s="64" t="str">
        <f>VLOOKUP(I29,Hoja2!A$3:I$54,8,0)</f>
        <v>N/A</v>
      </c>
      <c r="AC29" s="65" t="str">
        <f>VLOOKUP(I29,Hoja2!A$3:I$54,9,0)</f>
        <v>FORTALECIMIENTO PVE PSICOSOCIAL</v>
      </c>
      <c r="AD29" s="82"/>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33" customHeight="1">
      <c r="A30" s="133"/>
      <c r="B30" s="130"/>
      <c r="C30" s="115"/>
      <c r="D30" s="118"/>
      <c r="E30" s="121"/>
      <c r="F30" s="121"/>
      <c r="G30" s="121"/>
      <c r="H30" s="58" t="str">
        <f>VLOOKUP(I30,Hoja2!A$3:I$54,2,0)</f>
        <v>CARGA MENTAL, DEMANDAS EMOCIONALES, INESPECIFICIDAD DE DEFINICIÓN DE ROLES, MONOTONÍA</v>
      </c>
      <c r="I30" s="59" t="s">
        <v>146</v>
      </c>
      <c r="J30" s="58" t="str">
        <f>VLOOKUP(I30,Hoja2!A$3:I$54,3,0)</f>
        <v>ESTRÉS, CEFALÉA, IRRITABILIDAD</v>
      </c>
      <c r="K30" s="60"/>
      <c r="L30" s="58" t="str">
        <f>VLOOKUP(I30,Hoja2!A$3:I$54,4,0)</f>
        <v>N/A</v>
      </c>
      <c r="M30" s="58" t="str">
        <f>VLOOKUP(I30,Hoja2!A$3:I$54,5,0)</f>
        <v>PVE PSICOSOCIAL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N/A</v>
      </c>
      <c r="AB30" s="64" t="str">
        <f>VLOOKUP(I30,Hoja2!A$3:I$54,8,0)</f>
        <v>N/A</v>
      </c>
      <c r="AC30" s="65" t="str">
        <f>VLOOKUP(I30,Hoja2!A$3:I$54,9,0)</f>
        <v>FORTALECIMIENTO PVE PSICOSOCIAL</v>
      </c>
      <c r="AD30" s="82"/>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38.25">
      <c r="A31" s="133"/>
      <c r="B31" s="130"/>
      <c r="C31" s="115"/>
      <c r="D31" s="118"/>
      <c r="E31" s="121"/>
      <c r="F31" s="121"/>
      <c r="G31" s="121"/>
      <c r="H31" s="58" t="str">
        <f>VLOOKUP(I31,Hoja2!A$3:I$54,2,0)</f>
        <v>TECNOLOGÍA NO AVANZADA, COMUNICACIÓN NO EFECTIVA, SOBRECARGA CUANTITATIVA Y CUALITATIVA, NO HAY VARIACIÓN EN FORMA DE TRABAJO</v>
      </c>
      <c r="I31" s="59" t="s">
        <v>149</v>
      </c>
      <c r="J31" s="58" t="str">
        <f>VLOOKUP(I31,Hoja2!A$3:I$54,3,0)</f>
        <v>ENFERMEDADES DIGESTIVAS, IRRITABILIDAD</v>
      </c>
      <c r="K31" s="60"/>
      <c r="L31" s="58" t="str">
        <f>VLOOKUP(I31,Hoja2!A$3:I$54,4,0)</f>
        <v>N/A</v>
      </c>
      <c r="M31" s="58" t="str">
        <f>VLOOKUP(I31,Hoja2!A$3:I$54,5,0)</f>
        <v>PVE PSICOSOCIAL</v>
      </c>
      <c r="N31" s="61">
        <v>2</v>
      </c>
      <c r="O31" s="61">
        <v>2</v>
      </c>
      <c r="P31" s="61">
        <v>10</v>
      </c>
      <c r="Q31" s="61">
        <f t="shared" si="0"/>
        <v>4</v>
      </c>
      <c r="R31" s="61">
        <f t="shared" si="1"/>
        <v>40</v>
      </c>
      <c r="S31" s="61" t="str">
        <f t="shared" si="2"/>
        <v>B-4</v>
      </c>
      <c r="T31" s="66" t="str">
        <f t="shared" si="3"/>
        <v>III</v>
      </c>
      <c r="U31" s="66" t="str">
        <f t="shared" si="4"/>
        <v>Mejorable</v>
      </c>
      <c r="V31" s="60">
        <v>1</v>
      </c>
      <c r="W31" s="58" t="str">
        <f>VLOOKUP(I31,Hoja2!A$3:I$54,6,0)</f>
        <v>SECUELA, CALIFICACIÓN DE ENFERMEDAD LABORAL</v>
      </c>
      <c r="X31" s="65"/>
      <c r="Y31" s="65"/>
      <c r="Z31" s="65"/>
      <c r="AA31" s="64" t="str">
        <f>VLOOKUP(I31,Hoja2!A$3:I$54,7,0)</f>
        <v>N/A</v>
      </c>
      <c r="AB31" s="64" t="str">
        <f>VLOOKUP(I31,Hoja2!A$3:I$54,8,0)</f>
        <v>N/A</v>
      </c>
      <c r="AC31" s="65" t="str">
        <f>VLOOKUP(I31,Hoja2!A$3:I$54,9,0)</f>
        <v>FORTALECIMIENTO PVE PSICOSOCIAL</v>
      </c>
      <c r="AD31" s="82"/>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25.5">
      <c r="A32" s="133"/>
      <c r="B32" s="130"/>
      <c r="C32" s="115"/>
      <c r="D32" s="118"/>
      <c r="E32" s="121"/>
      <c r="F32" s="121"/>
      <c r="G32" s="121"/>
      <c r="H32" s="58" t="str">
        <f>VLOOKUP(I32,Hoja2!A$3:I$54,2,0)</f>
        <v>ESTILOS DE MANDO RÍGIDOS, AUSENCIA DE CAPACITACIÓN, AUSENCIA DE PROGRAMAS DE BIENESTAR</v>
      </c>
      <c r="I32" s="59" t="s">
        <v>154</v>
      </c>
      <c r="J32" s="58" t="str">
        <f>VLOOKUP(I32,Hoja2!A$3:I$54,3,0)</f>
        <v>ESTRÉS, DEPRESIÓN, DESMOTIVACIÓN, AUSENCIA DE ATENCIÓN</v>
      </c>
      <c r="K32" s="60"/>
      <c r="L32" s="58" t="str">
        <f>VLOOKUP(I32,Hoja2!A$3:I$54,4,0)</f>
        <v>N/A</v>
      </c>
      <c r="M32" s="58" t="str">
        <f>VLOOKUP(I32,Hoja2!A$3:I$54,5,0)</f>
        <v>PVE PSICOSOCIAL</v>
      </c>
      <c r="N32" s="61">
        <v>2</v>
      </c>
      <c r="O32" s="61">
        <v>2</v>
      </c>
      <c r="P32" s="61">
        <v>10</v>
      </c>
      <c r="Q32" s="61">
        <f t="shared" si="0"/>
        <v>4</v>
      </c>
      <c r="R32" s="61">
        <f t="shared" si="1"/>
        <v>40</v>
      </c>
      <c r="S32" s="61" t="str">
        <f t="shared" si="2"/>
        <v>B-4</v>
      </c>
      <c r="T32" s="66" t="str">
        <f t="shared" si="3"/>
        <v>III</v>
      </c>
      <c r="U32" s="66" t="str">
        <f t="shared" si="4"/>
        <v>Mejorable</v>
      </c>
      <c r="V32" s="60">
        <v>1</v>
      </c>
      <c r="W32" s="58" t="str">
        <f>VLOOKUP(I32,Hoja2!A$3:I$54,6,0)</f>
        <v>SECUELA, CALIFICACIÓN DE ENFERMEDAD LABORAL</v>
      </c>
      <c r="X32" s="65"/>
      <c r="Y32" s="65"/>
      <c r="Z32" s="65"/>
      <c r="AA32" s="64" t="str">
        <f>VLOOKUP(I32,Hoja2!A$3:I$54,7,0)</f>
        <v>N/A</v>
      </c>
      <c r="AB32" s="64" t="str">
        <f>VLOOKUP(I32,Hoja2!A$3:I$54,8,0)</f>
        <v>N/A</v>
      </c>
      <c r="AC32" s="65" t="str">
        <f>VLOOKUP(I32,Hoja2!A$3:I$54,9,0)</f>
        <v>FORTALECIMIENTO PVE PSICOSOCIAL</v>
      </c>
      <c r="AD32" s="82"/>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25.5">
      <c r="A33" s="133"/>
      <c r="B33" s="130"/>
      <c r="C33" s="115"/>
      <c r="D33" s="118"/>
      <c r="E33" s="121"/>
      <c r="F33" s="121"/>
      <c r="G33" s="121"/>
      <c r="H33" s="58" t="str">
        <f>VLOOKUP(I33,Hoja2!A$3:I$54,2,0)</f>
        <v>SISMOS, INCENDIOS, INUNDACIONES, TERREMOTOS, VENDAVALES</v>
      </c>
      <c r="I33" s="59" t="s">
        <v>250</v>
      </c>
      <c r="J33" s="58" t="str">
        <f>VLOOKUP(I33,Hoja2!A$3:I$54,3,0)</f>
        <v>LESIONES, ATRAPAMIENTO, APLASTAMIENTO, PÉRDIDAS MATERIALES</v>
      </c>
      <c r="K33" s="60"/>
      <c r="L33" s="58" t="str">
        <f>VLOOKUP(I33,Hoja2!A$3:I$54,4,0)</f>
        <v>PG INSPECCIONES, PG EMERGENCIA</v>
      </c>
      <c r="M33" s="58" t="str">
        <f>VLOOKUP(I33,Hoja2!A$3:I$54,5,0)</f>
        <v>BRIGADAS DE EMERGENCIA</v>
      </c>
      <c r="N33" s="61">
        <v>2</v>
      </c>
      <c r="O33" s="61">
        <v>2</v>
      </c>
      <c r="P33" s="61">
        <v>10</v>
      </c>
      <c r="Q33" s="61">
        <f t="shared" si="0"/>
        <v>4</v>
      </c>
      <c r="R33" s="61">
        <f t="shared" si="1"/>
        <v>40</v>
      </c>
      <c r="S33" s="61" t="str">
        <f t="shared" si="2"/>
        <v>B-4</v>
      </c>
      <c r="T33" s="66" t="str">
        <f t="shared" si="3"/>
        <v>III</v>
      </c>
      <c r="U33" s="66" t="str">
        <f t="shared" si="4"/>
        <v>Mejorable</v>
      </c>
      <c r="V33" s="60">
        <v>1</v>
      </c>
      <c r="W33" s="58" t="str">
        <f>VLOOKUP(I33,Hoja2!A$3:I$54,6,0)</f>
        <v>SECUELA, CALIFICACIÓN DE ENFERMEDAD LABORAL, MUERTE</v>
      </c>
      <c r="X33" s="65"/>
      <c r="Y33" s="65"/>
      <c r="Z33" s="65"/>
      <c r="AA33" s="64" t="str">
        <f>VLOOKUP(I33,Hoja2!A$3:I$54,7,0)</f>
        <v>NS PLANES DE EMERGENCIA</v>
      </c>
      <c r="AB33" s="64" t="str">
        <f>VLOOKUP(I33,Hoja2!A$3:I$54,8,0)</f>
        <v>N/A</v>
      </c>
      <c r="AC33" s="65" t="str">
        <f>VLOOKUP(I33,Hoja2!A$3:I$54,9,0)</f>
        <v>N/A</v>
      </c>
      <c r="AD33" s="82"/>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6.25" thickBot="1">
      <c r="A34" s="133"/>
      <c r="B34" s="130"/>
      <c r="C34" s="116"/>
      <c r="D34" s="119"/>
      <c r="E34" s="122"/>
      <c r="F34" s="122"/>
      <c r="G34" s="122"/>
      <c r="H34" s="91" t="str">
        <f>VLOOKUP(I34,Hoja2!A$3:I$54,2,0)</f>
        <v>LLUVIAS, GRANIZADA, HELADAS</v>
      </c>
      <c r="I34" s="92" t="s">
        <v>251</v>
      </c>
      <c r="J34" s="91" t="str">
        <f>VLOOKUP(I34,Hoja2!A$3:I$54,3,0)</f>
        <v>LESIONES, ATRAPAMIENTO, APLASTAMIENTO, PÉRDIDAS MATERIALES</v>
      </c>
      <c r="K34" s="93"/>
      <c r="L34" s="91" t="str">
        <f>VLOOKUP(I34,Hoja2!A$3:I$54,4,0)</f>
        <v>PG INSPECCIONES, PG EMERGENCIA</v>
      </c>
      <c r="M34" s="91" t="str">
        <f>VLOOKUP(I34,Hoja2!A$3:I$54,5,0)</f>
        <v>BRIGADAS DE EMERGENCIA</v>
      </c>
      <c r="N34" s="94">
        <v>2</v>
      </c>
      <c r="O34" s="94">
        <v>3</v>
      </c>
      <c r="P34" s="94">
        <v>10</v>
      </c>
      <c r="Q34" s="94">
        <f t="shared" si="0"/>
        <v>6</v>
      </c>
      <c r="R34" s="94">
        <f t="shared" si="1"/>
        <v>60</v>
      </c>
      <c r="S34" s="94" t="str">
        <f t="shared" si="2"/>
        <v>M-6</v>
      </c>
      <c r="T34" s="87" t="str">
        <f t="shared" si="3"/>
        <v>III</v>
      </c>
      <c r="U34" s="87" t="str">
        <f t="shared" si="4"/>
        <v>Mejorable</v>
      </c>
      <c r="V34" s="93">
        <v>1</v>
      </c>
      <c r="W34" s="91" t="str">
        <f>VLOOKUP(I34,Hoja2!A$3:I$54,6,0)</f>
        <v>SECUELA, CALIFICACIÓN DE ENFERMEDAD LABORAL, MUERTE</v>
      </c>
      <c r="X34" s="95"/>
      <c r="Y34" s="95"/>
      <c r="Z34" s="95"/>
      <c r="AA34" s="96" t="str">
        <f>VLOOKUP(I34,Hoja2!A$3:I$54,7,0)</f>
        <v>NS PLANES DE EMERGENCIA</v>
      </c>
      <c r="AB34" s="96" t="str">
        <f>VLOOKUP(I34,Hoja2!A$3:I$54,8,0)</f>
        <v>N/A</v>
      </c>
      <c r="AC34" s="95" t="str">
        <f>VLOOKUP(I34,Hoja2!A$3:I$54,9,0)</f>
        <v>N/A</v>
      </c>
      <c r="AD34" s="97"/>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25.5">
      <c r="A35" s="133"/>
      <c r="B35" s="130"/>
      <c r="C35" s="123" t="s">
        <v>269</v>
      </c>
      <c r="D35" s="126" t="s">
        <v>315</v>
      </c>
      <c r="E35" s="111" t="s">
        <v>267</v>
      </c>
      <c r="F35" s="111">
        <v>31</v>
      </c>
      <c r="G35" s="111" t="s">
        <v>256</v>
      </c>
      <c r="H35" s="98" t="str">
        <f>VLOOKUP(I35,Hoja2!A$3:I$54,2,0)</f>
        <v>INADECUADAS CONEXIONES ELÉCTRICAS, SATURACIÓN EN TOMAS DE ENERGÍA</v>
      </c>
      <c r="I35" s="108" t="s">
        <v>158</v>
      </c>
      <c r="J35" s="98" t="str">
        <f>VLOOKUP(I35,Hoja2!A$3:I$54,3,0)</f>
        <v>QUEMADURAS, ELECTROCUCIÓN, ARITMIA CARDIACA, MUERTE</v>
      </c>
      <c r="K35" s="99"/>
      <c r="L35" s="98" t="str">
        <f>VLOOKUP(I35,Hoja2!A$3:I$54,4,0)</f>
        <v>PG INSPECCIONES, PG EMERGENCIA, REQUISITOS MÍNIMOS PARA LÍNEAS ELÉCTRICAS</v>
      </c>
      <c r="M35" s="98" t="str">
        <f>VLOOKUP(I35,Hoja2!A$3:I$54,5,0)</f>
        <v>ELEMENTOS DE PROTECCIÓN PERSONAL</v>
      </c>
      <c r="N35" s="100">
        <v>10</v>
      </c>
      <c r="O35" s="100">
        <v>3</v>
      </c>
      <c r="P35" s="100">
        <v>60</v>
      </c>
      <c r="Q35" s="100">
        <f t="shared" ref="Q35:Q80" si="15">N35*O35</f>
        <v>30</v>
      </c>
      <c r="R35" s="100">
        <f t="shared" ref="R35:R80" si="16">Q35*P35</f>
        <v>1800</v>
      </c>
      <c r="S35" s="100" t="str">
        <f t="shared" ref="S35:S80" si="17">IF(Q35=40,"MA-40",IF(Q35=30,"MA-30",IF(Q35=20,"A-20",IF(Q35=10,"A-10",IF(Q35=24,"MA-24",IF(Q35=18,"A-18",IF(Q35=12,"A-12",IF(Q35=6,"M-6",IF(Q35=8,"M-8",IF(Q35=6,"M-6",IF(Q35=4,"B-4",IF(Q35=2,"B-2",))))))))))))</f>
        <v>MA-30</v>
      </c>
      <c r="T35" s="77" t="str">
        <f t="shared" ref="T35:T80" si="18">IF(R35&lt;=20,"IV",IF(R35&lt;=120,"III",IF(R35&lt;=500,"II",IF(R35&lt;=4000,"I"))))</f>
        <v>I</v>
      </c>
      <c r="U35" s="77" t="str">
        <f>IF(T35=0,"",IF(T35="IV","Aceptable",IF(T35="III","Mejorable",IF(T35="II","No Aceptable o Aceptable con Control Especifico",IF(T35="I","No Aceptable","")))))</f>
        <v>No Aceptable</v>
      </c>
      <c r="V35" s="99">
        <v>3</v>
      </c>
      <c r="W35" s="98" t="str">
        <f>VLOOKUP(I35,Hoja2!A$3:I$54,6,0)</f>
        <v>SECUELA, CALIFICACIÓN DE ENFERMEDAD LABORAL, MUERTE</v>
      </c>
      <c r="X35" s="101"/>
      <c r="Y35" s="101"/>
      <c r="Z35" s="101"/>
      <c r="AA35" s="102" t="str">
        <f>VLOOKUP(I35,Hoja2!A$3:I$54,7,0)</f>
        <v>NS LÍNEAS ELÉCTRICAS</v>
      </c>
      <c r="AB35" s="102" t="str">
        <f>VLOOKUP(I35,Hoja2!A$3:I$54,8,0)</f>
        <v>BUENAS PRACTICAS, APLICACIÓN DE PROCEDIMIENTOS</v>
      </c>
      <c r="AC35" s="103" t="str">
        <f>VLOOKUP(I35,Hoja2!A$3:I$54,9,0)</f>
        <v>BUENAS PRACTICAS, APLICACIÓN DE PROCEDIMIENTOS</v>
      </c>
      <c r="AD35" s="104"/>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33"/>
      <c r="B36" s="130"/>
      <c r="C36" s="124"/>
      <c r="D36" s="127"/>
      <c r="E36" s="112"/>
      <c r="F36" s="112"/>
      <c r="G36" s="112"/>
      <c r="H36" s="67" t="str">
        <f>VLOOKUP(I36,Hoja2!A$3:I$54,2,0)</f>
        <v>INADECUADAS CONEXIONES ELÉCTRICAS, SATURACIÓN EN TOMAS DE ENERGÍA</v>
      </c>
      <c r="I36" s="109" t="s">
        <v>163</v>
      </c>
      <c r="J36" s="67" t="str">
        <f>VLOOKUP(I36,Hoja2!A$3:I$54,3,0)</f>
        <v>INTOXICACIÓN, QUEMADURAS</v>
      </c>
      <c r="K36" s="68"/>
      <c r="L36" s="67" t="str">
        <f>VLOOKUP(I36,Hoja2!A$3:I$54,4,0)</f>
        <v>PG INSPECCIONES, PG EMERGENCIA</v>
      </c>
      <c r="M36" s="67" t="str">
        <f>VLOOKUP(I36,Hoja2!A$3:I$54,5,0)</f>
        <v>BRIGADAS DE EMERGENCIA</v>
      </c>
      <c r="N36" s="69">
        <v>10</v>
      </c>
      <c r="O36" s="69">
        <v>3</v>
      </c>
      <c r="P36" s="69">
        <v>60</v>
      </c>
      <c r="Q36" s="69">
        <f t="shared" si="15"/>
        <v>30</v>
      </c>
      <c r="R36" s="69">
        <f t="shared" si="16"/>
        <v>1800</v>
      </c>
      <c r="S36" s="69" t="str">
        <f t="shared" si="17"/>
        <v>MA-30</v>
      </c>
      <c r="T36" s="62" t="str">
        <f t="shared" si="18"/>
        <v>I</v>
      </c>
      <c r="U36" s="62" t="str">
        <f t="shared" ref="U36:U58" si="19">IF(T36=0,"",IF(T36="IV","Aceptable",IF(T36="III","Mejorable",IF(T36="II","No Aceptable o Aceptable con Control Especifico",IF(T36="I","No Aceptable","")))))</f>
        <v>No Aceptable</v>
      </c>
      <c r="V36" s="68">
        <v>3</v>
      </c>
      <c r="W36" s="67" t="str">
        <f>VLOOKUP(I36,Hoja2!A$3:I$54,6,0)</f>
        <v>SECUELA, CALIFICACIÓN DE ENFERMEDAD LABORAL, MUERTE</v>
      </c>
      <c r="X36" s="70"/>
      <c r="Y36" s="70"/>
      <c r="Z36" s="70"/>
      <c r="AA36" s="71" t="str">
        <f>VLOOKUP(I36,Hoja2!A$3:I$54,7,0)</f>
        <v>NS PLANES DE EMERGENCIA</v>
      </c>
      <c r="AB36" s="71" t="str">
        <f>VLOOKUP(I36,Hoja2!A$3:I$54,8,0)</f>
        <v>REPORTES DE CONDICIONES INSEGURAS</v>
      </c>
      <c r="AC36" s="72"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40.5">
      <c r="A37" s="133"/>
      <c r="B37" s="130"/>
      <c r="C37" s="124"/>
      <c r="D37" s="127"/>
      <c r="E37" s="112"/>
      <c r="F37" s="112"/>
      <c r="G37" s="112"/>
      <c r="H37" s="67" t="str">
        <f>VLOOKUP(I37,Hoja2!A$3:I$54,2,0)</f>
        <v>ESCALERAS SIN BARANDAL, PISOS A DESNIVEL,INFRAESTRUCTURA DÉBIL, OBJETOS MAL UBICADOS, AUSENCIA DE ORDEN Y ASEO</v>
      </c>
      <c r="I37" s="109" t="s">
        <v>247</v>
      </c>
      <c r="J37" s="67" t="str">
        <f>VLOOKUP(I37,Hoja2!A$3:I$54,3,0)</f>
        <v>CAÍDAS DEL MISMO Y DISTINTO NIVEL, FRACTURAS, GOLPE CON OBJETOS, CAÍDA DE OBJETOS, OBSTRUCCIÓN DE VÍAS</v>
      </c>
      <c r="K37" s="68"/>
      <c r="L37" s="67" t="str">
        <f>VLOOKUP(I37,Hoja2!A$3:I$54,4,0)</f>
        <v>PG INSPECCIONES, PG EMERGENCIA</v>
      </c>
      <c r="M37" s="67" t="str">
        <f>VLOOKUP(I37,Hoja2!A$3:I$54,5,0)</f>
        <v>CAPACITACIÓN</v>
      </c>
      <c r="N37" s="69">
        <v>6</v>
      </c>
      <c r="O37" s="69">
        <v>3</v>
      </c>
      <c r="P37" s="69">
        <v>10</v>
      </c>
      <c r="Q37" s="69">
        <f t="shared" si="15"/>
        <v>18</v>
      </c>
      <c r="R37" s="69">
        <f t="shared" si="16"/>
        <v>180</v>
      </c>
      <c r="S37" s="69" t="str">
        <f t="shared" si="17"/>
        <v>A-18</v>
      </c>
      <c r="T37" s="62" t="str">
        <f t="shared" si="18"/>
        <v>II</v>
      </c>
      <c r="U37" s="62" t="str">
        <f t="shared" si="19"/>
        <v>No Aceptable o Aceptable con Control Especifico</v>
      </c>
      <c r="V37" s="68">
        <v>3</v>
      </c>
      <c r="W37" s="67" t="str">
        <f>VLOOKUP(I37,Hoja2!A$3:I$54,6,0)</f>
        <v>SECUELA, CALIFICACIÓN DE ENFERMEDAD LABORAL, MUERTE</v>
      </c>
      <c r="X37" s="72"/>
      <c r="Y37" s="72"/>
      <c r="Z37" s="72"/>
      <c r="AA37" s="71" t="str">
        <f>VLOOKUP(I37,Hoja2!A$3:I$54,7,0)</f>
        <v>N/A</v>
      </c>
      <c r="AB37" s="71" t="str">
        <f>VLOOKUP(I37,Hoja2!A$3:I$54,8,0)</f>
        <v>REPORTES DE CONDICIONES INSEGURAS</v>
      </c>
      <c r="AC37" s="72" t="str">
        <f>VLOOKUP(I37,Hoja2!A$3:I$54,9,0)</f>
        <v>SEGUIMIENTO A ACCIONES PREVENTIVAS Y CORRECTIVAS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25.5">
      <c r="A38" s="133"/>
      <c r="B38" s="130"/>
      <c r="C38" s="124"/>
      <c r="D38" s="127"/>
      <c r="E38" s="112"/>
      <c r="F38" s="112"/>
      <c r="G38" s="112"/>
      <c r="H38" s="67" t="str">
        <f>VLOOKUP(I38,Hoja2!A$3:I$54,2,0)</f>
        <v>SUPERFICIES DE TRABAJO IRREGULARES O DESLIZANTES</v>
      </c>
      <c r="I38" s="109" t="s">
        <v>248</v>
      </c>
      <c r="J38" s="67" t="str">
        <f>VLOOKUP(I38,Hoja2!A$3:I$54,3,0)</f>
        <v>CAÍDAS DEL MISMO Y DISTINTO NIVEL, FRACTURAS, GOLPE CON OBJETOS</v>
      </c>
      <c r="K38" s="68"/>
      <c r="L38" s="67" t="str">
        <f>VLOOKUP(I38,Hoja2!A$3:I$54,4,0)</f>
        <v>PG INSPECCIONES, PG EMERGENCIA</v>
      </c>
      <c r="M38" s="67" t="str">
        <f>VLOOKUP(I38,Hoja2!A$3:I$54,5,0)</f>
        <v>CAPACITACIÓN</v>
      </c>
      <c r="N38" s="69">
        <v>6</v>
      </c>
      <c r="O38" s="69">
        <v>4</v>
      </c>
      <c r="P38" s="69">
        <v>25</v>
      </c>
      <c r="Q38" s="69">
        <f t="shared" si="15"/>
        <v>24</v>
      </c>
      <c r="R38" s="69">
        <f t="shared" si="16"/>
        <v>600</v>
      </c>
      <c r="S38" s="69" t="str">
        <f t="shared" si="17"/>
        <v>MA-24</v>
      </c>
      <c r="T38" s="66" t="str">
        <f t="shared" si="18"/>
        <v>I</v>
      </c>
      <c r="U38" s="66" t="str">
        <f t="shared" si="19"/>
        <v>No Aceptable</v>
      </c>
      <c r="V38" s="68">
        <v>3</v>
      </c>
      <c r="W38" s="67" t="str">
        <f>VLOOKUP(I38,Hoja2!A$3:I$54,6,0)</f>
        <v>SECUELA, CALIFICACIÓN DE ENFERMEDAD LABORAL, MUERTE</v>
      </c>
      <c r="X38" s="72"/>
      <c r="Y38" s="72"/>
      <c r="Z38" s="72"/>
      <c r="AA38" s="71" t="str">
        <f>VLOOKUP(I38,Hoja2!A$3:I$54,7,0)</f>
        <v>N/A</v>
      </c>
      <c r="AB38" s="71" t="str">
        <f>VLOOKUP(I38,Hoja2!A$3:I$54,8,0)</f>
        <v>REPORTES DE CONDICIONES INSEGURAS</v>
      </c>
      <c r="AC38" s="72" t="str">
        <f>VLOOKUP(I38,Hoja2!A$3:I$54,9,0)</f>
        <v>SEGUIMIENTO A ACCIONES PREVENTIVAS Y CORRECTIVAS</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8.75" customHeight="1">
      <c r="A39" s="133"/>
      <c r="B39" s="130"/>
      <c r="C39" s="124"/>
      <c r="D39" s="127"/>
      <c r="E39" s="112"/>
      <c r="F39" s="112"/>
      <c r="G39" s="112"/>
      <c r="H39" s="67" t="str">
        <f>VLOOKUP(I39,Hoja2!A$3:I$54,2,0)</f>
        <v>ATROPELLAMIENTO, ENVESTIDA</v>
      </c>
      <c r="I39" s="109" t="s">
        <v>189</v>
      </c>
      <c r="J39" s="67" t="str">
        <f>VLOOKUP(I39,Hoja2!A$3:I$54,3,0)</f>
        <v>LESIONES, PÉRDIDAS MATERIALES, MUERTE</v>
      </c>
      <c r="K39" s="68"/>
      <c r="L39" s="67" t="str">
        <f>VLOOKUP(I39,Hoja2!A$3:I$54,4,0)</f>
        <v>PG INSPECCIONES, PG EMERGENCIA</v>
      </c>
      <c r="M39" s="67" t="str">
        <f>VLOOKUP(I39,Hoja2!A$3:I$54,5,0)</f>
        <v>PG SEGURIDAD VIAL</v>
      </c>
      <c r="N39" s="69">
        <v>2</v>
      </c>
      <c r="O39" s="69">
        <v>4</v>
      </c>
      <c r="P39" s="69">
        <v>25</v>
      </c>
      <c r="Q39" s="69">
        <f t="shared" si="15"/>
        <v>8</v>
      </c>
      <c r="R39" s="69">
        <f t="shared" si="16"/>
        <v>200</v>
      </c>
      <c r="S39" s="69" t="str">
        <f t="shared" si="17"/>
        <v>M-8</v>
      </c>
      <c r="T39" s="62" t="str">
        <f t="shared" si="18"/>
        <v>II</v>
      </c>
      <c r="U39" s="62" t="str">
        <f t="shared" si="19"/>
        <v>No Aceptable o Aceptable con Control Especifico</v>
      </c>
      <c r="V39" s="68">
        <v>3</v>
      </c>
      <c r="W39" s="67" t="str">
        <f>VLOOKUP(I39,Hoja2!A$3:I$54,6,0)</f>
        <v>SECUELA, CALIFICACIÓN DE ENFERMEDAD LABORAL, MUERTE</v>
      </c>
      <c r="X39" s="72"/>
      <c r="Y39" s="72"/>
      <c r="Z39" s="72"/>
      <c r="AA39" s="71" t="str">
        <f>VLOOKUP(I39,Hoja2!A$3:I$54,7,0)</f>
        <v>NS SEGURIDAD VIAL</v>
      </c>
      <c r="AB39" s="71" t="str">
        <f>VLOOKUP(I39,Hoja2!A$3:I$54,8,0)</f>
        <v>REPORTE DE CONDICIONES</v>
      </c>
      <c r="AC39" s="72" t="str">
        <f>VLOOKUP(I39,Hoja2!A$3:I$54,9,0)</f>
        <v>LISTAS PREOPERACIONALES, MANTENIMIENTO PREVENTIVO Y CORRECTIVO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57.75" customHeight="1">
      <c r="A40" s="133"/>
      <c r="B40" s="130"/>
      <c r="C40" s="124"/>
      <c r="D40" s="127"/>
      <c r="E40" s="112"/>
      <c r="F40" s="112"/>
      <c r="G40" s="112"/>
      <c r="H40" s="67" t="str">
        <f>VLOOKUP(I40,Hoja2!A$3:I$54,2,0)</f>
        <v>ATRACO, ROBO, ATENTADO, SECUESTROS, DE ORDEN PÚBLICO</v>
      </c>
      <c r="I40" s="109" t="s">
        <v>180</v>
      </c>
      <c r="J40" s="67" t="str">
        <f>VLOOKUP(I40,Hoja2!A$3:I$54,3,0)</f>
        <v>HERIDAS, LESIONES FÍSICAS / PSICOLÓGICAS</v>
      </c>
      <c r="K40" s="68"/>
      <c r="L40" s="67" t="str">
        <f>VLOOKUP(I40,Hoja2!A$3:I$54,4,0)</f>
        <v>PG INSPECCIONES, PG EMERGENCIA</v>
      </c>
      <c r="M40" s="67" t="str">
        <f>VLOOKUP(I40,Hoja2!A$3:I$54,5,0)</f>
        <v>UNIFORMES CORPORATIVOS, CHAQUETAS CORPORATIVAS, CARNETIZACIÓN</v>
      </c>
      <c r="N40" s="69">
        <v>6</v>
      </c>
      <c r="O40" s="69">
        <v>3</v>
      </c>
      <c r="P40" s="69">
        <v>25</v>
      </c>
      <c r="Q40" s="69">
        <f t="shared" si="15"/>
        <v>18</v>
      </c>
      <c r="R40" s="69">
        <f t="shared" si="16"/>
        <v>450</v>
      </c>
      <c r="S40" s="69" t="str">
        <f t="shared" si="17"/>
        <v>A-18</v>
      </c>
      <c r="T40" s="62" t="str">
        <f t="shared" si="18"/>
        <v>II</v>
      </c>
      <c r="U40" s="62" t="str">
        <f t="shared" si="19"/>
        <v>No Aceptable o Aceptable con Control Especifico</v>
      </c>
      <c r="V40" s="68">
        <v>3</v>
      </c>
      <c r="W40" s="67" t="str">
        <f>VLOOKUP(I40,Hoja2!A$3:I$54,6,0)</f>
        <v>SECUELA, CALIFICACIÓN DE ENFERMEDAD LABORAL, MUERTE</v>
      </c>
      <c r="X40" s="72"/>
      <c r="Y40" s="72"/>
      <c r="Z40" s="72"/>
      <c r="AA40" s="71" t="str">
        <f>VLOOKUP(I40,Hoja2!A$3:I$54,7,0)</f>
        <v>N/A</v>
      </c>
      <c r="AB40" s="71" t="str">
        <f>VLOOKUP(I40,Hoja2!A$3:I$54,8,0)</f>
        <v>BUENAS PRACTICAS, APLICACIÓN DE PROCEDIMIENTOS</v>
      </c>
      <c r="AC40" s="72" t="str">
        <f>VLOOKUP(I40,Hoja2!A$3:I$54,9,0)</f>
        <v>BUENAS PRACTICAS</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33"/>
      <c r="B41" s="130"/>
      <c r="C41" s="124"/>
      <c r="D41" s="127"/>
      <c r="E41" s="112"/>
      <c r="F41" s="112"/>
      <c r="G41" s="112"/>
      <c r="H41" s="67" t="str">
        <f>VLOOKUP(I41,Hoja2!A$3:I$54,2,0)</f>
        <v>EXPLOSION, FUGA, DERRAME E INCENDIO</v>
      </c>
      <c r="I41" s="109" t="s">
        <v>230</v>
      </c>
      <c r="J41" s="67" t="str">
        <f>VLOOKUP(I41,Hoja2!A$3:I$54,3,0)</f>
        <v>INTOXICACIÓN, QUEMADURAS, LESIONES, ATRAPAMIENTO</v>
      </c>
      <c r="K41" s="68"/>
      <c r="L41" s="67" t="str">
        <f>VLOOKUP(I41,Hoja2!A$3:I$54,4,0)</f>
        <v>PG INSPECCIONES, PG EMERGENCIA</v>
      </c>
      <c r="M41" s="67" t="str">
        <f>VLOOKUP(I41,Hoja2!A$3:I$54,5,0)</f>
        <v>NO OBSERVADO</v>
      </c>
      <c r="N41" s="69">
        <v>2</v>
      </c>
      <c r="O41" s="69">
        <v>2</v>
      </c>
      <c r="P41" s="69">
        <v>10</v>
      </c>
      <c r="Q41" s="69">
        <f t="shared" si="15"/>
        <v>4</v>
      </c>
      <c r="R41" s="69">
        <f t="shared" si="16"/>
        <v>40</v>
      </c>
      <c r="S41" s="69" t="str">
        <f t="shared" si="17"/>
        <v>B-4</v>
      </c>
      <c r="T41" s="62" t="str">
        <f t="shared" si="18"/>
        <v>III</v>
      </c>
      <c r="U41" s="62" t="str">
        <f t="shared" si="19"/>
        <v>Mejorable</v>
      </c>
      <c r="V41" s="68">
        <v>3</v>
      </c>
      <c r="W41" s="67" t="str">
        <f>VLOOKUP(I41,Hoja2!A$3:I$54,6,0)</f>
        <v>SECUELA, CALIFICACIÓN DE ENFERMEDAD LABORAL, MUERTE</v>
      </c>
      <c r="X41" s="72"/>
      <c r="Y41" s="72"/>
      <c r="Z41" s="72"/>
      <c r="AA41" s="71" t="str">
        <f>VLOOKUP(I41,Hoja2!A$3:I$54,7,0)</f>
        <v>NS PLANES DE EMERGENCIA</v>
      </c>
      <c r="AB41" s="71" t="str">
        <f>VLOOKUP(I41,Hoja2!A$3:I$54,8,0)</f>
        <v>PROTOCOLOS DE EVACUACIÓN, PUNTO DE ENCUENTRO</v>
      </c>
      <c r="AC41" s="72" t="str">
        <f>VLOOKUP(I41,Hoja2!A$3:I$54,9,0)</f>
        <v>N/A</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47.25" customHeight="1">
      <c r="A42" s="133"/>
      <c r="B42" s="130"/>
      <c r="C42" s="124"/>
      <c r="D42" s="127"/>
      <c r="E42" s="112"/>
      <c r="F42" s="112"/>
      <c r="G42" s="112"/>
      <c r="H42" s="67" t="str">
        <f>VLOOKUP(I42,Hoja2!A$3:I$54,2,0)</f>
        <v>AUSENCIA O EXCESO DE LUZ EN UN AMBIENTE</v>
      </c>
      <c r="I42" s="109" t="s">
        <v>47</v>
      </c>
      <c r="J42" s="67" t="str">
        <f>VLOOKUP(I42,Hoja2!A$3:I$54,3,0)</f>
        <v>ESTRÉS, DIFICULTAD PARA VER, CANSANCIO VISUAL</v>
      </c>
      <c r="K42" s="68"/>
      <c r="L42" s="67" t="str">
        <f>VLOOKUP(I42,Hoja2!A$3:I$54,4,0)</f>
        <v>PG INSPECCIONES, PG EMERGENCIA</v>
      </c>
      <c r="M42" s="67" t="str">
        <f>VLOOKUP(I42,Hoja2!A$3:I$54,5,0)</f>
        <v>NO OBSERVADO</v>
      </c>
      <c r="N42" s="69">
        <v>10</v>
      </c>
      <c r="O42" s="69">
        <v>3</v>
      </c>
      <c r="P42" s="69">
        <v>25</v>
      </c>
      <c r="Q42" s="69">
        <f t="shared" si="15"/>
        <v>30</v>
      </c>
      <c r="R42" s="69">
        <f t="shared" si="16"/>
        <v>750</v>
      </c>
      <c r="S42" s="69" t="str">
        <f t="shared" si="17"/>
        <v>MA-30</v>
      </c>
      <c r="T42" s="62" t="str">
        <f t="shared" si="18"/>
        <v>I</v>
      </c>
      <c r="U42" s="62" t="str">
        <f t="shared" si="19"/>
        <v>No Aceptable</v>
      </c>
      <c r="V42" s="68">
        <v>3</v>
      </c>
      <c r="W42" s="67" t="str">
        <f>VLOOKUP(I42,Hoja2!A$3:I$54,6,0)</f>
        <v>SECUELA, CALIFICACIÓN DE ENFERMEDAD LABORAL</v>
      </c>
      <c r="X42" s="72"/>
      <c r="Y42" s="72"/>
      <c r="Z42" s="72"/>
      <c r="AA42" s="71" t="str">
        <f>VLOOKUP(I42,Hoja2!A$3:I$54,7,0)</f>
        <v>N/A</v>
      </c>
      <c r="AB42" s="71" t="str">
        <f>VLOOKUP(I42,Hoja2!A$3:I$54,8,0)</f>
        <v>AUTOCUIDADO E HIGIENE</v>
      </c>
      <c r="AC42" s="72" t="str">
        <f>VLOOKUP(I42,Hoja2!A$3:I$54,9,0)</f>
        <v>PG HIGIENE</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42.75" customHeight="1">
      <c r="A43" s="133"/>
      <c r="B43" s="130"/>
      <c r="C43" s="124"/>
      <c r="D43" s="127"/>
      <c r="E43" s="112"/>
      <c r="F43" s="112"/>
      <c r="G43" s="112"/>
      <c r="H43" s="67" t="str">
        <f>VLOOKUP(I43,Hoja2!A$3:I$54,2,0)</f>
        <v>POLVOS INORGÁNICOS</v>
      </c>
      <c r="I43" s="109" t="s">
        <v>78</v>
      </c>
      <c r="J43" s="67" t="str">
        <f>VLOOKUP(I43,Hoja2!A$3:I$54,3,0)</f>
        <v>COMPLICACIONES RESPIRATORIAS</v>
      </c>
      <c r="K43" s="68"/>
      <c r="L43" s="67" t="str">
        <f>VLOOKUP(I43,Hoja2!A$3:I$54,4,0)</f>
        <v>PG INSPECCIONES, PG EMERGENCIA, PG RIESGO QUÍMICO</v>
      </c>
      <c r="M43" s="67" t="str">
        <f>VLOOKUP(I43,Hoja2!A$3:I$54,5,0)</f>
        <v>ELEMENTOS DE PROTECCIÓN PERSONAL</v>
      </c>
      <c r="N43" s="69">
        <v>2</v>
      </c>
      <c r="O43" s="69">
        <v>3</v>
      </c>
      <c r="P43" s="69">
        <v>10</v>
      </c>
      <c r="Q43" s="69">
        <f t="shared" si="15"/>
        <v>6</v>
      </c>
      <c r="R43" s="69">
        <f t="shared" si="16"/>
        <v>60</v>
      </c>
      <c r="S43" s="69" t="str">
        <f t="shared" si="17"/>
        <v>M-6</v>
      </c>
      <c r="T43" s="62" t="str">
        <f t="shared" si="18"/>
        <v>III</v>
      </c>
      <c r="U43" s="62" t="str">
        <f t="shared" si="19"/>
        <v>Mejorable</v>
      </c>
      <c r="V43" s="68">
        <v>3</v>
      </c>
      <c r="W43" s="67" t="str">
        <f>VLOOKUP(I43,Hoja2!A$3:I$54,6,0)</f>
        <v>SECUELA, CALIFICACIÓN DE ENFERMEDAD LABORAL</v>
      </c>
      <c r="X43" s="72"/>
      <c r="Y43" s="72"/>
      <c r="Z43" s="72"/>
      <c r="AA43" s="71" t="str">
        <f>VLOOKUP(I43,Hoja2!A$3:I$54,7,0)</f>
        <v>NS QUIMICOS</v>
      </c>
      <c r="AB43" s="71" t="str">
        <f>VLOOKUP(I43,Hoja2!A$3:I$54,8,0)</f>
        <v>BUENAS PRACTICAS Y USO DE EPP</v>
      </c>
      <c r="AC43" s="72" t="str">
        <f>VLOOKUP(I43,Hoja2!A$3:I$54,9,0)</f>
        <v>PG HIGIENE</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42.75" customHeight="1">
      <c r="A44" s="133"/>
      <c r="B44" s="130"/>
      <c r="C44" s="124"/>
      <c r="D44" s="127"/>
      <c r="E44" s="112"/>
      <c r="F44" s="112"/>
      <c r="G44" s="112"/>
      <c r="H44" s="67" t="str">
        <f>VLOOKUP(I44,Hoja2!A$3:I$54,2,0)</f>
        <v>MATERIAL PARTICULADO</v>
      </c>
      <c r="I44" s="109" t="s">
        <v>84</v>
      </c>
      <c r="J44" s="67" t="str">
        <f>VLOOKUP(I44,Hoja2!A$3:I$54,3,0)</f>
        <v>COMPLICACIONES RESPIRATORIAS</v>
      </c>
      <c r="K44" s="68"/>
      <c r="L44" s="67" t="str">
        <f>VLOOKUP(I44,Hoja2!A$3:I$54,4,0)</f>
        <v>PG INSPECCIONES, PG EMERGENCIA, PG RIESGO QUÍMICO</v>
      </c>
      <c r="M44" s="67" t="str">
        <f>VLOOKUP(I44,Hoja2!A$3:I$54,5,0)</f>
        <v>ELEMENTOS DE PROTECCIÓN PERSONAL</v>
      </c>
      <c r="N44" s="69">
        <v>2</v>
      </c>
      <c r="O44" s="69">
        <v>1</v>
      </c>
      <c r="P44" s="69">
        <v>10</v>
      </c>
      <c r="Q44" s="69">
        <f t="shared" si="15"/>
        <v>2</v>
      </c>
      <c r="R44" s="69">
        <f t="shared" si="16"/>
        <v>20</v>
      </c>
      <c r="S44" s="69" t="str">
        <f t="shared" si="17"/>
        <v>B-2</v>
      </c>
      <c r="T44" s="62" t="str">
        <f t="shared" si="18"/>
        <v>IV</v>
      </c>
      <c r="U44" s="62" t="str">
        <f t="shared" si="19"/>
        <v>Aceptable</v>
      </c>
      <c r="V44" s="68">
        <v>3</v>
      </c>
      <c r="W44" s="67" t="str">
        <f>VLOOKUP(I44,Hoja2!A$3:I$54,6,0)</f>
        <v>SECUELA, CALIFICACIÓN DE ENFERMEDAD LABORAL</v>
      </c>
      <c r="X44" s="72"/>
      <c r="Y44" s="72"/>
      <c r="Z44" s="72"/>
      <c r="AA44" s="71" t="str">
        <f>VLOOKUP(I44,Hoja2!A$3:I$54,7,0)</f>
        <v>NS QUIMICOS</v>
      </c>
      <c r="AB44" s="71" t="str">
        <f>VLOOKUP(I44,Hoja2!A$3:I$54,8,0)</f>
        <v>BUENAS PRACTICAS Y USO DE EPP</v>
      </c>
      <c r="AC44" s="72" t="str">
        <f>VLOOKUP(I44,Hoja2!A$3:I$54,9,0)</f>
        <v>FORTALECIMIENTO PVE QUÍMICO</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41.25" customHeight="1">
      <c r="A45" s="133"/>
      <c r="B45" s="130"/>
      <c r="C45" s="124"/>
      <c r="D45" s="127"/>
      <c r="E45" s="112"/>
      <c r="F45" s="112"/>
      <c r="G45" s="112"/>
      <c r="H45" s="67" t="str">
        <f>VLOOKUP(I45,Hoja2!A$3:I$54,2,0)</f>
        <v>HUMOS METÁLICOS O NO METÁLICOS</v>
      </c>
      <c r="I45" s="109" t="s">
        <v>93</v>
      </c>
      <c r="J45" s="67" t="str">
        <f>VLOOKUP(I45,Hoja2!A$3:I$54,3,0)</f>
        <v>COMPLICACIONES RESPIRATORIAS</v>
      </c>
      <c r="K45" s="68"/>
      <c r="L45" s="67" t="str">
        <f>VLOOKUP(I45,Hoja2!A$3:I$54,4,0)</f>
        <v>PG INSPECCIONES, PG EMERGENCIA, PG RIESGO QUÍMICO</v>
      </c>
      <c r="M45" s="67" t="str">
        <f>VLOOKUP(I45,Hoja2!A$3:I$54,5,0)</f>
        <v>ELEMENTOS DE PROTECCIÓN PERSONAL</v>
      </c>
      <c r="N45" s="69">
        <v>2</v>
      </c>
      <c r="O45" s="69">
        <v>1</v>
      </c>
      <c r="P45" s="69">
        <v>10</v>
      </c>
      <c r="Q45" s="69">
        <f t="shared" si="15"/>
        <v>2</v>
      </c>
      <c r="R45" s="69">
        <f t="shared" si="16"/>
        <v>20</v>
      </c>
      <c r="S45" s="69" t="str">
        <f t="shared" si="17"/>
        <v>B-2</v>
      </c>
      <c r="T45" s="62" t="str">
        <f t="shared" si="18"/>
        <v>IV</v>
      </c>
      <c r="U45" s="62" t="str">
        <f t="shared" si="19"/>
        <v>Aceptable</v>
      </c>
      <c r="V45" s="68">
        <v>3</v>
      </c>
      <c r="W45" s="67" t="str">
        <f>VLOOKUP(I45,Hoja2!A$3:I$54,6,0)</f>
        <v>SECUELA, CALIFICACIÓN DE ENFERMEDAD LABORAL, MUERTE</v>
      </c>
      <c r="X45" s="72"/>
      <c r="Y45" s="72"/>
      <c r="Z45" s="72"/>
      <c r="AA45" s="71" t="str">
        <f>VLOOKUP(I45,Hoja2!A$3:I$54,7,0)</f>
        <v>NS QUIMICOS</v>
      </c>
      <c r="AB45" s="71" t="str">
        <f>VLOOKUP(I45,Hoja2!A$3:I$54,8,0)</f>
        <v>BUENAS PRACTICAS, AUTOCUIDADO Y EPP</v>
      </c>
      <c r="AC45" s="72" t="str">
        <f>VLOOKUP(I45,Hoja2!A$3:I$54,9,0)</f>
        <v>FORTALECIMIENTO PVE QUÍMICO</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46.5" customHeight="1">
      <c r="A46" s="133"/>
      <c r="B46" s="130"/>
      <c r="C46" s="124"/>
      <c r="D46" s="127"/>
      <c r="E46" s="112"/>
      <c r="F46" s="112"/>
      <c r="G46" s="112"/>
      <c r="H46" s="67" t="str">
        <f>VLOOKUP(I46,Hoja2!A$3:I$54,2,0)</f>
        <v>MICROORGANISMOS</v>
      </c>
      <c r="I46" s="109" t="s">
        <v>237</v>
      </c>
      <c r="J46" s="67" t="str">
        <f>VLOOKUP(I46,Hoja2!A$3:I$54,3,0)</f>
        <v>GRIPAS, NAUSEAS, MAREOS, MALESTAR GENERAL</v>
      </c>
      <c r="K46" s="68"/>
      <c r="L46" s="67" t="str">
        <f>VLOOKUP(I46,Hoja2!A$3:I$54,4,0)</f>
        <v>PG INSPECCIONES, PG EMERGENCIA</v>
      </c>
      <c r="M46" s="67" t="str">
        <f>VLOOKUP(I46,Hoja2!A$3:I$54,5,0)</f>
        <v>PVE BIOLÓGICO</v>
      </c>
      <c r="N46" s="69">
        <v>2</v>
      </c>
      <c r="O46" s="69">
        <v>1</v>
      </c>
      <c r="P46" s="69">
        <v>10</v>
      </c>
      <c r="Q46" s="69">
        <f t="shared" si="15"/>
        <v>2</v>
      </c>
      <c r="R46" s="69">
        <f t="shared" si="16"/>
        <v>20</v>
      </c>
      <c r="S46" s="69" t="str">
        <f t="shared" si="17"/>
        <v>B-2</v>
      </c>
      <c r="T46" s="62" t="str">
        <f t="shared" si="18"/>
        <v>IV</v>
      </c>
      <c r="U46" s="62" t="str">
        <f t="shared" si="19"/>
        <v>Aceptable</v>
      </c>
      <c r="V46" s="68">
        <v>3</v>
      </c>
      <c r="W46" s="67" t="str">
        <f>VLOOKUP(I46,Hoja2!A$3:I$54,6,0)</f>
        <v>SECUELA</v>
      </c>
      <c r="X46" s="72"/>
      <c r="Y46" s="72"/>
      <c r="Z46" s="72"/>
      <c r="AA46" s="71" t="str">
        <f>VLOOKUP(I46,Hoja2!A$3:I$54,7,0)</f>
        <v>NS BIOLÓGICO</v>
      </c>
      <c r="AB46" s="71" t="str">
        <f>VLOOKUP(I46,Hoja2!A$3:I$54,8,0)</f>
        <v>N/A</v>
      </c>
      <c r="AC46" s="72" t="str">
        <f>VLOOKUP(I46,Hoja2!A$3:I$54,9,0)</f>
        <v>BUENAS PRACTICAS</v>
      </c>
      <c r="AD46" s="83"/>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55.5" customHeight="1">
      <c r="A47" s="133"/>
      <c r="B47" s="130"/>
      <c r="C47" s="124"/>
      <c r="D47" s="127"/>
      <c r="E47" s="112"/>
      <c r="F47" s="112"/>
      <c r="G47" s="112"/>
      <c r="H47" s="67" t="str">
        <f>VLOOKUP(I47,Hoja2!A$3:I$54,2,0)</f>
        <v>MICROORGANISMOS EN EL AMBIENTE</v>
      </c>
      <c r="I47" s="109" t="s">
        <v>240</v>
      </c>
      <c r="J47" s="67" t="str">
        <f>VLOOKUP(I47,Hoja2!A$3:I$54,3,0)</f>
        <v>LESIONES EN LA PIEL, MALESTAR GENERAL</v>
      </c>
      <c r="K47" s="68"/>
      <c r="L47" s="67" t="str">
        <f>VLOOKUP(I47,Hoja2!A$3:I$54,4,0)</f>
        <v>PG INSPECCIONES, PG EMERGENCIA</v>
      </c>
      <c r="M47" s="67" t="str">
        <f>VLOOKUP(I47,Hoja2!A$3:I$54,5,0)</f>
        <v>PVE BIOLÓGICO, ELEMENTOS DE PROTECCION PERSONAL</v>
      </c>
      <c r="N47" s="69">
        <v>2</v>
      </c>
      <c r="O47" s="69">
        <v>3</v>
      </c>
      <c r="P47" s="69">
        <v>10</v>
      </c>
      <c r="Q47" s="69">
        <f t="shared" si="15"/>
        <v>6</v>
      </c>
      <c r="R47" s="69">
        <f t="shared" si="16"/>
        <v>60</v>
      </c>
      <c r="S47" s="69" t="str">
        <f t="shared" si="17"/>
        <v>M-6</v>
      </c>
      <c r="T47" s="62" t="str">
        <f t="shared" si="18"/>
        <v>III</v>
      </c>
      <c r="U47" s="62" t="str">
        <f t="shared" si="19"/>
        <v>Mejorable</v>
      </c>
      <c r="V47" s="68">
        <v>3</v>
      </c>
      <c r="W47" s="67" t="str">
        <f>VLOOKUP(I47,Hoja2!A$3:I$54,6,0)</f>
        <v>SECUELA, CALIFICACIÓN DE ENFERMEDAD LABORAL, MUERTE</v>
      </c>
      <c r="X47" s="72"/>
      <c r="Y47" s="72"/>
      <c r="Z47" s="72"/>
      <c r="AA47" s="71" t="str">
        <f>VLOOKUP(I47,Hoja2!A$3:I$54,7,0)</f>
        <v>NS BIOLÓGICO</v>
      </c>
      <c r="AB47" s="71" t="str">
        <f>VLOOKUP(I47,Hoja2!A$3:I$54,8,0)</f>
        <v>AUTOCIODADO E HIGIENE, USO DE EPP</v>
      </c>
      <c r="AC47" s="72" t="str">
        <f>VLOOKUP(I47,Hoja2!A$3:I$54,9,0)</f>
        <v>N/A</v>
      </c>
      <c r="AD47" s="83"/>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49.5" customHeight="1">
      <c r="A48" s="133"/>
      <c r="B48" s="130"/>
      <c r="C48" s="124"/>
      <c r="D48" s="127"/>
      <c r="E48" s="112"/>
      <c r="F48" s="112"/>
      <c r="G48" s="112"/>
      <c r="H48" s="67" t="str">
        <f>VLOOKUP(I48,Hoja2!A$3:I$54,2,0)</f>
        <v>HONGOS</v>
      </c>
      <c r="I48" s="109" t="s">
        <v>113</v>
      </c>
      <c r="J48" s="67" t="str">
        <f>VLOOKUP(I48,Hoja2!A$3:I$54,3,0)</f>
        <v>LESIONES EN LA PIEL</v>
      </c>
      <c r="K48" s="68"/>
      <c r="L48" s="67" t="str">
        <f>VLOOKUP(I48,Hoja2!A$3:I$54,4,0)</f>
        <v>PG INSPECCIONES, PG EMERGENCIA</v>
      </c>
      <c r="M48" s="67" t="str">
        <f>VLOOKUP(I48,Hoja2!A$3:I$54,5,0)</f>
        <v>PVE BIOLÓGICO</v>
      </c>
      <c r="N48" s="69">
        <v>2</v>
      </c>
      <c r="O48" s="69">
        <v>1</v>
      </c>
      <c r="P48" s="69">
        <v>10</v>
      </c>
      <c r="Q48" s="69">
        <f t="shared" si="15"/>
        <v>2</v>
      </c>
      <c r="R48" s="69">
        <f t="shared" si="16"/>
        <v>20</v>
      </c>
      <c r="S48" s="69" t="str">
        <f t="shared" si="17"/>
        <v>B-2</v>
      </c>
      <c r="T48" s="62" t="str">
        <f t="shared" si="18"/>
        <v>IV</v>
      </c>
      <c r="U48" s="62" t="str">
        <f t="shared" si="19"/>
        <v>Aceptable</v>
      </c>
      <c r="V48" s="68">
        <v>3</v>
      </c>
      <c r="W48" s="67" t="str">
        <f>VLOOKUP(I48,Hoja2!A$3:I$54,6,0)</f>
        <v>SECUELA</v>
      </c>
      <c r="X48" s="72"/>
      <c r="Y48" s="72"/>
      <c r="Z48" s="72"/>
      <c r="AA48" s="71" t="str">
        <f>VLOOKUP(I48,Hoja2!A$3:I$54,7,0)</f>
        <v>NS BIOLÓGICO</v>
      </c>
      <c r="AB48" s="71" t="str">
        <f>VLOOKUP(I48,Hoja2!A$3:I$54,8,0)</f>
        <v>AUTOCUIDADO E HIGIENE, USO DE EPP</v>
      </c>
      <c r="AC48" s="72" t="str">
        <f>VLOOKUP(I48,Hoja2!A$3:I$54,9,0)</f>
        <v>N/A</v>
      </c>
      <c r="AD48" s="83"/>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33"/>
      <c r="B49" s="130"/>
      <c r="C49" s="124"/>
      <c r="D49" s="127"/>
      <c r="E49" s="112"/>
      <c r="F49" s="112"/>
      <c r="G49" s="112"/>
      <c r="H49" s="67" t="str">
        <f>VLOOKUP(I49,Hoja2!A$3:I$54,2,0)</f>
        <v>FLUIDOS</v>
      </c>
      <c r="I49" s="109" t="s">
        <v>117</v>
      </c>
      <c r="J49" s="67" t="str">
        <f>VLOOKUP(I49,Hoja2!A$3:I$54,3,0)</f>
        <v>LESIONES DÉRMICAS</v>
      </c>
      <c r="K49" s="68"/>
      <c r="L49" s="67" t="str">
        <f>VLOOKUP(I49,Hoja2!A$3:I$54,4,0)</f>
        <v>PG INSPECCIONES, PG EMERGENCIA</v>
      </c>
      <c r="M49" s="67" t="str">
        <f>VLOOKUP(I49,Hoja2!A$3:I$54,5,0)</f>
        <v>PVE BIOLÓGICO, ELEMENTOS DE PROTECCION PERSONAL</v>
      </c>
      <c r="N49" s="69">
        <v>2</v>
      </c>
      <c r="O49" s="69">
        <v>4</v>
      </c>
      <c r="P49" s="69">
        <v>25</v>
      </c>
      <c r="Q49" s="69">
        <f t="shared" si="15"/>
        <v>8</v>
      </c>
      <c r="R49" s="69">
        <f t="shared" si="16"/>
        <v>200</v>
      </c>
      <c r="S49" s="69" t="str">
        <f t="shared" si="17"/>
        <v>M-8</v>
      </c>
      <c r="T49" s="62" t="str">
        <f t="shared" si="18"/>
        <v>II</v>
      </c>
      <c r="U49" s="62" t="str">
        <f t="shared" si="19"/>
        <v>No Aceptable o Aceptable con Control Especifico</v>
      </c>
      <c r="V49" s="68">
        <v>3</v>
      </c>
      <c r="W49" s="67" t="str">
        <f>VLOOKUP(I49,Hoja2!A$3:I$54,6,0)</f>
        <v>SECUELA, CALIFICACIÓN DE ENFERMEDAD LABORAL, MUERTE</v>
      </c>
      <c r="X49" s="72"/>
      <c r="Y49" s="72"/>
      <c r="Z49" s="72"/>
      <c r="AA49" s="71" t="str">
        <f>VLOOKUP(I49,Hoja2!A$3:I$54,7,0)</f>
        <v>NS BIOLÓGICO</v>
      </c>
      <c r="AB49" s="71" t="str">
        <f>VLOOKUP(I49,Hoja2!A$3:I$54,8,0)</f>
        <v>AUTOCUIDADO E HIGIENE, USO DE EPP</v>
      </c>
      <c r="AC49" s="72" t="str">
        <f>VLOOKUP(I49,Hoja2!A$3:I$54,9,0)</f>
        <v>N/A</v>
      </c>
      <c r="AD49" s="83"/>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25.5">
      <c r="A50" s="133"/>
      <c r="B50" s="130"/>
      <c r="C50" s="124"/>
      <c r="D50" s="127"/>
      <c r="E50" s="112"/>
      <c r="F50" s="112"/>
      <c r="G50" s="112"/>
      <c r="H50" s="67" t="str">
        <f>VLOOKUP(I50,Hoja2!A$3:I$54,2,0)</f>
        <v>PARÁSITOS</v>
      </c>
      <c r="I50" s="109" t="s">
        <v>119</v>
      </c>
      <c r="J50" s="67" t="str">
        <f>VLOOKUP(I50,Hoja2!A$3:I$54,3,0)</f>
        <v>LESIONES, INFECCIONES PARASITARIAS</v>
      </c>
      <c r="K50" s="68"/>
      <c r="L50" s="67" t="str">
        <f>VLOOKUP(I50,Hoja2!A$3:I$54,4,0)</f>
        <v>PG INSPECCIONES, PG EMERGENCIA</v>
      </c>
      <c r="M50" s="67" t="str">
        <f>VLOOKUP(I50,Hoja2!A$3:I$54,5,0)</f>
        <v>PVE BIOLÓGICO, ELEMENTOS DE PROTECCION PERSONAL</v>
      </c>
      <c r="N50" s="69">
        <v>2</v>
      </c>
      <c r="O50" s="69">
        <v>2</v>
      </c>
      <c r="P50" s="69">
        <v>10</v>
      </c>
      <c r="Q50" s="69">
        <f t="shared" si="15"/>
        <v>4</v>
      </c>
      <c r="R50" s="69">
        <f t="shared" si="16"/>
        <v>40</v>
      </c>
      <c r="S50" s="69" t="str">
        <f t="shared" si="17"/>
        <v>B-4</v>
      </c>
      <c r="T50" s="62" t="str">
        <f t="shared" si="18"/>
        <v>III</v>
      </c>
      <c r="U50" s="62" t="str">
        <f t="shared" si="19"/>
        <v>Mejorable</v>
      </c>
      <c r="V50" s="68">
        <v>3</v>
      </c>
      <c r="W50" s="67" t="str">
        <f>VLOOKUP(I50,Hoja2!A$3:I$54,6,0)</f>
        <v>SECUELA</v>
      </c>
      <c r="X50" s="72"/>
      <c r="Y50" s="72"/>
      <c r="Z50" s="72"/>
      <c r="AA50" s="71" t="str">
        <f>VLOOKUP(I50,Hoja2!A$3:I$54,7,0)</f>
        <v>NS BIOLÓGICO</v>
      </c>
      <c r="AB50" s="71" t="str">
        <f>VLOOKUP(I50,Hoja2!A$3:I$54,8,0)</f>
        <v>AUTOCUIDADO E HIGIENE, USO DE EPP</v>
      </c>
      <c r="AC50" s="72" t="str">
        <f>VLOOKUP(I50,Hoja2!A$3:I$54,9,0)</f>
        <v>N/A</v>
      </c>
      <c r="AD50" s="83"/>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33"/>
      <c r="B51" s="130"/>
      <c r="C51" s="124"/>
      <c r="D51" s="127"/>
      <c r="E51" s="112"/>
      <c r="F51" s="112"/>
      <c r="G51" s="112"/>
      <c r="H51" s="67" t="str">
        <f>VLOOKUP(I51,Hoja2!A$3:I$54,2,0)</f>
        <v>ANIMALES VIVOS</v>
      </c>
      <c r="I51" s="109" t="s">
        <v>122</v>
      </c>
      <c r="J51" s="67" t="str">
        <f>VLOOKUP(I51,Hoja2!A$3:I$54,3,0)</f>
        <v>LESIONES EN TEJIDOS, INFECCIONES, ENFERMADES INFECTOCONTAGIOSAS</v>
      </c>
      <c r="K51" s="68"/>
      <c r="L51" s="67" t="str">
        <f>VLOOKUP(I51,Hoja2!A$3:I$54,4,0)</f>
        <v>PG INSPECCIONES, PG EMERGENCIA</v>
      </c>
      <c r="M51" s="67" t="str">
        <f>VLOOKUP(I51,Hoja2!A$3:I$54,5,0)</f>
        <v>ELEMENTOS DE PROTECCIÓN PERSONAL</v>
      </c>
      <c r="N51" s="69">
        <v>2</v>
      </c>
      <c r="O51" s="69">
        <v>2</v>
      </c>
      <c r="P51" s="69">
        <v>10</v>
      </c>
      <c r="Q51" s="69">
        <f t="shared" si="15"/>
        <v>4</v>
      </c>
      <c r="R51" s="69">
        <f t="shared" si="16"/>
        <v>40</v>
      </c>
      <c r="S51" s="69" t="str">
        <f t="shared" si="17"/>
        <v>B-4</v>
      </c>
      <c r="T51" s="62" t="str">
        <f t="shared" si="18"/>
        <v>III</v>
      </c>
      <c r="U51" s="62" t="str">
        <f t="shared" si="19"/>
        <v>Mejorable</v>
      </c>
      <c r="V51" s="68">
        <v>3</v>
      </c>
      <c r="W51" s="67" t="str">
        <f>VLOOKUP(I51,Hoja2!A$3:I$54,6,0)</f>
        <v>SECUELA, CALIFICACIÓN DE ENFERMEDAD LABORAL, MUERTE</v>
      </c>
      <c r="X51" s="72"/>
      <c r="Y51" s="72"/>
      <c r="Z51" s="72"/>
      <c r="AA51" s="71" t="str">
        <f>VLOOKUP(I51,Hoja2!A$3:I$54,7,0)</f>
        <v>NS BIOLÓGICO</v>
      </c>
      <c r="AB51" s="71" t="str">
        <f>VLOOKUP(I51,Hoja2!A$3:I$54,8,0)</f>
        <v>AUTOCUIDADO E HIGIENE, USO DE EPP</v>
      </c>
      <c r="AC51" s="72" t="str">
        <f>VLOOKUP(I51,Hoja2!A$3:I$54,9,0)</f>
        <v>BUENAS PRACTICAS</v>
      </c>
      <c r="AD51" s="83"/>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38.25">
      <c r="A52" s="133"/>
      <c r="B52" s="130"/>
      <c r="C52" s="124"/>
      <c r="D52" s="127"/>
      <c r="E52" s="112"/>
      <c r="F52" s="112"/>
      <c r="G52" s="112"/>
      <c r="H52" s="67" t="str">
        <f>VLOOKUP(I52,Hoja2!A$3:I$54,2,0)</f>
        <v>CARGA DE UN PESO MAYOR AL RECOMENDADO</v>
      </c>
      <c r="I52" s="109" t="s">
        <v>125</v>
      </c>
      <c r="J52" s="67" t="str">
        <f>VLOOKUP(I52,Hoja2!A$3:I$54,3,0)</f>
        <v>LESIONES OSTEOMUSCULARES</v>
      </c>
      <c r="K52" s="68"/>
      <c r="L52" s="67" t="str">
        <f>VLOOKUP(I52,Hoja2!A$3:I$54,4,0)</f>
        <v>PG INSPECCIONES, PG EMERGENCIA</v>
      </c>
      <c r="M52" s="67" t="str">
        <f>VLOOKUP(I52,Hoja2!A$3:I$54,5,0)</f>
        <v>PVE BIOMECÁNICO, PROGRAMA PAUSAS ACTIVAS, PG MEDICINA PREVENTIVA Y DEL TRABAJO</v>
      </c>
      <c r="N52" s="69">
        <v>2</v>
      </c>
      <c r="O52" s="69">
        <v>3</v>
      </c>
      <c r="P52" s="69">
        <v>10</v>
      </c>
      <c r="Q52" s="69">
        <f t="shared" si="15"/>
        <v>6</v>
      </c>
      <c r="R52" s="69">
        <f t="shared" si="16"/>
        <v>60</v>
      </c>
      <c r="S52" s="69" t="str">
        <f t="shared" si="17"/>
        <v>M-6</v>
      </c>
      <c r="T52" s="62" t="str">
        <f t="shared" si="18"/>
        <v>III</v>
      </c>
      <c r="U52" s="62" t="str">
        <f t="shared" si="19"/>
        <v>Mejorable</v>
      </c>
      <c r="V52" s="68">
        <v>3</v>
      </c>
      <c r="W52" s="67" t="str">
        <f>VLOOKUP(I52,Hoja2!A$3:I$54,6,0)</f>
        <v>SECUELA, CALIFICACIÓN DE ENFERMEDAD LABORAL</v>
      </c>
      <c r="X52" s="72"/>
      <c r="Y52" s="72"/>
      <c r="Z52" s="72"/>
      <c r="AA52" s="71" t="str">
        <f>VLOOKUP(I52,Hoja2!A$3:I$54,7,0)</f>
        <v>NS MANEJO DE CARGAS</v>
      </c>
      <c r="AB52" s="71" t="str">
        <f>VLOOKUP(I52,Hoja2!A$3:I$54,8,0)</f>
        <v>LEVANTAMIENTO MANUAL Y MECÁNICO DE CARGAS</v>
      </c>
      <c r="AC52" s="72" t="str">
        <f>VLOOKUP(I52,Hoja2!A$3:I$54,9,0)</f>
        <v>FORTALECIMIENTO PVE BIOMECÁNICO</v>
      </c>
      <c r="AD52" s="83"/>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25.5">
      <c r="A53" s="133"/>
      <c r="B53" s="130"/>
      <c r="C53" s="124"/>
      <c r="D53" s="127"/>
      <c r="E53" s="112"/>
      <c r="F53" s="112"/>
      <c r="G53" s="112"/>
      <c r="H53" s="67" t="str">
        <f>VLOOKUP(I53,Hoja2!A$3:I$54,2,0)</f>
        <v>RELACIONES, COHESIÓN, CALIDAD DE INTERACCIONES NO EFECTIVA, NO HAY TRABAJO EN EQUIPO</v>
      </c>
      <c r="I53" s="109" t="s">
        <v>141</v>
      </c>
      <c r="J53" s="67" t="str">
        <f>VLOOKUP(I53,Hoja2!A$3:I$54,3,0)</f>
        <v>ENFERMEDADES DIGESTIVAS, IRRITABILIDAD</v>
      </c>
      <c r="K53" s="68"/>
      <c r="L53" s="67" t="str">
        <f>VLOOKUP(I53,Hoja2!A$3:I$54,4,0)</f>
        <v>N/A</v>
      </c>
      <c r="M53" s="67" t="str">
        <f>VLOOKUP(I53,Hoja2!A$3:I$54,5,0)</f>
        <v>PVE PSICOSOCIAL</v>
      </c>
      <c r="N53" s="69">
        <v>2</v>
      </c>
      <c r="O53" s="69">
        <v>3</v>
      </c>
      <c r="P53" s="69">
        <v>10</v>
      </c>
      <c r="Q53" s="69">
        <f t="shared" si="15"/>
        <v>6</v>
      </c>
      <c r="R53" s="69">
        <f t="shared" si="16"/>
        <v>60</v>
      </c>
      <c r="S53" s="69" t="str">
        <f t="shared" si="17"/>
        <v>M-6</v>
      </c>
      <c r="T53" s="62" t="str">
        <f t="shared" si="18"/>
        <v>III</v>
      </c>
      <c r="U53" s="62" t="str">
        <f t="shared" si="19"/>
        <v>Mejorable</v>
      </c>
      <c r="V53" s="68">
        <v>3</v>
      </c>
      <c r="W53" s="67" t="str">
        <f>VLOOKUP(I53,Hoja2!A$3:I$54,6,0)</f>
        <v>SECUELA, CALIFICACIÓN DE ENFERMEDAD LABORAL</v>
      </c>
      <c r="X53" s="72"/>
      <c r="Y53" s="72"/>
      <c r="Z53" s="72"/>
      <c r="AA53" s="71" t="str">
        <f>VLOOKUP(I53,Hoja2!A$3:I$54,7,0)</f>
        <v>N/A</v>
      </c>
      <c r="AB53" s="71" t="str">
        <f>VLOOKUP(I53,Hoja2!A$3:I$54,8,0)</f>
        <v>N/A</v>
      </c>
      <c r="AC53" s="72" t="str">
        <f>VLOOKUP(I53,Hoja2!A$3:I$54,9,0)</f>
        <v>FORTALECIMIENTO PVE PSICOSOCIAL</v>
      </c>
      <c r="AD53" s="83"/>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25.5">
      <c r="A54" s="133"/>
      <c r="B54" s="130"/>
      <c r="C54" s="124"/>
      <c r="D54" s="127"/>
      <c r="E54" s="112"/>
      <c r="F54" s="112"/>
      <c r="G54" s="112"/>
      <c r="H54" s="67" t="str">
        <f>VLOOKUP(I54,Hoja2!A$3:I$54,2,0)</f>
        <v>CARGA MENTAL, DEMANDAS EMOCIONALES, INESPECIFICIDAD DE DEFINICIÓN DE ROLES, MONOTONÍA</v>
      </c>
      <c r="I54" s="109" t="s">
        <v>146</v>
      </c>
      <c r="J54" s="67" t="str">
        <f>VLOOKUP(I54,Hoja2!A$3:I$54,3,0)</f>
        <v>ESTRÉS, CEFALÉA, IRRITABILIDAD</v>
      </c>
      <c r="K54" s="68"/>
      <c r="L54" s="67" t="str">
        <f>VLOOKUP(I54,Hoja2!A$3:I$54,4,0)</f>
        <v>N/A</v>
      </c>
      <c r="M54" s="67" t="str">
        <f>VLOOKUP(I54,Hoja2!A$3:I$54,5,0)</f>
        <v>PVE PSICOSOCIAL</v>
      </c>
      <c r="N54" s="69">
        <v>2</v>
      </c>
      <c r="O54" s="69">
        <v>1</v>
      </c>
      <c r="P54" s="69">
        <v>10</v>
      </c>
      <c r="Q54" s="69">
        <f t="shared" si="15"/>
        <v>2</v>
      </c>
      <c r="R54" s="69">
        <f t="shared" si="16"/>
        <v>20</v>
      </c>
      <c r="S54" s="69" t="str">
        <f t="shared" si="17"/>
        <v>B-2</v>
      </c>
      <c r="T54" s="62" t="str">
        <f t="shared" si="18"/>
        <v>IV</v>
      </c>
      <c r="U54" s="62" t="str">
        <f t="shared" si="19"/>
        <v>Aceptable</v>
      </c>
      <c r="V54" s="68">
        <v>3</v>
      </c>
      <c r="W54" s="67" t="str">
        <f>VLOOKUP(I54,Hoja2!A$3:I$54,6,0)</f>
        <v>SECUELA, CALIFICACIÓN DE ENFERMEDAD LABORAL</v>
      </c>
      <c r="X54" s="72"/>
      <c r="Y54" s="72"/>
      <c r="Z54" s="72"/>
      <c r="AA54" s="71" t="str">
        <f>VLOOKUP(I54,Hoja2!A$3:I$54,7,0)</f>
        <v>N/A</v>
      </c>
      <c r="AB54" s="71" t="str">
        <f>VLOOKUP(I54,Hoja2!A$3:I$54,8,0)</f>
        <v>N/A</v>
      </c>
      <c r="AC54" s="72" t="str">
        <f>VLOOKUP(I54,Hoja2!A$3:I$54,9,0)</f>
        <v>FORTALECIMIENTO PVE PSICOSOCIAL</v>
      </c>
      <c r="AD54" s="83"/>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38.25">
      <c r="A55" s="133"/>
      <c r="B55" s="130"/>
      <c r="C55" s="124"/>
      <c r="D55" s="127"/>
      <c r="E55" s="112"/>
      <c r="F55" s="112"/>
      <c r="G55" s="112"/>
      <c r="H55" s="67" t="str">
        <f>VLOOKUP(I55,Hoja2!A$3:I$54,2,0)</f>
        <v>TECNOLOGÍA NO AVANZADA, COMUNICACIÓN NO EFECTIVA, SOBRECARGA CUANTITATIVA Y CUALITATIVA, NO HAY VARIACIÓN EN FORMA DE TRABAJO</v>
      </c>
      <c r="I55" s="109" t="s">
        <v>149</v>
      </c>
      <c r="J55" s="67" t="str">
        <f>VLOOKUP(I55,Hoja2!A$3:I$54,3,0)</f>
        <v>ENFERMEDADES DIGESTIVAS, IRRITABILIDAD</v>
      </c>
      <c r="K55" s="68"/>
      <c r="L55" s="67" t="str">
        <f>VLOOKUP(I55,Hoja2!A$3:I$54,4,0)</f>
        <v>N/A</v>
      </c>
      <c r="M55" s="67" t="str">
        <f>VLOOKUP(I55,Hoja2!A$3:I$54,5,0)</f>
        <v>PVE PSICOSOCIAL</v>
      </c>
      <c r="N55" s="69">
        <v>2</v>
      </c>
      <c r="O55" s="69">
        <v>2</v>
      </c>
      <c r="P55" s="69">
        <v>10</v>
      </c>
      <c r="Q55" s="69">
        <f t="shared" si="15"/>
        <v>4</v>
      </c>
      <c r="R55" s="69">
        <f t="shared" si="16"/>
        <v>40</v>
      </c>
      <c r="S55" s="69" t="str">
        <f t="shared" si="17"/>
        <v>B-4</v>
      </c>
      <c r="T55" s="66" t="str">
        <f t="shared" si="18"/>
        <v>III</v>
      </c>
      <c r="U55" s="66" t="str">
        <f t="shared" si="19"/>
        <v>Mejorable</v>
      </c>
      <c r="V55" s="68">
        <v>3</v>
      </c>
      <c r="W55" s="67" t="str">
        <f>VLOOKUP(I55,Hoja2!A$3:I$54,6,0)</f>
        <v>SECUELA, CALIFICACIÓN DE ENFERMEDAD LABORAL</v>
      </c>
      <c r="X55" s="72"/>
      <c r="Y55" s="72"/>
      <c r="Z55" s="72"/>
      <c r="AA55" s="71" t="str">
        <f>VLOOKUP(I55,Hoja2!A$3:I$54,7,0)</f>
        <v>N/A</v>
      </c>
      <c r="AB55" s="71" t="str">
        <f>VLOOKUP(I55,Hoja2!A$3:I$54,8,0)</f>
        <v>N/A</v>
      </c>
      <c r="AC55" s="72" t="str">
        <f>VLOOKUP(I55,Hoja2!A$3:I$54,9,0)</f>
        <v>FORTALECIMIENTO PVE PSICOSOCIAL</v>
      </c>
      <c r="AD55" s="83"/>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25.5">
      <c r="A56" s="133"/>
      <c r="B56" s="130"/>
      <c r="C56" s="124"/>
      <c r="D56" s="127"/>
      <c r="E56" s="112"/>
      <c r="F56" s="112"/>
      <c r="G56" s="112"/>
      <c r="H56" s="67" t="str">
        <f>VLOOKUP(I56,Hoja2!A$3:I$54,2,0)</f>
        <v>ESTILOS DE MANDO RÍGIDOS, AUSENCIA DE CAPACITACIÓN, AUSENCIA DE PROGRAMAS DE BIENESTAR</v>
      </c>
      <c r="I56" s="109" t="s">
        <v>154</v>
      </c>
      <c r="J56" s="67" t="str">
        <f>VLOOKUP(I56,Hoja2!A$3:I$54,3,0)</f>
        <v>ESTRÉS, DEPRESIÓN, DESMOTIVACIÓN, AUSENCIA DE ATENCIÓN</v>
      </c>
      <c r="K56" s="68"/>
      <c r="L56" s="67" t="str">
        <f>VLOOKUP(I56,Hoja2!A$3:I$54,4,0)</f>
        <v>N/A</v>
      </c>
      <c r="M56" s="67" t="str">
        <f>VLOOKUP(I56,Hoja2!A$3:I$54,5,0)</f>
        <v>PVE PSICOSOCIAL</v>
      </c>
      <c r="N56" s="69">
        <v>2</v>
      </c>
      <c r="O56" s="69">
        <v>2</v>
      </c>
      <c r="P56" s="69">
        <v>10</v>
      </c>
      <c r="Q56" s="69">
        <f t="shared" si="15"/>
        <v>4</v>
      </c>
      <c r="R56" s="69">
        <f t="shared" si="16"/>
        <v>40</v>
      </c>
      <c r="S56" s="69" t="str">
        <f t="shared" si="17"/>
        <v>B-4</v>
      </c>
      <c r="T56" s="66" t="str">
        <f t="shared" si="18"/>
        <v>III</v>
      </c>
      <c r="U56" s="66" t="str">
        <f t="shared" si="19"/>
        <v>Mejorable</v>
      </c>
      <c r="V56" s="68">
        <v>3</v>
      </c>
      <c r="W56" s="67" t="str">
        <f>VLOOKUP(I56,Hoja2!A$3:I$54,6,0)</f>
        <v>SECUELA, CALIFICACIÓN DE ENFERMEDAD LABORAL</v>
      </c>
      <c r="X56" s="72"/>
      <c r="Y56" s="72"/>
      <c r="Z56" s="72"/>
      <c r="AA56" s="71" t="str">
        <f>VLOOKUP(I56,Hoja2!A$3:I$54,7,0)</f>
        <v>N/A</v>
      </c>
      <c r="AB56" s="71" t="str">
        <f>VLOOKUP(I56,Hoja2!A$3:I$54,8,0)</f>
        <v>N/A</v>
      </c>
      <c r="AC56" s="72" t="str">
        <f>VLOOKUP(I56,Hoja2!A$3:I$54,9,0)</f>
        <v>FORTALECIMIENTO PVE PSICOSOCIAL</v>
      </c>
      <c r="AD56" s="83"/>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25.5">
      <c r="A57" s="133"/>
      <c r="B57" s="130"/>
      <c r="C57" s="124"/>
      <c r="D57" s="127"/>
      <c r="E57" s="112"/>
      <c r="F57" s="112"/>
      <c r="G57" s="112"/>
      <c r="H57" s="67" t="str">
        <f>VLOOKUP(I57,Hoja2!A$3:I$54,2,0)</f>
        <v>SISMOS, INCENDIOS, INUNDACIONES, TERREMOTOS, VENDAVALES</v>
      </c>
      <c r="I57" s="109" t="s">
        <v>250</v>
      </c>
      <c r="J57" s="67" t="str">
        <f>VLOOKUP(I57,Hoja2!A$3:I$54,3,0)</f>
        <v>LESIONES, ATRAPAMIENTO, APLASTAMIENTO, PÉRDIDAS MATERIALES</v>
      </c>
      <c r="K57" s="68"/>
      <c r="L57" s="67" t="str">
        <f>VLOOKUP(I57,Hoja2!A$3:I$54,4,0)</f>
        <v>PG INSPECCIONES, PG EMERGENCIA</v>
      </c>
      <c r="M57" s="67" t="str">
        <f>VLOOKUP(I57,Hoja2!A$3:I$54,5,0)</f>
        <v>BRIGADAS DE EMERGENCIA</v>
      </c>
      <c r="N57" s="69">
        <v>2</v>
      </c>
      <c r="O57" s="69">
        <v>2</v>
      </c>
      <c r="P57" s="69">
        <v>10</v>
      </c>
      <c r="Q57" s="69">
        <f t="shared" si="15"/>
        <v>4</v>
      </c>
      <c r="R57" s="69">
        <f t="shared" si="16"/>
        <v>40</v>
      </c>
      <c r="S57" s="69" t="str">
        <f t="shared" si="17"/>
        <v>B-4</v>
      </c>
      <c r="T57" s="66" t="str">
        <f t="shared" si="18"/>
        <v>III</v>
      </c>
      <c r="U57" s="66" t="str">
        <f t="shared" si="19"/>
        <v>Mejorable</v>
      </c>
      <c r="V57" s="68">
        <v>3</v>
      </c>
      <c r="W57" s="67" t="str">
        <f>VLOOKUP(I57,Hoja2!A$3:I$54,6,0)</f>
        <v>SECUELA, CALIFICACIÓN DE ENFERMEDAD LABORAL, MUERTE</v>
      </c>
      <c r="X57" s="72"/>
      <c r="Y57" s="72"/>
      <c r="Z57" s="72"/>
      <c r="AA57" s="71" t="str">
        <f>VLOOKUP(I57,Hoja2!A$3:I$54,7,0)</f>
        <v>NS PLANES DE EMERGENCIA</v>
      </c>
      <c r="AB57" s="71" t="str">
        <f>VLOOKUP(I57,Hoja2!A$3:I$54,8,0)</f>
        <v>N/A</v>
      </c>
      <c r="AC57" s="72" t="str">
        <f>VLOOKUP(I57,Hoja2!A$3:I$54,9,0)</f>
        <v>N/A</v>
      </c>
      <c r="AD57" s="83"/>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26.25" thickBot="1">
      <c r="A58" s="133"/>
      <c r="B58" s="130"/>
      <c r="C58" s="125"/>
      <c r="D58" s="128"/>
      <c r="E58" s="113"/>
      <c r="F58" s="113"/>
      <c r="G58" s="113"/>
      <c r="H58" s="84" t="str">
        <f>VLOOKUP(I58,Hoja2!A$3:I$54,2,0)</f>
        <v>LLUVIAS, GRANIZADA, HELADAS</v>
      </c>
      <c r="I58" s="110" t="s">
        <v>251</v>
      </c>
      <c r="J58" s="84" t="str">
        <f>VLOOKUP(I58,Hoja2!A$3:I$54,3,0)</f>
        <v>LESIONES, ATRAPAMIENTO, APLASTAMIENTO, PÉRDIDAS MATERIALES</v>
      </c>
      <c r="K58" s="85"/>
      <c r="L58" s="84" t="str">
        <f>VLOOKUP(I58,Hoja2!A$3:I$54,4,0)</f>
        <v>PG INSPECCIONES, PG EMERGENCIA</v>
      </c>
      <c r="M58" s="84" t="str">
        <f>VLOOKUP(I58,Hoja2!A$3:I$54,5,0)</f>
        <v>BRIGADAS DE EMERGENCIA</v>
      </c>
      <c r="N58" s="86">
        <v>2</v>
      </c>
      <c r="O58" s="86">
        <v>3</v>
      </c>
      <c r="P58" s="86">
        <v>10</v>
      </c>
      <c r="Q58" s="86">
        <f t="shared" si="15"/>
        <v>6</v>
      </c>
      <c r="R58" s="86">
        <f t="shared" si="16"/>
        <v>60</v>
      </c>
      <c r="S58" s="86" t="str">
        <f t="shared" si="17"/>
        <v>M-6</v>
      </c>
      <c r="T58" s="87" t="str">
        <f t="shared" si="18"/>
        <v>III</v>
      </c>
      <c r="U58" s="87" t="str">
        <f t="shared" si="19"/>
        <v>Mejorable</v>
      </c>
      <c r="V58" s="85">
        <v>3</v>
      </c>
      <c r="W58" s="84" t="str">
        <f>VLOOKUP(I58,Hoja2!A$3:I$54,6,0)</f>
        <v>SECUELA, CALIFICACIÓN DE ENFERMEDAD LABORAL, MUERTE</v>
      </c>
      <c r="X58" s="88"/>
      <c r="Y58" s="88"/>
      <c r="Z58" s="88"/>
      <c r="AA58" s="89" t="str">
        <f>VLOOKUP(I58,Hoja2!A$3:I$54,7,0)</f>
        <v>NS PLANES DE EMERGENCIA</v>
      </c>
      <c r="AB58" s="89" t="str">
        <f>VLOOKUP(I58,Hoja2!A$3:I$54,8,0)</f>
        <v>N/A</v>
      </c>
      <c r="AC58" s="88" t="str">
        <f>VLOOKUP(I58,Hoja2!A$3:I$54,9,0)</f>
        <v>N/A</v>
      </c>
      <c r="AD58" s="90"/>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25.5">
      <c r="A59" s="133"/>
      <c r="B59" s="130"/>
      <c r="C59" s="114" t="s">
        <v>273</v>
      </c>
      <c r="D59" s="117" t="s">
        <v>316</v>
      </c>
      <c r="E59" s="120" t="s">
        <v>271</v>
      </c>
      <c r="F59" s="120">
        <v>32</v>
      </c>
      <c r="G59" s="120" t="s">
        <v>256</v>
      </c>
      <c r="H59" s="73" t="str">
        <f>VLOOKUP(I59,Hoja2!A$3:I$54,2,0)</f>
        <v>INADECUADAS CONEXIONES ELÉCTRICAS, SATURACIÓN EN TOMAS DE ENERGÍA</v>
      </c>
      <c r="I59" s="74" t="s">
        <v>158</v>
      </c>
      <c r="J59" s="73" t="str">
        <f>VLOOKUP(I59,Hoja2!A$3:I$54,3,0)</f>
        <v>QUEMADURAS, ELECTROCUCIÓN, ARITMIA CARDIACA, MUERTE</v>
      </c>
      <c r="K59" s="75"/>
      <c r="L59" s="73" t="str">
        <f>VLOOKUP(I59,Hoja2!A$3:I$54,4,0)</f>
        <v>PG INSPECCIONES, PG EMERGENCIA, REQUISITOS MÍNIMOS PARA LÍNEAS ELÉCTRICAS</v>
      </c>
      <c r="M59" s="73" t="str">
        <f>VLOOKUP(I59,Hoja2!A$3:I$54,5,0)</f>
        <v>ELEMENTOS DE PROTECCIÓN PERSONAL</v>
      </c>
      <c r="N59" s="76">
        <v>10</v>
      </c>
      <c r="O59" s="76">
        <v>3</v>
      </c>
      <c r="P59" s="76">
        <v>60</v>
      </c>
      <c r="Q59" s="76">
        <f t="shared" si="15"/>
        <v>30</v>
      </c>
      <c r="R59" s="76">
        <f t="shared" si="16"/>
        <v>1800</v>
      </c>
      <c r="S59" s="76" t="str">
        <f t="shared" si="17"/>
        <v>MA-30</v>
      </c>
      <c r="T59" s="77" t="str">
        <f t="shared" si="18"/>
        <v>I</v>
      </c>
      <c r="U59" s="77" t="str">
        <f>IF(T59=0,"",IF(T59="IV","Aceptable",IF(T59="III","Mejorable",IF(T59="II","No Aceptable o Aceptable con Control Especifico",IF(T59="I","No Aceptable","")))))</f>
        <v>No Aceptable</v>
      </c>
      <c r="V59" s="75">
        <v>8</v>
      </c>
      <c r="W59" s="73" t="str">
        <f>VLOOKUP(I59,Hoja2!A$3:I$54,6,0)</f>
        <v>SECUELA, CALIFICACIÓN DE ENFERMEDAD LABORAL, MUERTE</v>
      </c>
      <c r="X59" s="78"/>
      <c r="Y59" s="78"/>
      <c r="Z59" s="78"/>
      <c r="AA59" s="79" t="str">
        <f>VLOOKUP(I59,Hoja2!A$3:I$54,7,0)</f>
        <v>NS LÍNEAS ELÉCTRICAS</v>
      </c>
      <c r="AB59" s="79" t="str">
        <f>VLOOKUP(I59,Hoja2!A$3:I$54,8,0)</f>
        <v>BUENAS PRACTICAS, APLICACIÓN DE PROCEDIMIENTOS</v>
      </c>
      <c r="AC59" s="80" t="str">
        <f>VLOOKUP(I59,Hoja2!A$3:I$54,9,0)</f>
        <v>BUENAS PRACTICAS, APLICACIÓN DE PROCEDIMIENTOS</v>
      </c>
      <c r="AD59" s="81"/>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25.5">
      <c r="A60" s="133"/>
      <c r="B60" s="130"/>
      <c r="C60" s="115"/>
      <c r="D60" s="118"/>
      <c r="E60" s="121"/>
      <c r="F60" s="121"/>
      <c r="G60" s="121"/>
      <c r="H60" s="58" t="str">
        <f>VLOOKUP(I60,Hoja2!A$3:I$54,2,0)</f>
        <v>INADECUADAS CONEXIONES ELÉCTRICAS, SATURACIÓN EN TOMAS DE ENERGÍA</v>
      </c>
      <c r="I60" s="59" t="s">
        <v>163</v>
      </c>
      <c r="J60" s="58" t="str">
        <f>VLOOKUP(I60,Hoja2!A$3:I$54,3,0)</f>
        <v>INTOXICACIÓN, QUEMADURAS</v>
      </c>
      <c r="K60" s="60"/>
      <c r="L60" s="58" t="str">
        <f>VLOOKUP(I60,Hoja2!A$3:I$54,4,0)</f>
        <v>PG INSPECCIONES, PG EMERGENCIA</v>
      </c>
      <c r="M60" s="58" t="str">
        <f>VLOOKUP(I60,Hoja2!A$3:I$54,5,0)</f>
        <v>BRIGADAS DE EMERGENCIA</v>
      </c>
      <c r="N60" s="61">
        <v>10</v>
      </c>
      <c r="O60" s="61">
        <v>3</v>
      </c>
      <c r="P60" s="61">
        <v>60</v>
      </c>
      <c r="Q60" s="61">
        <f t="shared" si="15"/>
        <v>30</v>
      </c>
      <c r="R60" s="61">
        <f t="shared" si="16"/>
        <v>1800</v>
      </c>
      <c r="S60" s="61" t="str">
        <f t="shared" si="17"/>
        <v>MA-30</v>
      </c>
      <c r="T60" s="62" t="str">
        <f t="shared" si="18"/>
        <v>I</v>
      </c>
      <c r="U60" s="62" t="str">
        <f t="shared" ref="U60:U82" si="20">IF(T60=0,"",IF(T60="IV","Aceptable",IF(T60="III","Mejorable",IF(T60="II","No Aceptable o Aceptable con Control Especifico",IF(T60="I","No Aceptable","")))))</f>
        <v>No Aceptable</v>
      </c>
      <c r="V60" s="60">
        <v>8</v>
      </c>
      <c r="W60" s="58" t="str">
        <f>VLOOKUP(I60,Hoja2!A$3:I$54,6,0)</f>
        <v>SECUELA, CALIFICACIÓN DE ENFERMEDAD LABORAL, MUERTE</v>
      </c>
      <c r="X60" s="63"/>
      <c r="Y60" s="63"/>
      <c r="Z60" s="63"/>
      <c r="AA60" s="64" t="str">
        <f>VLOOKUP(I60,Hoja2!A$3:I$54,7,0)</f>
        <v>NS PLANES DE EMERGENCIA</v>
      </c>
      <c r="AB60" s="64" t="str">
        <f>VLOOKUP(I60,Hoja2!A$3:I$54,8,0)</f>
        <v>REPORTES DE CONDICIONES INSEGURAS</v>
      </c>
      <c r="AC60" s="65" t="str">
        <f>VLOOKUP(I60,Hoja2!A$3:I$54,9,0)</f>
        <v>N/A</v>
      </c>
      <c r="AD60" s="82"/>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0.5">
      <c r="A61" s="133"/>
      <c r="B61" s="130"/>
      <c r="C61" s="115"/>
      <c r="D61" s="118"/>
      <c r="E61" s="121"/>
      <c r="F61" s="121"/>
      <c r="G61" s="121"/>
      <c r="H61" s="58" t="str">
        <f>VLOOKUP(I61,Hoja2!A$3:I$54,2,0)</f>
        <v>ESCALERAS SIN BARANDAL, PISOS A DESNIVEL,INFRAESTRUCTURA DÉBIL, OBJETOS MAL UBICADOS, AUSENCIA DE ORDEN Y ASEO</v>
      </c>
      <c r="I61" s="59" t="s">
        <v>247</v>
      </c>
      <c r="J61" s="58" t="str">
        <f>VLOOKUP(I61,Hoja2!A$3:I$54,3,0)</f>
        <v>CAÍDAS DEL MISMO Y DISTINTO NIVEL, FRACTURAS, GOLPE CON OBJETOS, CAÍDA DE OBJETOS, OBSTRUCCIÓN DE VÍAS</v>
      </c>
      <c r="K61" s="60"/>
      <c r="L61" s="58" t="str">
        <f>VLOOKUP(I61,Hoja2!A$3:I$54,4,0)</f>
        <v>PG INSPECCIONES, PG EMERGENCIA</v>
      </c>
      <c r="M61" s="58" t="str">
        <f>VLOOKUP(I61,Hoja2!A$3:I$54,5,0)</f>
        <v>CAPACITACIÓN</v>
      </c>
      <c r="N61" s="61">
        <v>6</v>
      </c>
      <c r="O61" s="61">
        <v>3</v>
      </c>
      <c r="P61" s="61">
        <v>10</v>
      </c>
      <c r="Q61" s="61">
        <f t="shared" si="15"/>
        <v>18</v>
      </c>
      <c r="R61" s="61">
        <f t="shared" si="16"/>
        <v>180</v>
      </c>
      <c r="S61" s="61" t="str">
        <f t="shared" si="17"/>
        <v>A-18</v>
      </c>
      <c r="T61" s="62" t="str">
        <f t="shared" si="18"/>
        <v>II</v>
      </c>
      <c r="U61" s="62" t="str">
        <f t="shared" si="20"/>
        <v>No Aceptable o Aceptable con Control Especifico</v>
      </c>
      <c r="V61" s="60">
        <v>8</v>
      </c>
      <c r="W61" s="58" t="str">
        <f>VLOOKUP(I61,Hoja2!A$3:I$54,6,0)</f>
        <v>SECUELA, CALIFICACIÓN DE ENFERMEDAD LABORAL, MUERTE</v>
      </c>
      <c r="X61" s="65"/>
      <c r="Y61" s="65"/>
      <c r="Z61" s="65"/>
      <c r="AA61" s="64" t="str">
        <f>VLOOKUP(I61,Hoja2!A$3:I$54,7,0)</f>
        <v>N/A</v>
      </c>
      <c r="AB61" s="64" t="str">
        <f>VLOOKUP(I61,Hoja2!A$3:I$54,8,0)</f>
        <v>REPORTES DE CONDICIONES INSEGURAS</v>
      </c>
      <c r="AC61" s="65" t="str">
        <f>VLOOKUP(I61,Hoja2!A$3:I$54,9,0)</f>
        <v>SEGUIMIENTO A ACCIONES PREVENTIVAS Y CORRECTIVAS</v>
      </c>
      <c r="AD61" s="82"/>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25.5">
      <c r="A62" s="133"/>
      <c r="B62" s="130"/>
      <c r="C62" s="115"/>
      <c r="D62" s="118"/>
      <c r="E62" s="121"/>
      <c r="F62" s="121"/>
      <c r="G62" s="121"/>
      <c r="H62" s="58" t="str">
        <f>VLOOKUP(I62,Hoja2!A$3:I$54,2,0)</f>
        <v>SUPERFICIES DE TRABAJO IRREGULARES O DESLIZANTES</v>
      </c>
      <c r="I62" s="59" t="s">
        <v>248</v>
      </c>
      <c r="J62" s="58" t="str">
        <f>VLOOKUP(I62,Hoja2!A$3:I$54,3,0)</f>
        <v>CAÍDAS DEL MISMO Y DISTINTO NIVEL, FRACTURAS, GOLPE CON OBJETOS</v>
      </c>
      <c r="K62" s="60"/>
      <c r="L62" s="58" t="str">
        <f>VLOOKUP(I62,Hoja2!A$3:I$54,4,0)</f>
        <v>PG INSPECCIONES, PG EMERGENCIA</v>
      </c>
      <c r="M62" s="58" t="str">
        <f>VLOOKUP(I62,Hoja2!A$3:I$54,5,0)</f>
        <v>CAPACITACIÓN</v>
      </c>
      <c r="N62" s="61">
        <v>6</v>
      </c>
      <c r="O62" s="61">
        <v>4</v>
      </c>
      <c r="P62" s="61">
        <v>25</v>
      </c>
      <c r="Q62" s="61">
        <f t="shared" si="15"/>
        <v>24</v>
      </c>
      <c r="R62" s="61">
        <f t="shared" si="16"/>
        <v>600</v>
      </c>
      <c r="S62" s="61" t="str">
        <f t="shared" si="17"/>
        <v>MA-24</v>
      </c>
      <c r="T62" s="66" t="str">
        <f t="shared" si="18"/>
        <v>I</v>
      </c>
      <c r="U62" s="66" t="str">
        <f t="shared" si="20"/>
        <v>No Aceptable</v>
      </c>
      <c r="V62" s="60">
        <v>8</v>
      </c>
      <c r="W62" s="58" t="str">
        <f>VLOOKUP(I62,Hoja2!A$3:I$54,6,0)</f>
        <v>SECUELA, CALIFICACIÓN DE ENFERMEDAD LABORAL, MUERTE</v>
      </c>
      <c r="X62" s="65"/>
      <c r="Y62" s="65"/>
      <c r="Z62" s="65"/>
      <c r="AA62" s="64" t="str">
        <f>VLOOKUP(I62,Hoja2!A$3:I$54,7,0)</f>
        <v>N/A</v>
      </c>
      <c r="AB62" s="64" t="str">
        <f>VLOOKUP(I62,Hoja2!A$3:I$54,8,0)</f>
        <v>REPORTES DE CONDICIONES INSEGURAS</v>
      </c>
      <c r="AC62" s="65" t="str">
        <f>VLOOKUP(I62,Hoja2!A$3:I$54,9,0)</f>
        <v>SEGUIMIENTO A ACCIONES PREVENTIVAS Y CORRECTIVAS</v>
      </c>
      <c r="AD62" s="82"/>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0.5">
      <c r="A63" s="133"/>
      <c r="B63" s="130"/>
      <c r="C63" s="115"/>
      <c r="D63" s="118"/>
      <c r="E63" s="121"/>
      <c r="F63" s="121"/>
      <c r="G63" s="121"/>
      <c r="H63" s="58" t="str">
        <f>VLOOKUP(I63,Hoja2!A$3:I$54,2,0)</f>
        <v>ATROPELLAMIENTO, ENVESTIDA</v>
      </c>
      <c r="I63" s="59" t="s">
        <v>189</v>
      </c>
      <c r="J63" s="58" t="str">
        <f>VLOOKUP(I63,Hoja2!A$3:I$54,3,0)</f>
        <v>LESIONES, PÉRDIDAS MATERIALES, MUERTE</v>
      </c>
      <c r="K63" s="60"/>
      <c r="L63" s="58" t="str">
        <f>VLOOKUP(I63,Hoja2!A$3:I$54,4,0)</f>
        <v>PG INSPECCIONES, PG EMERGENCIA</v>
      </c>
      <c r="M63" s="58" t="str">
        <f>VLOOKUP(I63,Hoja2!A$3:I$54,5,0)</f>
        <v>PG SEGURIDAD VIAL</v>
      </c>
      <c r="N63" s="61">
        <v>2</v>
      </c>
      <c r="O63" s="61">
        <v>4</v>
      </c>
      <c r="P63" s="61">
        <v>25</v>
      </c>
      <c r="Q63" s="61">
        <f t="shared" si="15"/>
        <v>8</v>
      </c>
      <c r="R63" s="61">
        <f t="shared" si="16"/>
        <v>200</v>
      </c>
      <c r="S63" s="61" t="str">
        <f t="shared" si="17"/>
        <v>M-8</v>
      </c>
      <c r="T63" s="62" t="str">
        <f t="shared" si="18"/>
        <v>II</v>
      </c>
      <c r="U63" s="62" t="str">
        <f t="shared" si="20"/>
        <v>No Aceptable o Aceptable con Control Especifico</v>
      </c>
      <c r="V63" s="60">
        <v>8</v>
      </c>
      <c r="W63" s="58" t="str">
        <f>VLOOKUP(I63,Hoja2!A$3:I$54,6,0)</f>
        <v>SECUELA, CALIFICACIÓN DE ENFERMEDAD LABORAL, MUERTE</v>
      </c>
      <c r="X63" s="65"/>
      <c r="Y63" s="65"/>
      <c r="Z63" s="65"/>
      <c r="AA63" s="64" t="str">
        <f>VLOOKUP(I63,Hoja2!A$3:I$54,7,0)</f>
        <v>NS SEGURIDAD VIAL</v>
      </c>
      <c r="AB63" s="64" t="str">
        <f>VLOOKUP(I63,Hoja2!A$3:I$54,8,0)</f>
        <v>REPORTE DE CONDICIONES</v>
      </c>
      <c r="AC63" s="65" t="str">
        <f>VLOOKUP(I63,Hoja2!A$3:I$54,9,0)</f>
        <v>LISTAS PREOPERACIONALES, MANTENIMIENTO PREVENTIVO Y CORRECTIVO</v>
      </c>
      <c r="AD63" s="82"/>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40.5">
      <c r="A64" s="133"/>
      <c r="B64" s="130"/>
      <c r="C64" s="115"/>
      <c r="D64" s="118"/>
      <c r="E64" s="121"/>
      <c r="F64" s="121"/>
      <c r="G64" s="121"/>
      <c r="H64" s="58" t="str">
        <f>VLOOKUP(I64,Hoja2!A$3:I$54,2,0)</f>
        <v>ATRACO, ROBO, ATENTADO, SECUESTROS, DE ORDEN PÚBLICO</v>
      </c>
      <c r="I64" s="59" t="s">
        <v>180</v>
      </c>
      <c r="J64" s="58" t="str">
        <f>VLOOKUP(I64,Hoja2!A$3:I$54,3,0)</f>
        <v>HERIDAS, LESIONES FÍSICAS / PSICOLÓGICAS</v>
      </c>
      <c r="K64" s="60"/>
      <c r="L64" s="58" t="str">
        <f>VLOOKUP(I64,Hoja2!A$3:I$54,4,0)</f>
        <v>PG INSPECCIONES, PG EMERGENCIA</v>
      </c>
      <c r="M64" s="58" t="str">
        <f>VLOOKUP(I64,Hoja2!A$3:I$54,5,0)</f>
        <v>UNIFORMES CORPORATIVOS, CHAQUETAS CORPORATIVAS, CARNETIZACIÓN</v>
      </c>
      <c r="N64" s="61">
        <v>6</v>
      </c>
      <c r="O64" s="61">
        <v>3</v>
      </c>
      <c r="P64" s="61">
        <v>25</v>
      </c>
      <c r="Q64" s="61">
        <f t="shared" si="15"/>
        <v>18</v>
      </c>
      <c r="R64" s="61">
        <f t="shared" si="16"/>
        <v>450</v>
      </c>
      <c r="S64" s="61" t="str">
        <f t="shared" si="17"/>
        <v>A-18</v>
      </c>
      <c r="T64" s="62" t="str">
        <f t="shared" si="18"/>
        <v>II</v>
      </c>
      <c r="U64" s="62" t="str">
        <f t="shared" si="20"/>
        <v>No Aceptable o Aceptable con Control Especifico</v>
      </c>
      <c r="V64" s="60">
        <v>8</v>
      </c>
      <c r="W64" s="58" t="str">
        <f>VLOOKUP(I64,Hoja2!A$3:I$54,6,0)</f>
        <v>SECUELA, CALIFICACIÓN DE ENFERMEDAD LABORAL, MUERTE</v>
      </c>
      <c r="X64" s="65"/>
      <c r="Y64" s="65"/>
      <c r="Z64" s="65"/>
      <c r="AA64" s="64" t="str">
        <f>VLOOKUP(I64,Hoja2!A$3:I$54,7,0)</f>
        <v>N/A</v>
      </c>
      <c r="AB64" s="64" t="str">
        <f>VLOOKUP(I64,Hoja2!A$3:I$54,8,0)</f>
        <v>BUENAS PRACTICAS, APLICACIÓN DE PROCEDIMIENTOS</v>
      </c>
      <c r="AC64" s="65" t="str">
        <f>VLOOKUP(I64,Hoja2!A$3:I$54,9,0)</f>
        <v>BUENAS PRACTICAS</v>
      </c>
      <c r="AD64" s="82"/>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25.5">
      <c r="A65" s="133"/>
      <c r="B65" s="130"/>
      <c r="C65" s="115"/>
      <c r="D65" s="118"/>
      <c r="E65" s="121"/>
      <c r="F65" s="121"/>
      <c r="G65" s="121"/>
      <c r="H65" s="58" t="str">
        <f>VLOOKUP(I65,Hoja2!A$3:I$54,2,0)</f>
        <v>EXPLOSION, FUGA, DERRAME E INCENDIO</v>
      </c>
      <c r="I65" s="59" t="s">
        <v>230</v>
      </c>
      <c r="J65" s="58" t="str">
        <f>VLOOKUP(I65,Hoja2!A$3:I$54,3,0)</f>
        <v>INTOXICACIÓN, QUEMADURAS, LESIONES, ATRAPAMIENTO</v>
      </c>
      <c r="K65" s="60"/>
      <c r="L65" s="58" t="str">
        <f>VLOOKUP(I65,Hoja2!A$3:I$54,4,0)</f>
        <v>PG INSPECCIONES, PG EMERGENCIA</v>
      </c>
      <c r="M65" s="58" t="str">
        <f>VLOOKUP(I65,Hoja2!A$3:I$54,5,0)</f>
        <v>NO OBSERVADO</v>
      </c>
      <c r="N65" s="61">
        <v>2</v>
      </c>
      <c r="O65" s="61">
        <v>2</v>
      </c>
      <c r="P65" s="61">
        <v>10</v>
      </c>
      <c r="Q65" s="61">
        <f t="shared" si="15"/>
        <v>4</v>
      </c>
      <c r="R65" s="61">
        <f t="shared" si="16"/>
        <v>40</v>
      </c>
      <c r="S65" s="61" t="str">
        <f t="shared" si="17"/>
        <v>B-4</v>
      </c>
      <c r="T65" s="62" t="str">
        <f t="shared" si="18"/>
        <v>III</v>
      </c>
      <c r="U65" s="62" t="str">
        <f t="shared" si="20"/>
        <v>Mejorable</v>
      </c>
      <c r="V65" s="60">
        <v>8</v>
      </c>
      <c r="W65" s="58" t="str">
        <f>VLOOKUP(I65,Hoja2!A$3:I$54,6,0)</f>
        <v>SECUELA, CALIFICACIÓN DE ENFERMEDAD LABORAL, MUERTE</v>
      </c>
      <c r="X65" s="65"/>
      <c r="Y65" s="65"/>
      <c r="Z65" s="65"/>
      <c r="AA65" s="64" t="str">
        <f>VLOOKUP(I65,Hoja2!A$3:I$54,7,0)</f>
        <v>NS PLANES DE EMERGENCIA</v>
      </c>
      <c r="AB65" s="64" t="str">
        <f>VLOOKUP(I65,Hoja2!A$3:I$54,8,0)</f>
        <v>PROTOCOLOS DE EVACUACIÓN, PUNTO DE ENCUENTRO</v>
      </c>
      <c r="AC65" s="65" t="str">
        <f>VLOOKUP(I65,Hoja2!A$3:I$54,9,0)</f>
        <v>N/A</v>
      </c>
      <c r="AD65" s="82"/>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15">
      <c r="A66" s="133"/>
      <c r="B66" s="130"/>
      <c r="C66" s="115"/>
      <c r="D66" s="118"/>
      <c r="E66" s="121"/>
      <c r="F66" s="121"/>
      <c r="G66" s="121"/>
      <c r="H66" s="58" t="str">
        <f>VLOOKUP(I66,Hoja2!A$3:I$54,2,0)</f>
        <v>AUSENCIA O EXCESO DE LUZ EN UN AMBIENTE</v>
      </c>
      <c r="I66" s="59" t="s">
        <v>47</v>
      </c>
      <c r="J66" s="58" t="str">
        <f>VLOOKUP(I66,Hoja2!A$3:I$54,3,0)</f>
        <v>ESTRÉS, DIFICULTAD PARA VER, CANSANCIO VISUAL</v>
      </c>
      <c r="K66" s="60"/>
      <c r="L66" s="58" t="str">
        <f>VLOOKUP(I66,Hoja2!A$3:I$54,4,0)</f>
        <v>PG INSPECCIONES, PG EMERGENCIA</v>
      </c>
      <c r="M66" s="58" t="str">
        <f>VLOOKUP(I66,Hoja2!A$3:I$54,5,0)</f>
        <v>NO OBSERVADO</v>
      </c>
      <c r="N66" s="61">
        <v>10</v>
      </c>
      <c r="O66" s="61">
        <v>3</v>
      </c>
      <c r="P66" s="61">
        <v>25</v>
      </c>
      <c r="Q66" s="61">
        <f t="shared" si="15"/>
        <v>30</v>
      </c>
      <c r="R66" s="61">
        <f t="shared" si="16"/>
        <v>750</v>
      </c>
      <c r="S66" s="61" t="str">
        <f t="shared" si="17"/>
        <v>MA-30</v>
      </c>
      <c r="T66" s="62" t="str">
        <f t="shared" si="18"/>
        <v>I</v>
      </c>
      <c r="U66" s="62" t="str">
        <f t="shared" si="20"/>
        <v>No Aceptable</v>
      </c>
      <c r="V66" s="60">
        <v>8</v>
      </c>
      <c r="W66" s="58" t="str">
        <f>VLOOKUP(I66,Hoja2!A$3:I$54,6,0)</f>
        <v>SECUELA, CALIFICACIÓN DE ENFERMEDAD LABORAL</v>
      </c>
      <c r="X66" s="65"/>
      <c r="Y66" s="65"/>
      <c r="Z66" s="65"/>
      <c r="AA66" s="64" t="str">
        <f>VLOOKUP(I66,Hoja2!A$3:I$54,7,0)</f>
        <v>N/A</v>
      </c>
      <c r="AB66" s="64" t="str">
        <f>VLOOKUP(I66,Hoja2!A$3:I$54,8,0)</f>
        <v>AUTOCUIDADO E HIGIENE</v>
      </c>
      <c r="AC66" s="65" t="str">
        <f>VLOOKUP(I66,Hoja2!A$3:I$54,9,0)</f>
        <v>PG HIGIENE</v>
      </c>
      <c r="AD66" s="82"/>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25.5">
      <c r="A67" s="133"/>
      <c r="B67" s="130"/>
      <c r="C67" s="115"/>
      <c r="D67" s="118"/>
      <c r="E67" s="121"/>
      <c r="F67" s="121"/>
      <c r="G67" s="121"/>
      <c r="H67" s="58" t="str">
        <f>VLOOKUP(I67,Hoja2!A$3:I$54,2,0)</f>
        <v>POLVOS INORGÁNICOS</v>
      </c>
      <c r="I67" s="59" t="s">
        <v>78</v>
      </c>
      <c r="J67" s="58" t="str">
        <f>VLOOKUP(I67,Hoja2!A$3:I$54,3,0)</f>
        <v>COMPLICACIONES RESPIRATORIAS</v>
      </c>
      <c r="K67" s="60"/>
      <c r="L67" s="58" t="str">
        <f>VLOOKUP(I67,Hoja2!A$3:I$54,4,0)</f>
        <v>PG INSPECCIONES, PG EMERGENCIA, PG RIESGO QUÍMICO</v>
      </c>
      <c r="M67" s="58" t="str">
        <f>VLOOKUP(I67,Hoja2!A$3:I$54,5,0)</f>
        <v>ELEMENTOS DE PROTECCIÓN PERSONAL</v>
      </c>
      <c r="N67" s="61">
        <v>2</v>
      </c>
      <c r="O67" s="61">
        <v>3</v>
      </c>
      <c r="P67" s="61">
        <v>10</v>
      </c>
      <c r="Q67" s="61">
        <f t="shared" si="15"/>
        <v>6</v>
      </c>
      <c r="R67" s="61">
        <f t="shared" si="16"/>
        <v>60</v>
      </c>
      <c r="S67" s="61" t="str">
        <f t="shared" si="17"/>
        <v>M-6</v>
      </c>
      <c r="T67" s="62" t="str">
        <f t="shared" si="18"/>
        <v>III</v>
      </c>
      <c r="U67" s="62" t="str">
        <f t="shared" si="20"/>
        <v>Mejorable</v>
      </c>
      <c r="V67" s="60">
        <v>8</v>
      </c>
      <c r="W67" s="58" t="str">
        <f>VLOOKUP(I67,Hoja2!A$3:I$54,6,0)</f>
        <v>SECUELA, CALIFICACIÓN DE ENFERMEDAD LABORAL</v>
      </c>
      <c r="X67" s="65"/>
      <c r="Y67" s="65"/>
      <c r="Z67" s="65"/>
      <c r="AA67" s="64" t="str">
        <f>VLOOKUP(I67,Hoja2!A$3:I$54,7,0)</f>
        <v>NS QUIMICOS</v>
      </c>
      <c r="AB67" s="64" t="str">
        <f>VLOOKUP(I67,Hoja2!A$3:I$54,8,0)</f>
        <v>BUENAS PRACTICAS Y USO DE EPP</v>
      </c>
      <c r="AC67" s="65" t="str">
        <f>VLOOKUP(I67,Hoja2!A$3:I$54,9,0)</f>
        <v>PG HIGIENE</v>
      </c>
      <c r="AD67" s="82"/>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25.5">
      <c r="A68" s="133"/>
      <c r="B68" s="130"/>
      <c r="C68" s="115"/>
      <c r="D68" s="118"/>
      <c r="E68" s="121"/>
      <c r="F68" s="121"/>
      <c r="G68" s="121"/>
      <c r="H68" s="58" t="str">
        <f>VLOOKUP(I68,Hoja2!A$3:I$54,2,0)</f>
        <v>MATERIAL PARTICULADO</v>
      </c>
      <c r="I68" s="59" t="s">
        <v>84</v>
      </c>
      <c r="J68" s="58" t="str">
        <f>VLOOKUP(I68,Hoja2!A$3:I$54,3,0)</f>
        <v>COMPLICACIONES RESPIRATORIAS</v>
      </c>
      <c r="K68" s="60"/>
      <c r="L68" s="58" t="str">
        <f>VLOOKUP(I68,Hoja2!A$3:I$54,4,0)</f>
        <v>PG INSPECCIONES, PG EMERGENCIA, PG RIESGO QUÍMICO</v>
      </c>
      <c r="M68" s="58" t="str">
        <f>VLOOKUP(I68,Hoja2!A$3:I$54,5,0)</f>
        <v>ELEMENTOS DE PROTECCIÓN PERSONAL</v>
      </c>
      <c r="N68" s="61">
        <v>2</v>
      </c>
      <c r="O68" s="61">
        <v>1</v>
      </c>
      <c r="P68" s="61">
        <v>10</v>
      </c>
      <c r="Q68" s="61">
        <f t="shared" si="15"/>
        <v>2</v>
      </c>
      <c r="R68" s="61">
        <f t="shared" si="16"/>
        <v>20</v>
      </c>
      <c r="S68" s="61" t="str">
        <f t="shared" si="17"/>
        <v>B-2</v>
      </c>
      <c r="T68" s="62" t="str">
        <f t="shared" si="18"/>
        <v>IV</v>
      </c>
      <c r="U68" s="62" t="str">
        <f t="shared" si="20"/>
        <v>Aceptable</v>
      </c>
      <c r="V68" s="60">
        <v>8</v>
      </c>
      <c r="W68" s="58" t="str">
        <f>VLOOKUP(I68,Hoja2!A$3:I$54,6,0)</f>
        <v>SECUELA, CALIFICACIÓN DE ENFERMEDAD LABORAL</v>
      </c>
      <c r="X68" s="65"/>
      <c r="Y68" s="65"/>
      <c r="Z68" s="65"/>
      <c r="AA68" s="64" t="str">
        <f>VLOOKUP(I68,Hoja2!A$3:I$54,7,0)</f>
        <v>NS QUIMICOS</v>
      </c>
      <c r="AB68" s="64" t="str">
        <f>VLOOKUP(I68,Hoja2!A$3:I$54,8,0)</f>
        <v>BUENAS PRACTICAS Y USO DE EPP</v>
      </c>
      <c r="AC68" s="65" t="str">
        <f>VLOOKUP(I68,Hoja2!A$3:I$54,9,0)</f>
        <v>FORTALECIMIENTO PVE QUÍMICO</v>
      </c>
      <c r="AD68" s="82"/>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25.5">
      <c r="A69" s="133"/>
      <c r="B69" s="130"/>
      <c r="C69" s="115"/>
      <c r="D69" s="118"/>
      <c r="E69" s="121"/>
      <c r="F69" s="121"/>
      <c r="G69" s="121"/>
      <c r="H69" s="58" t="str">
        <f>VLOOKUP(I69,Hoja2!A$3:I$54,2,0)</f>
        <v>HUMOS METÁLICOS O NO METÁLICOS</v>
      </c>
      <c r="I69" s="59" t="s">
        <v>93</v>
      </c>
      <c r="J69" s="58" t="str">
        <f>VLOOKUP(I69,Hoja2!A$3:I$54,3,0)</f>
        <v>COMPLICACIONES RESPIRATORIAS</v>
      </c>
      <c r="K69" s="60"/>
      <c r="L69" s="58" t="str">
        <f>VLOOKUP(I69,Hoja2!A$3:I$54,4,0)</f>
        <v>PG INSPECCIONES, PG EMERGENCIA, PG RIESGO QUÍMICO</v>
      </c>
      <c r="M69" s="58" t="str">
        <f>VLOOKUP(I69,Hoja2!A$3:I$54,5,0)</f>
        <v>ELEMENTOS DE PROTECCIÓN PERSONAL</v>
      </c>
      <c r="N69" s="61">
        <v>2</v>
      </c>
      <c r="O69" s="61">
        <v>1</v>
      </c>
      <c r="P69" s="61">
        <v>10</v>
      </c>
      <c r="Q69" s="61">
        <f t="shared" si="15"/>
        <v>2</v>
      </c>
      <c r="R69" s="61">
        <f t="shared" si="16"/>
        <v>20</v>
      </c>
      <c r="S69" s="61" t="str">
        <f t="shared" si="17"/>
        <v>B-2</v>
      </c>
      <c r="T69" s="62" t="str">
        <f t="shared" si="18"/>
        <v>IV</v>
      </c>
      <c r="U69" s="62" t="str">
        <f t="shared" si="20"/>
        <v>Aceptable</v>
      </c>
      <c r="V69" s="60">
        <v>8</v>
      </c>
      <c r="W69" s="58" t="str">
        <f>VLOOKUP(I69,Hoja2!A$3:I$54,6,0)</f>
        <v>SECUELA, CALIFICACIÓN DE ENFERMEDAD LABORAL, MUERTE</v>
      </c>
      <c r="X69" s="65"/>
      <c r="Y69" s="65"/>
      <c r="Z69" s="65"/>
      <c r="AA69" s="64" t="str">
        <f>VLOOKUP(I69,Hoja2!A$3:I$54,7,0)</f>
        <v>NS QUIMICOS</v>
      </c>
      <c r="AB69" s="64" t="str">
        <f>VLOOKUP(I69,Hoja2!A$3:I$54,8,0)</f>
        <v>BUENAS PRACTICAS, AUTOCUIDADO Y EPP</v>
      </c>
      <c r="AC69" s="65" t="str">
        <f>VLOOKUP(I69,Hoja2!A$3:I$54,9,0)</f>
        <v>FORTALECIMIENTO PVE QUÍMICO</v>
      </c>
      <c r="AD69" s="82"/>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15">
      <c r="A70" s="133"/>
      <c r="B70" s="130"/>
      <c r="C70" s="115"/>
      <c r="D70" s="118"/>
      <c r="E70" s="121"/>
      <c r="F70" s="121"/>
      <c r="G70" s="121"/>
      <c r="H70" s="58" t="str">
        <f>VLOOKUP(I70,Hoja2!A$3:I$54,2,0)</f>
        <v>MICROORGANISMOS</v>
      </c>
      <c r="I70" s="59" t="s">
        <v>237</v>
      </c>
      <c r="J70" s="58" t="str">
        <f>VLOOKUP(I70,Hoja2!A$3:I$54,3,0)</f>
        <v>GRIPAS, NAUSEAS, MAREOS, MALESTAR GENERAL</v>
      </c>
      <c r="K70" s="60"/>
      <c r="L70" s="58" t="str">
        <f>VLOOKUP(I70,Hoja2!A$3:I$54,4,0)</f>
        <v>PG INSPECCIONES, PG EMERGENCIA</v>
      </c>
      <c r="M70" s="58" t="str">
        <f>VLOOKUP(I70,Hoja2!A$3:I$54,5,0)</f>
        <v>PVE BIOLÓGICO</v>
      </c>
      <c r="N70" s="61">
        <v>2</v>
      </c>
      <c r="O70" s="61">
        <v>1</v>
      </c>
      <c r="P70" s="61">
        <v>10</v>
      </c>
      <c r="Q70" s="61">
        <f t="shared" si="15"/>
        <v>2</v>
      </c>
      <c r="R70" s="61">
        <f t="shared" si="16"/>
        <v>20</v>
      </c>
      <c r="S70" s="61" t="str">
        <f t="shared" si="17"/>
        <v>B-2</v>
      </c>
      <c r="T70" s="62" t="str">
        <f t="shared" si="18"/>
        <v>IV</v>
      </c>
      <c r="U70" s="62" t="str">
        <f t="shared" si="20"/>
        <v>Aceptable</v>
      </c>
      <c r="V70" s="60">
        <v>8</v>
      </c>
      <c r="W70" s="58" t="str">
        <f>VLOOKUP(I70,Hoja2!A$3:I$54,6,0)</f>
        <v>SECUELA</v>
      </c>
      <c r="X70" s="65"/>
      <c r="Y70" s="65"/>
      <c r="Z70" s="65"/>
      <c r="AA70" s="64" t="str">
        <f>VLOOKUP(I70,Hoja2!A$3:I$54,7,0)</f>
        <v>NS BIOLÓGICO</v>
      </c>
      <c r="AB70" s="64" t="str">
        <f>VLOOKUP(I70,Hoja2!A$3:I$54,8,0)</f>
        <v>N/A</v>
      </c>
      <c r="AC70" s="65" t="str">
        <f>VLOOKUP(I70,Hoja2!A$3:I$54,9,0)</f>
        <v>BUENAS PRACTICAS</v>
      </c>
      <c r="AD70" s="82"/>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25.5">
      <c r="A71" s="133"/>
      <c r="B71" s="130"/>
      <c r="C71" s="115"/>
      <c r="D71" s="118"/>
      <c r="E71" s="121"/>
      <c r="F71" s="121"/>
      <c r="G71" s="121"/>
      <c r="H71" s="58" t="str">
        <f>VLOOKUP(I71,Hoja2!A$3:I$54,2,0)</f>
        <v>MICROORGANISMOS EN EL AMBIENTE</v>
      </c>
      <c r="I71" s="59" t="s">
        <v>240</v>
      </c>
      <c r="J71" s="58" t="str">
        <f>VLOOKUP(I71,Hoja2!A$3:I$54,3,0)</f>
        <v>LESIONES EN LA PIEL, MALESTAR GENERAL</v>
      </c>
      <c r="K71" s="60"/>
      <c r="L71" s="58" t="str">
        <f>VLOOKUP(I71,Hoja2!A$3:I$54,4,0)</f>
        <v>PG INSPECCIONES, PG EMERGENCIA</v>
      </c>
      <c r="M71" s="58" t="str">
        <f>VLOOKUP(I71,Hoja2!A$3:I$54,5,0)</f>
        <v>PVE BIOLÓGICO, ELEMENTOS DE PROTECCION PERSONAL</v>
      </c>
      <c r="N71" s="61">
        <v>2</v>
      </c>
      <c r="O71" s="61">
        <v>3</v>
      </c>
      <c r="P71" s="61">
        <v>10</v>
      </c>
      <c r="Q71" s="61">
        <f t="shared" si="15"/>
        <v>6</v>
      </c>
      <c r="R71" s="61">
        <f t="shared" si="16"/>
        <v>60</v>
      </c>
      <c r="S71" s="61" t="str">
        <f t="shared" si="17"/>
        <v>M-6</v>
      </c>
      <c r="T71" s="62" t="str">
        <f t="shared" si="18"/>
        <v>III</v>
      </c>
      <c r="U71" s="62" t="str">
        <f t="shared" si="20"/>
        <v>Mejorable</v>
      </c>
      <c r="V71" s="60">
        <v>8</v>
      </c>
      <c r="W71" s="58" t="str">
        <f>VLOOKUP(I71,Hoja2!A$3:I$54,6,0)</f>
        <v>SECUELA, CALIFICACIÓN DE ENFERMEDAD LABORAL, MUERTE</v>
      </c>
      <c r="X71" s="65"/>
      <c r="Y71" s="65"/>
      <c r="Z71" s="65"/>
      <c r="AA71" s="64" t="str">
        <f>VLOOKUP(I71,Hoja2!A$3:I$54,7,0)</f>
        <v>NS BIOLÓGICO</v>
      </c>
      <c r="AB71" s="64" t="str">
        <f>VLOOKUP(I71,Hoja2!A$3:I$54,8,0)</f>
        <v>AUTOCIODADO E HIGIENE, USO DE EPP</v>
      </c>
      <c r="AC71" s="65" t="str">
        <f>VLOOKUP(I71,Hoja2!A$3:I$54,9,0)</f>
        <v>N/A</v>
      </c>
      <c r="AD71" s="82"/>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33"/>
      <c r="B72" s="130"/>
      <c r="C72" s="115"/>
      <c r="D72" s="118"/>
      <c r="E72" s="121"/>
      <c r="F72" s="121"/>
      <c r="G72" s="121"/>
      <c r="H72" s="58" t="str">
        <f>VLOOKUP(I72,Hoja2!A$3:I$54,2,0)</f>
        <v>HONGOS</v>
      </c>
      <c r="I72" s="59" t="s">
        <v>113</v>
      </c>
      <c r="J72" s="58" t="str">
        <f>VLOOKUP(I72,Hoja2!A$3:I$54,3,0)</f>
        <v>LESIONES EN LA PIEL</v>
      </c>
      <c r="K72" s="60"/>
      <c r="L72" s="58" t="str">
        <f>VLOOKUP(I72,Hoja2!A$3:I$54,4,0)</f>
        <v>PG INSPECCIONES, PG EMERGENCIA</v>
      </c>
      <c r="M72" s="58" t="str">
        <f>VLOOKUP(I72,Hoja2!A$3:I$54,5,0)</f>
        <v>PVE BIOLÓGICO</v>
      </c>
      <c r="N72" s="61">
        <v>2</v>
      </c>
      <c r="O72" s="61">
        <v>1</v>
      </c>
      <c r="P72" s="61">
        <v>10</v>
      </c>
      <c r="Q72" s="61">
        <f t="shared" si="15"/>
        <v>2</v>
      </c>
      <c r="R72" s="61">
        <f t="shared" si="16"/>
        <v>20</v>
      </c>
      <c r="S72" s="61" t="str">
        <f t="shared" si="17"/>
        <v>B-2</v>
      </c>
      <c r="T72" s="62" t="str">
        <f t="shared" si="18"/>
        <v>IV</v>
      </c>
      <c r="U72" s="62" t="str">
        <f t="shared" si="20"/>
        <v>Aceptable</v>
      </c>
      <c r="V72" s="60">
        <v>8</v>
      </c>
      <c r="W72" s="58" t="str">
        <f>VLOOKUP(I72,Hoja2!A$3:I$54,6,0)</f>
        <v>SECUELA</v>
      </c>
      <c r="X72" s="65"/>
      <c r="Y72" s="65"/>
      <c r="Z72" s="65"/>
      <c r="AA72" s="64" t="str">
        <f>VLOOKUP(I72,Hoja2!A$3:I$54,7,0)</f>
        <v>NS BIOLÓGICO</v>
      </c>
      <c r="AB72" s="64" t="str">
        <f>VLOOKUP(I72,Hoja2!A$3:I$54,8,0)</f>
        <v>AUTOCUIDADO E HIGIENE, USO DE EPP</v>
      </c>
      <c r="AC72" s="65" t="str">
        <f>VLOOKUP(I72,Hoja2!A$3:I$54,9,0)</f>
        <v>N/A</v>
      </c>
      <c r="AD72" s="82"/>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40.5">
      <c r="A73" s="133"/>
      <c r="B73" s="130"/>
      <c r="C73" s="115"/>
      <c r="D73" s="118"/>
      <c r="E73" s="121"/>
      <c r="F73" s="121"/>
      <c r="G73" s="121"/>
      <c r="H73" s="58" t="str">
        <f>VLOOKUP(I73,Hoja2!A$3:I$54,2,0)</f>
        <v>FLUIDOS</v>
      </c>
      <c r="I73" s="59" t="s">
        <v>117</v>
      </c>
      <c r="J73" s="58" t="str">
        <f>VLOOKUP(I73,Hoja2!A$3:I$54,3,0)</f>
        <v>LESIONES DÉRMICAS</v>
      </c>
      <c r="K73" s="60"/>
      <c r="L73" s="58" t="str">
        <f>VLOOKUP(I73,Hoja2!A$3:I$54,4,0)</f>
        <v>PG INSPECCIONES, PG EMERGENCIA</v>
      </c>
      <c r="M73" s="58" t="str">
        <f>VLOOKUP(I73,Hoja2!A$3:I$54,5,0)</f>
        <v>PVE BIOLÓGICO, ELEMENTOS DE PROTECCION PERSONAL</v>
      </c>
      <c r="N73" s="61">
        <v>2</v>
      </c>
      <c r="O73" s="61">
        <v>4</v>
      </c>
      <c r="P73" s="61">
        <v>25</v>
      </c>
      <c r="Q73" s="61">
        <f t="shared" si="15"/>
        <v>8</v>
      </c>
      <c r="R73" s="61">
        <f t="shared" si="16"/>
        <v>200</v>
      </c>
      <c r="S73" s="61" t="str">
        <f t="shared" si="17"/>
        <v>M-8</v>
      </c>
      <c r="T73" s="62" t="str">
        <f t="shared" si="18"/>
        <v>II</v>
      </c>
      <c r="U73" s="62" t="str">
        <f t="shared" si="20"/>
        <v>No Aceptable o Aceptable con Control Especifico</v>
      </c>
      <c r="V73" s="60">
        <v>8</v>
      </c>
      <c r="W73" s="58" t="str">
        <f>VLOOKUP(I73,Hoja2!A$3:I$54,6,0)</f>
        <v>SECUELA, CALIFICACIÓN DE ENFERMEDAD LABORAL, MUERTE</v>
      </c>
      <c r="X73" s="65"/>
      <c r="Y73" s="65"/>
      <c r="Z73" s="65"/>
      <c r="AA73" s="64" t="str">
        <f>VLOOKUP(I73,Hoja2!A$3:I$54,7,0)</f>
        <v>NS BIOLÓGICO</v>
      </c>
      <c r="AB73" s="64" t="str">
        <f>VLOOKUP(I73,Hoja2!A$3:I$54,8,0)</f>
        <v>AUTOCUIDADO E HIGIENE, USO DE EPP</v>
      </c>
      <c r="AC73" s="65" t="str">
        <f>VLOOKUP(I73,Hoja2!A$3:I$54,9,0)</f>
        <v>N/A</v>
      </c>
      <c r="AD73" s="82"/>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25.5">
      <c r="A74" s="133"/>
      <c r="B74" s="130"/>
      <c r="C74" s="115"/>
      <c r="D74" s="118"/>
      <c r="E74" s="121"/>
      <c r="F74" s="121"/>
      <c r="G74" s="121"/>
      <c r="H74" s="58" t="str">
        <f>VLOOKUP(I74,Hoja2!A$3:I$54,2,0)</f>
        <v>PARÁSITOS</v>
      </c>
      <c r="I74" s="59" t="s">
        <v>119</v>
      </c>
      <c r="J74" s="58" t="str">
        <f>VLOOKUP(I74,Hoja2!A$3:I$54,3,0)</f>
        <v>LESIONES, INFECCIONES PARASITARIAS</v>
      </c>
      <c r="K74" s="60"/>
      <c r="L74" s="58" t="str">
        <f>VLOOKUP(I74,Hoja2!A$3:I$54,4,0)</f>
        <v>PG INSPECCIONES, PG EMERGENCIA</v>
      </c>
      <c r="M74" s="58" t="str">
        <f>VLOOKUP(I74,Hoja2!A$3:I$54,5,0)</f>
        <v>PVE BIOLÓGICO, ELEMENTOS DE PROTECCION PERSONAL</v>
      </c>
      <c r="N74" s="61">
        <v>2</v>
      </c>
      <c r="O74" s="61">
        <v>2</v>
      </c>
      <c r="P74" s="61">
        <v>10</v>
      </c>
      <c r="Q74" s="61">
        <f t="shared" si="15"/>
        <v>4</v>
      </c>
      <c r="R74" s="61">
        <f t="shared" si="16"/>
        <v>40</v>
      </c>
      <c r="S74" s="61" t="str">
        <f t="shared" si="17"/>
        <v>B-4</v>
      </c>
      <c r="T74" s="62" t="str">
        <f t="shared" si="18"/>
        <v>III</v>
      </c>
      <c r="U74" s="62" t="str">
        <f t="shared" si="20"/>
        <v>Mejorable</v>
      </c>
      <c r="V74" s="60">
        <v>8</v>
      </c>
      <c r="W74" s="58" t="str">
        <f>VLOOKUP(I74,Hoja2!A$3:I$54,6,0)</f>
        <v>SECUELA</v>
      </c>
      <c r="X74" s="65"/>
      <c r="Y74" s="65"/>
      <c r="Z74" s="65"/>
      <c r="AA74" s="64" t="str">
        <f>VLOOKUP(I74,Hoja2!A$3:I$54,7,0)</f>
        <v>NS BIOLÓGICO</v>
      </c>
      <c r="AB74" s="64" t="str">
        <f>VLOOKUP(I74,Hoja2!A$3:I$54,8,0)</f>
        <v>AUTOCUIDADO E HIGIENE, USO DE EPP</v>
      </c>
      <c r="AC74" s="65" t="str">
        <f>VLOOKUP(I74,Hoja2!A$3:I$54,9,0)</f>
        <v>N/A</v>
      </c>
      <c r="AD74" s="82"/>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25.5">
      <c r="A75" s="133"/>
      <c r="B75" s="130"/>
      <c r="C75" s="115"/>
      <c r="D75" s="118"/>
      <c r="E75" s="121"/>
      <c r="F75" s="121"/>
      <c r="G75" s="121"/>
      <c r="H75" s="58" t="str">
        <f>VLOOKUP(I75,Hoja2!A$3:I$54,2,0)</f>
        <v>ANIMALES VIVOS</v>
      </c>
      <c r="I75" s="59" t="s">
        <v>122</v>
      </c>
      <c r="J75" s="58" t="str">
        <f>VLOOKUP(I75,Hoja2!A$3:I$54,3,0)</f>
        <v>LESIONES EN TEJIDOS, INFECCIONES, ENFERMADES INFECTOCONTAGIOSAS</v>
      </c>
      <c r="K75" s="60"/>
      <c r="L75" s="58" t="str">
        <f>VLOOKUP(I75,Hoja2!A$3:I$54,4,0)</f>
        <v>PG INSPECCIONES, PG EMERGENCIA</v>
      </c>
      <c r="M75" s="58" t="str">
        <f>VLOOKUP(I75,Hoja2!A$3:I$54,5,0)</f>
        <v>ELEMENTOS DE PROTECCIÓN PERSONAL</v>
      </c>
      <c r="N75" s="61">
        <v>2</v>
      </c>
      <c r="O75" s="61">
        <v>2</v>
      </c>
      <c r="P75" s="61">
        <v>10</v>
      </c>
      <c r="Q75" s="61">
        <f t="shared" si="15"/>
        <v>4</v>
      </c>
      <c r="R75" s="61">
        <f t="shared" si="16"/>
        <v>40</v>
      </c>
      <c r="S75" s="61" t="str">
        <f t="shared" si="17"/>
        <v>B-4</v>
      </c>
      <c r="T75" s="62" t="str">
        <f t="shared" si="18"/>
        <v>III</v>
      </c>
      <c r="U75" s="62" t="str">
        <f t="shared" si="20"/>
        <v>Mejorable</v>
      </c>
      <c r="V75" s="60">
        <v>8</v>
      </c>
      <c r="W75" s="58" t="str">
        <f>VLOOKUP(I75,Hoja2!A$3:I$54,6,0)</f>
        <v>SECUELA, CALIFICACIÓN DE ENFERMEDAD LABORAL, MUERTE</v>
      </c>
      <c r="X75" s="65"/>
      <c r="Y75" s="65"/>
      <c r="Z75" s="65"/>
      <c r="AA75" s="64" t="str">
        <f>VLOOKUP(I75,Hoja2!A$3:I$54,7,0)</f>
        <v>NS BIOLÓGICO</v>
      </c>
      <c r="AB75" s="64" t="str">
        <f>VLOOKUP(I75,Hoja2!A$3:I$54,8,0)</f>
        <v>AUTOCUIDADO E HIGIENE, USO DE EPP</v>
      </c>
      <c r="AC75" s="65" t="str">
        <f>VLOOKUP(I75,Hoja2!A$3:I$54,9,0)</f>
        <v>BUENAS PRACTICAS</v>
      </c>
      <c r="AD75" s="82"/>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38.25">
      <c r="A76" s="133"/>
      <c r="B76" s="130"/>
      <c r="C76" s="115"/>
      <c r="D76" s="118"/>
      <c r="E76" s="121"/>
      <c r="F76" s="121"/>
      <c r="G76" s="121"/>
      <c r="H76" s="58" t="str">
        <f>VLOOKUP(I76,Hoja2!A$3:I$54,2,0)</f>
        <v>CARGA DE UN PESO MAYOR AL RECOMENDADO</v>
      </c>
      <c r="I76" s="59" t="s">
        <v>125</v>
      </c>
      <c r="J76" s="58" t="str">
        <f>VLOOKUP(I76,Hoja2!A$3:I$54,3,0)</f>
        <v>LESIONES OSTEOMUSCULARES</v>
      </c>
      <c r="K76" s="60"/>
      <c r="L76" s="58" t="str">
        <f>VLOOKUP(I76,Hoja2!A$3:I$54,4,0)</f>
        <v>PG INSPECCIONES, PG EMERGENCIA</v>
      </c>
      <c r="M76" s="58" t="str">
        <f>VLOOKUP(I76,Hoja2!A$3:I$54,5,0)</f>
        <v>PVE BIOMECÁNICO, PROGRAMA PAUSAS ACTIVAS, PG MEDICINA PREVENTIVA Y DEL TRABAJO</v>
      </c>
      <c r="N76" s="61">
        <v>2</v>
      </c>
      <c r="O76" s="61">
        <v>3</v>
      </c>
      <c r="P76" s="61">
        <v>10</v>
      </c>
      <c r="Q76" s="61">
        <f t="shared" si="15"/>
        <v>6</v>
      </c>
      <c r="R76" s="61">
        <f t="shared" si="16"/>
        <v>60</v>
      </c>
      <c r="S76" s="61" t="str">
        <f t="shared" si="17"/>
        <v>M-6</v>
      </c>
      <c r="T76" s="62" t="str">
        <f t="shared" si="18"/>
        <v>III</v>
      </c>
      <c r="U76" s="62" t="str">
        <f t="shared" si="20"/>
        <v>Mejorable</v>
      </c>
      <c r="V76" s="60">
        <v>8</v>
      </c>
      <c r="W76" s="58" t="str">
        <f>VLOOKUP(I76,Hoja2!A$3:I$54,6,0)</f>
        <v>SECUELA, CALIFICACIÓN DE ENFERMEDAD LABORAL</v>
      </c>
      <c r="X76" s="65"/>
      <c r="Y76" s="65"/>
      <c r="Z76" s="65"/>
      <c r="AA76" s="64" t="str">
        <f>VLOOKUP(I76,Hoja2!A$3:I$54,7,0)</f>
        <v>NS MANEJO DE CARGAS</v>
      </c>
      <c r="AB76" s="64" t="str">
        <f>VLOOKUP(I76,Hoja2!A$3:I$54,8,0)</f>
        <v>LEVANTAMIENTO MANUAL Y MECÁNICO DE CARGAS</v>
      </c>
      <c r="AC76" s="65" t="str">
        <f>VLOOKUP(I76,Hoja2!A$3:I$54,9,0)</f>
        <v>FORTALECIMIENTO PVE BIOMECÁNICO</v>
      </c>
      <c r="AD76" s="82"/>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33"/>
      <c r="B77" s="130"/>
      <c r="C77" s="115"/>
      <c r="D77" s="118"/>
      <c r="E77" s="121"/>
      <c r="F77" s="121"/>
      <c r="G77" s="121"/>
      <c r="H77" s="58" t="str">
        <f>VLOOKUP(I77,Hoja2!A$3:I$54,2,0)</f>
        <v>RELACIONES, COHESIÓN, CALIDAD DE INTERACCIONES NO EFECTIVA, NO HAY TRABAJO EN EQUIPO</v>
      </c>
      <c r="I77" s="59" t="s">
        <v>141</v>
      </c>
      <c r="J77" s="58" t="str">
        <f>VLOOKUP(I77,Hoja2!A$3:I$54,3,0)</f>
        <v>ENFERMEDADES DIGESTIVAS, IRRITABILIDAD</v>
      </c>
      <c r="K77" s="60"/>
      <c r="L77" s="58" t="str">
        <f>VLOOKUP(I77,Hoja2!A$3:I$54,4,0)</f>
        <v>N/A</v>
      </c>
      <c r="M77" s="58" t="str">
        <f>VLOOKUP(I77,Hoja2!A$3:I$54,5,0)</f>
        <v>PVE PSICOSOCIAL</v>
      </c>
      <c r="N77" s="61">
        <v>2</v>
      </c>
      <c r="O77" s="61">
        <v>3</v>
      </c>
      <c r="P77" s="61">
        <v>10</v>
      </c>
      <c r="Q77" s="61">
        <f t="shared" si="15"/>
        <v>6</v>
      </c>
      <c r="R77" s="61">
        <f t="shared" si="16"/>
        <v>60</v>
      </c>
      <c r="S77" s="61" t="str">
        <f t="shared" si="17"/>
        <v>M-6</v>
      </c>
      <c r="T77" s="62" t="str">
        <f t="shared" si="18"/>
        <v>III</v>
      </c>
      <c r="U77" s="62" t="str">
        <f t="shared" si="20"/>
        <v>Mejorable</v>
      </c>
      <c r="V77" s="60">
        <v>8</v>
      </c>
      <c r="W77" s="58" t="str">
        <f>VLOOKUP(I77,Hoja2!A$3:I$54,6,0)</f>
        <v>SECUELA, CALIFICACIÓN DE ENFERMEDAD LABORAL</v>
      </c>
      <c r="X77" s="65"/>
      <c r="Y77" s="65"/>
      <c r="Z77" s="65"/>
      <c r="AA77" s="64" t="str">
        <f>VLOOKUP(I77,Hoja2!A$3:I$54,7,0)</f>
        <v>N/A</v>
      </c>
      <c r="AB77" s="64" t="str">
        <f>VLOOKUP(I77,Hoja2!A$3:I$54,8,0)</f>
        <v>N/A</v>
      </c>
      <c r="AC77" s="65" t="str">
        <f>VLOOKUP(I77,Hoja2!A$3:I$54,9,0)</f>
        <v>FORTALECIMIENTO PVE PSICOSOCIAL</v>
      </c>
      <c r="AD77" s="82"/>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33"/>
      <c r="B78" s="130"/>
      <c r="C78" s="115"/>
      <c r="D78" s="118"/>
      <c r="E78" s="121"/>
      <c r="F78" s="121"/>
      <c r="G78" s="121"/>
      <c r="H78" s="58" t="str">
        <f>VLOOKUP(I78,Hoja2!A$3:I$54,2,0)</f>
        <v>CARGA MENTAL, DEMANDAS EMOCIONALES, INESPECIFICIDAD DE DEFINICIÓN DE ROLES, MONOTONÍA</v>
      </c>
      <c r="I78" s="59" t="s">
        <v>146</v>
      </c>
      <c r="J78" s="58" t="str">
        <f>VLOOKUP(I78,Hoja2!A$3:I$54,3,0)</f>
        <v>ESTRÉS, CEFALÉA, IRRITABILIDAD</v>
      </c>
      <c r="K78" s="60"/>
      <c r="L78" s="58" t="str">
        <f>VLOOKUP(I78,Hoja2!A$3:I$54,4,0)</f>
        <v>N/A</v>
      </c>
      <c r="M78" s="58" t="str">
        <f>VLOOKUP(I78,Hoja2!A$3:I$54,5,0)</f>
        <v>PVE PSICOSOCIAL</v>
      </c>
      <c r="N78" s="61">
        <v>2</v>
      </c>
      <c r="O78" s="61">
        <v>1</v>
      </c>
      <c r="P78" s="61">
        <v>10</v>
      </c>
      <c r="Q78" s="61">
        <f t="shared" si="15"/>
        <v>2</v>
      </c>
      <c r="R78" s="61">
        <f t="shared" si="16"/>
        <v>20</v>
      </c>
      <c r="S78" s="61" t="str">
        <f t="shared" si="17"/>
        <v>B-2</v>
      </c>
      <c r="T78" s="62" t="str">
        <f t="shared" si="18"/>
        <v>IV</v>
      </c>
      <c r="U78" s="62" t="str">
        <f t="shared" si="20"/>
        <v>Aceptable</v>
      </c>
      <c r="V78" s="60">
        <v>8</v>
      </c>
      <c r="W78" s="58" t="str">
        <f>VLOOKUP(I78,Hoja2!A$3:I$54,6,0)</f>
        <v>SECUELA, CALIFICACIÓN DE ENFERMEDAD LABORAL</v>
      </c>
      <c r="X78" s="65"/>
      <c r="Y78" s="65"/>
      <c r="Z78" s="65"/>
      <c r="AA78" s="64" t="str">
        <f>VLOOKUP(I78,Hoja2!A$3:I$54,7,0)</f>
        <v>N/A</v>
      </c>
      <c r="AB78" s="64" t="str">
        <f>VLOOKUP(I78,Hoja2!A$3:I$54,8,0)</f>
        <v>N/A</v>
      </c>
      <c r="AC78" s="65" t="str">
        <f>VLOOKUP(I78,Hoja2!A$3:I$54,9,0)</f>
        <v>FORTALECIMIENTO PVE PSICOSOCIAL</v>
      </c>
      <c r="AD78" s="82"/>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33"/>
      <c r="B79" s="130"/>
      <c r="C79" s="115"/>
      <c r="D79" s="118"/>
      <c r="E79" s="121"/>
      <c r="F79" s="121"/>
      <c r="G79" s="121"/>
      <c r="H79" s="58" t="str">
        <f>VLOOKUP(I79,Hoja2!A$3:I$54,2,0)</f>
        <v>TECNOLOGÍA NO AVANZADA, COMUNICACIÓN NO EFECTIVA, SOBRECARGA CUANTITATIVA Y CUALITATIVA, NO HAY VARIACIÓN EN FORMA DE TRABAJO</v>
      </c>
      <c r="I79" s="59" t="s">
        <v>149</v>
      </c>
      <c r="J79" s="58" t="str">
        <f>VLOOKUP(I79,Hoja2!A$3:I$54,3,0)</f>
        <v>ENFERMEDADES DIGESTIVAS, IRRITABILIDAD</v>
      </c>
      <c r="K79" s="60"/>
      <c r="L79" s="58" t="str">
        <f>VLOOKUP(I79,Hoja2!A$3:I$54,4,0)</f>
        <v>N/A</v>
      </c>
      <c r="M79" s="58" t="str">
        <f>VLOOKUP(I79,Hoja2!A$3:I$54,5,0)</f>
        <v>PVE PSICOSOCIAL</v>
      </c>
      <c r="N79" s="61">
        <v>2</v>
      </c>
      <c r="O79" s="61">
        <v>2</v>
      </c>
      <c r="P79" s="61">
        <v>10</v>
      </c>
      <c r="Q79" s="61">
        <f t="shared" si="15"/>
        <v>4</v>
      </c>
      <c r="R79" s="61">
        <f t="shared" si="16"/>
        <v>40</v>
      </c>
      <c r="S79" s="61" t="str">
        <f t="shared" si="17"/>
        <v>B-4</v>
      </c>
      <c r="T79" s="66" t="str">
        <f t="shared" si="18"/>
        <v>III</v>
      </c>
      <c r="U79" s="66" t="str">
        <f t="shared" si="20"/>
        <v>Mejorable</v>
      </c>
      <c r="V79" s="60">
        <v>8</v>
      </c>
      <c r="W79" s="58" t="str">
        <f>VLOOKUP(I79,Hoja2!A$3:I$54,6,0)</f>
        <v>SECUELA, CALIFICACIÓN DE ENFERMEDAD LABORAL</v>
      </c>
      <c r="X79" s="65"/>
      <c r="Y79" s="65"/>
      <c r="Z79" s="65"/>
      <c r="AA79" s="64" t="str">
        <f>VLOOKUP(I79,Hoja2!A$3:I$54,7,0)</f>
        <v>N/A</v>
      </c>
      <c r="AB79" s="64" t="str">
        <f>VLOOKUP(I79,Hoja2!A$3:I$54,8,0)</f>
        <v>N/A</v>
      </c>
      <c r="AC79" s="65" t="str">
        <f>VLOOKUP(I79,Hoja2!A$3:I$54,9,0)</f>
        <v>FORTALECIMIENTO PVE PSICOSOCIAL</v>
      </c>
      <c r="AD79" s="82"/>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33"/>
      <c r="B80" s="130"/>
      <c r="C80" s="115"/>
      <c r="D80" s="118"/>
      <c r="E80" s="121"/>
      <c r="F80" s="121"/>
      <c r="G80" s="121"/>
      <c r="H80" s="58" t="str">
        <f>VLOOKUP(I80,Hoja2!A$3:I$54,2,0)</f>
        <v>ESTILOS DE MANDO RÍGIDOS, AUSENCIA DE CAPACITACIÓN, AUSENCIA DE PROGRAMAS DE BIENESTAR</v>
      </c>
      <c r="I80" s="59" t="s">
        <v>154</v>
      </c>
      <c r="J80" s="58" t="str">
        <f>VLOOKUP(I80,Hoja2!A$3:I$54,3,0)</f>
        <v>ESTRÉS, DEPRESIÓN, DESMOTIVACIÓN, AUSENCIA DE ATENCIÓN</v>
      </c>
      <c r="K80" s="60"/>
      <c r="L80" s="58" t="str">
        <f>VLOOKUP(I80,Hoja2!A$3:I$54,4,0)</f>
        <v>N/A</v>
      </c>
      <c r="M80" s="58" t="str">
        <f>VLOOKUP(I80,Hoja2!A$3:I$54,5,0)</f>
        <v>PVE PSICOSOCIAL</v>
      </c>
      <c r="N80" s="61">
        <v>2</v>
      </c>
      <c r="O80" s="61">
        <v>2</v>
      </c>
      <c r="P80" s="61">
        <v>10</v>
      </c>
      <c r="Q80" s="61">
        <f t="shared" si="15"/>
        <v>4</v>
      </c>
      <c r="R80" s="61">
        <f t="shared" si="16"/>
        <v>40</v>
      </c>
      <c r="S80" s="61" t="str">
        <f t="shared" si="17"/>
        <v>B-4</v>
      </c>
      <c r="T80" s="66" t="str">
        <f t="shared" si="18"/>
        <v>III</v>
      </c>
      <c r="U80" s="66" t="str">
        <f t="shared" si="20"/>
        <v>Mejorable</v>
      </c>
      <c r="V80" s="60">
        <v>8</v>
      </c>
      <c r="W80" s="58" t="str">
        <f>VLOOKUP(I80,Hoja2!A$3:I$54,6,0)</f>
        <v>SECUELA, CALIFICACIÓN DE ENFERMEDAD LABORAL</v>
      </c>
      <c r="X80" s="65"/>
      <c r="Y80" s="65"/>
      <c r="Z80" s="65"/>
      <c r="AA80" s="64" t="str">
        <f>VLOOKUP(I80,Hoja2!A$3:I$54,7,0)</f>
        <v>N/A</v>
      </c>
      <c r="AB80" s="64" t="str">
        <f>VLOOKUP(I80,Hoja2!A$3:I$54,8,0)</f>
        <v>N/A</v>
      </c>
      <c r="AC80" s="65" t="str">
        <f>VLOOKUP(I80,Hoja2!A$3:I$54,9,0)</f>
        <v>FORTALECIMIENTO PVE PSICOSOCIAL</v>
      </c>
      <c r="AD80" s="82"/>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33"/>
      <c r="B81" s="130"/>
      <c r="C81" s="115"/>
      <c r="D81" s="118"/>
      <c r="E81" s="121"/>
      <c r="F81" s="121"/>
      <c r="G81" s="121"/>
      <c r="H81" s="58" t="str">
        <f>VLOOKUP(I81,Hoja2!A$3:I$54,2,0)</f>
        <v>SISMOS, INCENDIOS, INUNDACIONES, TERREMOTOS, VENDAVALES</v>
      </c>
      <c r="I81" s="59" t="s">
        <v>250</v>
      </c>
      <c r="J81" s="58" t="str">
        <f>VLOOKUP(I81,Hoja2!A$3:I$54,3,0)</f>
        <v>LESIONES, ATRAPAMIENTO, APLASTAMIENTO, PÉRDIDAS MATERIALES</v>
      </c>
      <c r="K81" s="60"/>
      <c r="L81" s="58" t="str">
        <f>VLOOKUP(I81,Hoja2!A$3:I$54,4,0)</f>
        <v>PG INSPECCIONES, PG EMERGENCIA</v>
      </c>
      <c r="M81" s="58" t="str">
        <f>VLOOKUP(I81,Hoja2!A$3:I$54,5,0)</f>
        <v>BRIGADAS DE EMERGENCIA</v>
      </c>
      <c r="N81" s="61">
        <v>2</v>
      </c>
      <c r="O81" s="61">
        <v>2</v>
      </c>
      <c r="P81" s="61">
        <v>10</v>
      </c>
      <c r="Q81" s="61">
        <f t="shared" ref="Q81:Q126" si="21">N81*O81</f>
        <v>4</v>
      </c>
      <c r="R81" s="61">
        <f t="shared" ref="R81:R126" si="22">Q81*P81</f>
        <v>40</v>
      </c>
      <c r="S81" s="61" t="str">
        <f t="shared" ref="S81:S126" si="23">IF(Q81=40,"MA-40",IF(Q81=30,"MA-30",IF(Q81=20,"A-20",IF(Q81=10,"A-10",IF(Q81=24,"MA-24",IF(Q81=18,"A-18",IF(Q81=12,"A-12",IF(Q81=6,"M-6",IF(Q81=8,"M-8",IF(Q81=6,"M-6",IF(Q81=4,"B-4",IF(Q81=2,"B-2",))))))))))))</f>
        <v>B-4</v>
      </c>
      <c r="T81" s="66" t="str">
        <f t="shared" ref="T81:T126" si="24">IF(R81&lt;=20,"IV",IF(R81&lt;=120,"III",IF(R81&lt;=500,"II",IF(R81&lt;=4000,"I"))))</f>
        <v>III</v>
      </c>
      <c r="U81" s="66" t="str">
        <f t="shared" si="20"/>
        <v>Mejorable</v>
      </c>
      <c r="V81" s="60">
        <v>8</v>
      </c>
      <c r="W81" s="58" t="str">
        <f>VLOOKUP(I81,Hoja2!A$3:I$54,6,0)</f>
        <v>SECUELA, CALIFICACIÓN DE ENFERMEDAD LABORAL, MUERTE</v>
      </c>
      <c r="X81" s="65"/>
      <c r="Y81" s="65"/>
      <c r="Z81" s="65"/>
      <c r="AA81" s="64" t="str">
        <f>VLOOKUP(I81,Hoja2!A$3:I$54,7,0)</f>
        <v>NS PLANES DE EMERGENCIA</v>
      </c>
      <c r="AB81" s="64" t="str">
        <f>VLOOKUP(I81,Hoja2!A$3:I$54,8,0)</f>
        <v>N/A</v>
      </c>
      <c r="AC81" s="65" t="str">
        <f>VLOOKUP(I81,Hoja2!A$3:I$54,9,0)</f>
        <v>N/A</v>
      </c>
      <c r="AD81" s="82"/>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33"/>
      <c r="B82" s="130"/>
      <c r="C82" s="116"/>
      <c r="D82" s="119"/>
      <c r="E82" s="122"/>
      <c r="F82" s="122"/>
      <c r="G82" s="122"/>
      <c r="H82" s="91" t="str">
        <f>VLOOKUP(I82,Hoja2!A$3:I$54,2,0)</f>
        <v>LLUVIAS, GRANIZADA, HELADAS</v>
      </c>
      <c r="I82" s="92" t="s">
        <v>251</v>
      </c>
      <c r="J82" s="91" t="str">
        <f>VLOOKUP(I82,Hoja2!A$3:I$54,3,0)</f>
        <v>LESIONES, ATRAPAMIENTO, APLASTAMIENTO, PÉRDIDAS MATERIALES</v>
      </c>
      <c r="K82" s="93"/>
      <c r="L82" s="91" t="str">
        <f>VLOOKUP(I82,Hoja2!A$3:I$54,4,0)</f>
        <v>PG INSPECCIONES, PG EMERGENCIA</v>
      </c>
      <c r="M82" s="91" t="str">
        <f>VLOOKUP(I82,Hoja2!A$3:I$54,5,0)</f>
        <v>BRIGADAS DE EMERGENCIA</v>
      </c>
      <c r="N82" s="94">
        <v>2</v>
      </c>
      <c r="O82" s="94">
        <v>3</v>
      </c>
      <c r="P82" s="94">
        <v>10</v>
      </c>
      <c r="Q82" s="94">
        <f t="shared" si="21"/>
        <v>6</v>
      </c>
      <c r="R82" s="94">
        <f t="shared" si="22"/>
        <v>60</v>
      </c>
      <c r="S82" s="94" t="str">
        <f t="shared" si="23"/>
        <v>M-6</v>
      </c>
      <c r="T82" s="87" t="str">
        <f t="shared" si="24"/>
        <v>III</v>
      </c>
      <c r="U82" s="87" t="str">
        <f t="shared" si="20"/>
        <v>Mejorable</v>
      </c>
      <c r="V82" s="93">
        <v>8</v>
      </c>
      <c r="W82" s="91" t="str">
        <f>VLOOKUP(I82,Hoja2!A$3:I$54,6,0)</f>
        <v>SECUELA, CALIFICACIÓN DE ENFERMEDAD LABORAL, MUERTE</v>
      </c>
      <c r="X82" s="95"/>
      <c r="Y82" s="95"/>
      <c r="Z82" s="95"/>
      <c r="AA82" s="96" t="str">
        <f>VLOOKUP(I82,Hoja2!A$3:I$54,7,0)</f>
        <v>NS PLANES DE EMERGENCIA</v>
      </c>
      <c r="AB82" s="96" t="str">
        <f>VLOOKUP(I82,Hoja2!A$3:I$54,8,0)</f>
        <v>N/A</v>
      </c>
      <c r="AC82" s="95" t="str">
        <f>VLOOKUP(I82,Hoja2!A$3:I$54,9,0)</f>
        <v>N/A</v>
      </c>
      <c r="AD82" s="97"/>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33"/>
      <c r="B83" s="130"/>
      <c r="C83" s="123" t="s">
        <v>277</v>
      </c>
      <c r="D83" s="126" t="s">
        <v>317</v>
      </c>
      <c r="E83" s="111" t="s">
        <v>275</v>
      </c>
      <c r="F83" s="111">
        <v>32</v>
      </c>
      <c r="G83" s="111" t="s">
        <v>256</v>
      </c>
      <c r="H83" s="98" t="str">
        <f>VLOOKUP(I83,Hoja2!A$3:I$54,2,0)</f>
        <v>INADECUADAS CONEXIONES ELÉCTRICAS, SATURACIÓN EN TOMAS DE ENERGÍA</v>
      </c>
      <c r="I83" s="108" t="s">
        <v>158</v>
      </c>
      <c r="J83" s="98" t="str">
        <f>VLOOKUP(I83,Hoja2!A$3:I$54,3,0)</f>
        <v>QUEMADURAS, ELECTROCUCIÓN, ARITMIA CARDIACA, MUERTE</v>
      </c>
      <c r="K83" s="99"/>
      <c r="L83" s="98" t="str">
        <f>VLOOKUP(I83,Hoja2!A$3:I$54,4,0)</f>
        <v>PG INSPECCIONES, PG EMERGENCIA, REQUISITOS MÍNIMOS PARA LÍNEAS ELÉCTRICAS</v>
      </c>
      <c r="M83" s="98" t="str">
        <f>VLOOKUP(I83,Hoja2!A$3:I$54,5,0)</f>
        <v>ELEMENTOS DE PROTECCIÓN PERSONAL</v>
      </c>
      <c r="N83" s="100">
        <v>10</v>
      </c>
      <c r="O83" s="100">
        <v>3</v>
      </c>
      <c r="P83" s="100">
        <v>60</v>
      </c>
      <c r="Q83" s="100">
        <f t="shared" si="21"/>
        <v>30</v>
      </c>
      <c r="R83" s="100">
        <f t="shared" si="22"/>
        <v>1800</v>
      </c>
      <c r="S83" s="100" t="str">
        <f t="shared" si="23"/>
        <v>MA-30</v>
      </c>
      <c r="T83" s="77" t="str">
        <f t="shared" si="24"/>
        <v>I</v>
      </c>
      <c r="U83" s="77" t="str">
        <f>IF(T83=0,"",IF(T83="IV","Aceptable",IF(T83="III","Mejorable",IF(T83="II","No Aceptable o Aceptable con Control Especifico",IF(T83="I","No Aceptable","")))))</f>
        <v>No Aceptable</v>
      </c>
      <c r="V83" s="99">
        <v>6</v>
      </c>
      <c r="W83" s="98" t="str">
        <f>VLOOKUP(I83,Hoja2!A$3:I$54,6,0)</f>
        <v>SECUELA, CALIFICACIÓN DE ENFERMEDAD LABORAL, MUERTE</v>
      </c>
      <c r="X83" s="101"/>
      <c r="Y83" s="101"/>
      <c r="Z83" s="101"/>
      <c r="AA83" s="102" t="str">
        <f>VLOOKUP(I83,Hoja2!A$3:I$54,7,0)</f>
        <v>NS LÍNEAS ELÉCTRICAS</v>
      </c>
      <c r="AB83" s="102" t="str">
        <f>VLOOKUP(I83,Hoja2!A$3:I$54,8,0)</f>
        <v>BUENAS PRACTICAS, APLICACIÓN DE PROCEDIMIENTOS</v>
      </c>
      <c r="AC83" s="103" t="str">
        <f>VLOOKUP(I83,Hoja2!A$3:I$54,9,0)</f>
        <v>BUENAS PRACTICAS, APLICACIÓN DE PROCEDIMIENTOS</v>
      </c>
      <c r="AD83" s="104"/>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51" customHeight="1">
      <c r="A84" s="133"/>
      <c r="B84" s="130"/>
      <c r="C84" s="124"/>
      <c r="D84" s="127"/>
      <c r="E84" s="112"/>
      <c r="F84" s="112"/>
      <c r="G84" s="112"/>
      <c r="H84" s="67" t="str">
        <f>VLOOKUP(I84,Hoja2!A$3:I$54,2,0)</f>
        <v>INADECUADAS CONEXIONES ELÉCTRICAS, SATURACIÓN EN TOMAS DE ENERGÍA</v>
      </c>
      <c r="I84" s="109" t="s">
        <v>163</v>
      </c>
      <c r="J84" s="67" t="str">
        <f>VLOOKUP(I84,Hoja2!A$3:I$54,3,0)</f>
        <v>INTOXICACIÓN, QUEMADURAS</v>
      </c>
      <c r="K84" s="68"/>
      <c r="L84" s="67" t="str">
        <f>VLOOKUP(I84,Hoja2!A$3:I$54,4,0)</f>
        <v>PG INSPECCIONES, PG EMERGENCIA</v>
      </c>
      <c r="M84" s="67" t="str">
        <f>VLOOKUP(I84,Hoja2!A$3:I$54,5,0)</f>
        <v>BRIGADAS DE EMERGENCIA</v>
      </c>
      <c r="N84" s="69">
        <v>10</v>
      </c>
      <c r="O84" s="69">
        <v>3</v>
      </c>
      <c r="P84" s="69">
        <v>60</v>
      </c>
      <c r="Q84" s="69">
        <f t="shared" si="21"/>
        <v>30</v>
      </c>
      <c r="R84" s="69">
        <f t="shared" si="22"/>
        <v>1800</v>
      </c>
      <c r="S84" s="69" t="str">
        <f t="shared" si="23"/>
        <v>MA-30</v>
      </c>
      <c r="T84" s="62" t="str">
        <f t="shared" si="24"/>
        <v>I</v>
      </c>
      <c r="U84" s="62" t="str">
        <f t="shared" ref="U84:U106" si="25">IF(T84=0,"",IF(T84="IV","Aceptable",IF(T84="III","Mejorable",IF(T84="II","No Aceptable o Aceptable con Control Especifico",IF(T84="I","No Aceptable","")))))</f>
        <v>No Aceptable</v>
      </c>
      <c r="V84" s="68">
        <v>6</v>
      </c>
      <c r="W84" s="67" t="str">
        <f>VLOOKUP(I84,Hoja2!A$3:I$54,6,0)</f>
        <v>SECUELA, CALIFICACIÓN DE ENFERMEDAD LABORAL, MUERTE</v>
      </c>
      <c r="X84" s="70"/>
      <c r="Y84" s="70"/>
      <c r="Z84" s="70"/>
      <c r="AA84" s="71" t="str">
        <f>VLOOKUP(I84,Hoja2!A$3:I$54,7,0)</f>
        <v>NS PLANES DE EMERGENCIA</v>
      </c>
      <c r="AB84" s="71" t="str">
        <f>VLOOKUP(I84,Hoja2!A$3:I$54,8,0)</f>
        <v>REPORTES DE CONDICIONES INSEGURAS</v>
      </c>
      <c r="AC84" s="72"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33"/>
      <c r="B85" s="130"/>
      <c r="C85" s="124"/>
      <c r="D85" s="127"/>
      <c r="E85" s="112"/>
      <c r="F85" s="112"/>
      <c r="G85" s="112"/>
      <c r="H85" s="67" t="str">
        <f>VLOOKUP(I85,Hoja2!A$3:I$54,2,0)</f>
        <v>ESCALERAS SIN BARANDAL, PISOS A DESNIVEL,INFRAESTRUCTURA DÉBIL, OBJETOS MAL UBICADOS, AUSENCIA DE ORDEN Y ASEO</v>
      </c>
      <c r="I85" s="109" t="s">
        <v>247</v>
      </c>
      <c r="J85" s="67" t="str">
        <f>VLOOKUP(I85,Hoja2!A$3:I$54,3,0)</f>
        <v>CAÍDAS DEL MISMO Y DISTINTO NIVEL, FRACTURAS, GOLPE CON OBJETOS, CAÍDA DE OBJETOS, OBSTRUCCIÓN DE VÍAS</v>
      </c>
      <c r="K85" s="68"/>
      <c r="L85" s="67" t="str">
        <f>VLOOKUP(I85,Hoja2!A$3:I$54,4,0)</f>
        <v>PG INSPECCIONES, PG EMERGENCIA</v>
      </c>
      <c r="M85" s="67" t="str">
        <f>VLOOKUP(I85,Hoja2!A$3:I$54,5,0)</f>
        <v>CAPACITACIÓN</v>
      </c>
      <c r="N85" s="69">
        <v>6</v>
      </c>
      <c r="O85" s="69">
        <v>3</v>
      </c>
      <c r="P85" s="69">
        <v>10</v>
      </c>
      <c r="Q85" s="69">
        <f t="shared" si="21"/>
        <v>18</v>
      </c>
      <c r="R85" s="69">
        <f t="shared" si="22"/>
        <v>180</v>
      </c>
      <c r="S85" s="69" t="str">
        <f t="shared" si="23"/>
        <v>A-18</v>
      </c>
      <c r="T85" s="62" t="str">
        <f t="shared" si="24"/>
        <v>II</v>
      </c>
      <c r="U85" s="62" t="str">
        <f t="shared" si="25"/>
        <v>No Aceptable o Aceptable con Control Especifico</v>
      </c>
      <c r="V85" s="68">
        <v>6</v>
      </c>
      <c r="W85" s="67" t="str">
        <f>VLOOKUP(I85,Hoja2!A$3:I$54,6,0)</f>
        <v>SECUELA, CALIFICACIÓN DE ENFERMEDAD LABORAL, MUERTE</v>
      </c>
      <c r="X85" s="72"/>
      <c r="Y85" s="72"/>
      <c r="Z85" s="72"/>
      <c r="AA85" s="71" t="str">
        <f>VLOOKUP(I85,Hoja2!A$3:I$54,7,0)</f>
        <v>N/A</v>
      </c>
      <c r="AB85" s="71" t="str">
        <f>VLOOKUP(I85,Hoja2!A$3:I$54,8,0)</f>
        <v>REPORTES DE CONDICIONES INSEGURAS</v>
      </c>
      <c r="AC85" s="72"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25.5">
      <c r="A86" s="133"/>
      <c r="B86" s="130"/>
      <c r="C86" s="124"/>
      <c r="D86" s="127"/>
      <c r="E86" s="112"/>
      <c r="F86" s="112"/>
      <c r="G86" s="112"/>
      <c r="H86" s="67" t="str">
        <f>VLOOKUP(I86,Hoja2!A$3:I$54,2,0)</f>
        <v>SUPERFICIES DE TRABAJO IRREGULARES O DESLIZANTES</v>
      </c>
      <c r="I86" s="109" t="s">
        <v>248</v>
      </c>
      <c r="J86" s="67" t="str">
        <f>VLOOKUP(I86,Hoja2!A$3:I$54,3,0)</f>
        <v>CAÍDAS DEL MISMO Y DISTINTO NIVEL, FRACTURAS, GOLPE CON OBJETOS</v>
      </c>
      <c r="K86" s="68"/>
      <c r="L86" s="67" t="str">
        <f>VLOOKUP(I86,Hoja2!A$3:I$54,4,0)</f>
        <v>PG INSPECCIONES, PG EMERGENCIA</v>
      </c>
      <c r="M86" s="67" t="str">
        <f>VLOOKUP(I86,Hoja2!A$3:I$54,5,0)</f>
        <v>CAPACITACIÓN</v>
      </c>
      <c r="N86" s="69">
        <v>6</v>
      </c>
      <c r="O86" s="69">
        <v>4</v>
      </c>
      <c r="P86" s="69">
        <v>25</v>
      </c>
      <c r="Q86" s="69">
        <f t="shared" si="21"/>
        <v>24</v>
      </c>
      <c r="R86" s="69">
        <f t="shared" si="22"/>
        <v>600</v>
      </c>
      <c r="S86" s="69" t="str">
        <f t="shared" si="23"/>
        <v>MA-24</v>
      </c>
      <c r="T86" s="66" t="str">
        <f t="shared" si="24"/>
        <v>I</v>
      </c>
      <c r="U86" s="66" t="str">
        <f t="shared" si="25"/>
        <v>No Aceptable</v>
      </c>
      <c r="V86" s="68">
        <v>6</v>
      </c>
      <c r="W86" s="67" t="str">
        <f>VLOOKUP(I86,Hoja2!A$3:I$54,6,0)</f>
        <v>SECUELA, CALIFICACIÓN DE ENFERMEDAD LABORAL, MUERTE</v>
      </c>
      <c r="X86" s="72"/>
      <c r="Y86" s="72"/>
      <c r="Z86" s="72"/>
      <c r="AA86" s="71" t="str">
        <f>VLOOKUP(I86,Hoja2!A$3:I$54,7,0)</f>
        <v>N/A</v>
      </c>
      <c r="AB86" s="71" t="str">
        <f>VLOOKUP(I86,Hoja2!A$3:I$54,8,0)</f>
        <v>REPORTES DE CONDICIONES INSEGURAS</v>
      </c>
      <c r="AC86" s="72"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40.5">
      <c r="A87" s="133"/>
      <c r="B87" s="130"/>
      <c r="C87" s="124"/>
      <c r="D87" s="127"/>
      <c r="E87" s="112"/>
      <c r="F87" s="112"/>
      <c r="G87" s="112"/>
      <c r="H87" s="67" t="str">
        <f>VLOOKUP(I87,Hoja2!A$3:I$54,2,0)</f>
        <v>ATROPELLAMIENTO, ENVESTIDA</v>
      </c>
      <c r="I87" s="109" t="s">
        <v>189</v>
      </c>
      <c r="J87" s="67" t="str">
        <f>VLOOKUP(I87,Hoja2!A$3:I$54,3,0)</f>
        <v>LESIONES, PÉRDIDAS MATERIALES, MUERTE</v>
      </c>
      <c r="K87" s="68"/>
      <c r="L87" s="67" t="str">
        <f>VLOOKUP(I87,Hoja2!A$3:I$54,4,0)</f>
        <v>PG INSPECCIONES, PG EMERGENCIA</v>
      </c>
      <c r="M87" s="67" t="str">
        <f>VLOOKUP(I87,Hoja2!A$3:I$54,5,0)</f>
        <v>PG SEGURIDAD VIAL</v>
      </c>
      <c r="N87" s="69">
        <v>2</v>
      </c>
      <c r="O87" s="69">
        <v>4</v>
      </c>
      <c r="P87" s="69">
        <v>25</v>
      </c>
      <c r="Q87" s="69">
        <f t="shared" si="21"/>
        <v>8</v>
      </c>
      <c r="R87" s="69">
        <f t="shared" si="22"/>
        <v>200</v>
      </c>
      <c r="S87" s="69" t="str">
        <f t="shared" si="23"/>
        <v>M-8</v>
      </c>
      <c r="T87" s="62" t="str">
        <f t="shared" si="24"/>
        <v>II</v>
      </c>
      <c r="U87" s="62" t="str">
        <f t="shared" si="25"/>
        <v>No Aceptable o Aceptable con Control Especifico</v>
      </c>
      <c r="V87" s="68">
        <v>6</v>
      </c>
      <c r="W87" s="67" t="str">
        <f>VLOOKUP(I87,Hoja2!A$3:I$54,6,0)</f>
        <v>SECUELA, CALIFICACIÓN DE ENFERMEDAD LABORAL, MUERTE</v>
      </c>
      <c r="X87" s="72"/>
      <c r="Y87" s="72"/>
      <c r="Z87" s="72"/>
      <c r="AA87" s="71" t="str">
        <f>VLOOKUP(I87,Hoja2!A$3:I$54,7,0)</f>
        <v>NS SEGURIDAD VIAL</v>
      </c>
      <c r="AB87" s="71" t="str">
        <f>VLOOKUP(I87,Hoja2!A$3:I$54,8,0)</f>
        <v>REPORTE DE CONDICIONES</v>
      </c>
      <c r="AC87" s="72" t="str">
        <f>VLOOKUP(I87,Hoja2!A$3:I$54,9,0)</f>
        <v>LISTAS PREOPERACIONALES, MANTENIMIENTO PREVENTIVO Y CORRECTIVO</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40.5">
      <c r="A88" s="133"/>
      <c r="B88" s="130"/>
      <c r="C88" s="124"/>
      <c r="D88" s="127"/>
      <c r="E88" s="112"/>
      <c r="F88" s="112"/>
      <c r="G88" s="112"/>
      <c r="H88" s="67" t="str">
        <f>VLOOKUP(I88,Hoja2!A$3:I$54,2,0)</f>
        <v>ATRACO, ROBO, ATENTADO, SECUESTROS, DE ORDEN PÚBLICO</v>
      </c>
      <c r="I88" s="109" t="s">
        <v>180</v>
      </c>
      <c r="J88" s="67" t="str">
        <f>VLOOKUP(I88,Hoja2!A$3:I$54,3,0)</f>
        <v>HERIDAS, LESIONES FÍSICAS / PSICOLÓGICAS</v>
      </c>
      <c r="K88" s="68"/>
      <c r="L88" s="67" t="str">
        <f>VLOOKUP(I88,Hoja2!A$3:I$54,4,0)</f>
        <v>PG INSPECCIONES, PG EMERGENCIA</v>
      </c>
      <c r="M88" s="67" t="str">
        <f>VLOOKUP(I88,Hoja2!A$3:I$54,5,0)</f>
        <v>UNIFORMES CORPORATIVOS, CHAQUETAS CORPORATIVAS, CARNETIZACIÓN</v>
      </c>
      <c r="N88" s="69">
        <v>6</v>
      </c>
      <c r="O88" s="69">
        <v>3</v>
      </c>
      <c r="P88" s="69">
        <v>25</v>
      </c>
      <c r="Q88" s="69">
        <f t="shared" si="21"/>
        <v>18</v>
      </c>
      <c r="R88" s="69">
        <f t="shared" si="22"/>
        <v>450</v>
      </c>
      <c r="S88" s="69" t="str">
        <f t="shared" si="23"/>
        <v>A-18</v>
      </c>
      <c r="T88" s="62" t="str">
        <f t="shared" si="24"/>
        <v>II</v>
      </c>
      <c r="U88" s="62" t="str">
        <f t="shared" si="25"/>
        <v>No Aceptable o Aceptable con Control Especifico</v>
      </c>
      <c r="V88" s="68">
        <v>6</v>
      </c>
      <c r="W88" s="67" t="str">
        <f>VLOOKUP(I88,Hoja2!A$3:I$54,6,0)</f>
        <v>SECUELA, CALIFICACIÓN DE ENFERMEDAD LABORAL, MUERTE</v>
      </c>
      <c r="X88" s="72"/>
      <c r="Y88" s="72"/>
      <c r="Z88" s="72"/>
      <c r="AA88" s="71" t="str">
        <f>VLOOKUP(I88,Hoja2!A$3:I$54,7,0)</f>
        <v>N/A</v>
      </c>
      <c r="AB88" s="71" t="str">
        <f>VLOOKUP(I88,Hoja2!A$3:I$54,8,0)</f>
        <v>BUENAS PRACTICAS, APLICACIÓN DE PROCEDIMIENTOS</v>
      </c>
      <c r="AC88" s="72" t="str">
        <f>VLOOKUP(I88,Hoja2!A$3:I$54,9,0)</f>
        <v>BUENAS PRACTICAS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51" customHeight="1">
      <c r="A89" s="133"/>
      <c r="B89" s="130"/>
      <c r="C89" s="124"/>
      <c r="D89" s="127"/>
      <c r="E89" s="112"/>
      <c r="F89" s="112"/>
      <c r="G89" s="112"/>
      <c r="H89" s="67" t="str">
        <f>VLOOKUP(I89,Hoja2!A$3:I$54,2,0)</f>
        <v>EXPLOSION, FUGA, DERRAME E INCENDIO</v>
      </c>
      <c r="I89" s="109" t="s">
        <v>230</v>
      </c>
      <c r="J89" s="67" t="str">
        <f>VLOOKUP(I89,Hoja2!A$3:I$54,3,0)</f>
        <v>INTOXICACIÓN, QUEMADURAS, LESIONES, ATRAPAMIENTO</v>
      </c>
      <c r="K89" s="68"/>
      <c r="L89" s="67" t="str">
        <f>VLOOKUP(I89,Hoja2!A$3:I$54,4,0)</f>
        <v>PG INSPECCIONES, PG EMERGENCIA</v>
      </c>
      <c r="M89" s="67" t="str">
        <f>VLOOKUP(I89,Hoja2!A$3:I$54,5,0)</f>
        <v>NO OBSERVADO</v>
      </c>
      <c r="N89" s="69">
        <v>2</v>
      </c>
      <c r="O89" s="69">
        <v>2</v>
      </c>
      <c r="P89" s="69">
        <v>10</v>
      </c>
      <c r="Q89" s="69">
        <f t="shared" si="21"/>
        <v>4</v>
      </c>
      <c r="R89" s="69">
        <f t="shared" si="22"/>
        <v>40</v>
      </c>
      <c r="S89" s="69" t="str">
        <f t="shared" si="23"/>
        <v>B-4</v>
      </c>
      <c r="T89" s="62" t="str">
        <f t="shared" si="24"/>
        <v>III</v>
      </c>
      <c r="U89" s="62" t="str">
        <f t="shared" si="25"/>
        <v>Mejorable</v>
      </c>
      <c r="V89" s="68">
        <v>6</v>
      </c>
      <c r="W89" s="67" t="str">
        <f>VLOOKUP(I89,Hoja2!A$3:I$54,6,0)</f>
        <v>SECUELA, CALIFICACIÓN DE ENFERMEDAD LABORAL, MUERTE</v>
      </c>
      <c r="X89" s="72"/>
      <c r="Y89" s="72"/>
      <c r="Z89" s="72"/>
      <c r="AA89" s="71" t="str">
        <f>VLOOKUP(I89,Hoja2!A$3:I$54,7,0)</f>
        <v>NS PLANES DE EMERGENCIA</v>
      </c>
      <c r="AB89" s="71" t="str">
        <f>VLOOKUP(I89,Hoja2!A$3:I$54,8,0)</f>
        <v>PROTOCOLOS DE EVACUACIÓN, PUNTO DE ENCUENTRO</v>
      </c>
      <c r="AC89" s="72" t="str">
        <f>VLOOKUP(I89,Hoja2!A$3:I$54,9,0)</f>
        <v>N/A</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51" customHeight="1">
      <c r="A90" s="133"/>
      <c r="B90" s="130"/>
      <c r="C90" s="124"/>
      <c r="D90" s="127"/>
      <c r="E90" s="112"/>
      <c r="F90" s="112"/>
      <c r="G90" s="112"/>
      <c r="H90" s="67" t="str">
        <f>VLOOKUP(I90,Hoja2!A$3:I$54,2,0)</f>
        <v>AUSENCIA O EXCESO DE LUZ EN UN AMBIENTE</v>
      </c>
      <c r="I90" s="109" t="s">
        <v>47</v>
      </c>
      <c r="J90" s="67" t="str">
        <f>VLOOKUP(I90,Hoja2!A$3:I$54,3,0)</f>
        <v>ESTRÉS, DIFICULTAD PARA VER, CANSANCIO VISUAL</v>
      </c>
      <c r="K90" s="68"/>
      <c r="L90" s="67" t="str">
        <f>VLOOKUP(I90,Hoja2!A$3:I$54,4,0)</f>
        <v>PG INSPECCIONES, PG EMERGENCIA</v>
      </c>
      <c r="M90" s="67" t="str">
        <f>VLOOKUP(I90,Hoja2!A$3:I$54,5,0)</f>
        <v>NO OBSERVADO</v>
      </c>
      <c r="N90" s="69">
        <v>10</v>
      </c>
      <c r="O90" s="69">
        <v>3</v>
      </c>
      <c r="P90" s="69">
        <v>25</v>
      </c>
      <c r="Q90" s="69">
        <f t="shared" si="21"/>
        <v>30</v>
      </c>
      <c r="R90" s="69">
        <f t="shared" si="22"/>
        <v>750</v>
      </c>
      <c r="S90" s="69" t="str">
        <f t="shared" si="23"/>
        <v>MA-30</v>
      </c>
      <c r="T90" s="62" t="str">
        <f t="shared" si="24"/>
        <v>I</v>
      </c>
      <c r="U90" s="62" t="str">
        <f t="shared" si="25"/>
        <v>No Aceptable</v>
      </c>
      <c r="V90" s="68">
        <v>6</v>
      </c>
      <c r="W90" s="67" t="str">
        <f>VLOOKUP(I90,Hoja2!A$3:I$54,6,0)</f>
        <v>SECUELA, CALIFICACIÓN DE ENFERMEDAD LABORAL</v>
      </c>
      <c r="X90" s="72"/>
      <c r="Y90" s="72"/>
      <c r="Z90" s="72"/>
      <c r="AA90" s="71" t="str">
        <f>VLOOKUP(I90,Hoja2!A$3:I$54,7,0)</f>
        <v>N/A</v>
      </c>
      <c r="AB90" s="71" t="str">
        <f>VLOOKUP(I90,Hoja2!A$3:I$54,8,0)</f>
        <v>AUTOCUIDADO E HIGIENE</v>
      </c>
      <c r="AC90" s="72" t="str">
        <f>VLOOKUP(I90,Hoja2!A$3:I$54,9,0)</f>
        <v>PG HIGIENE</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51" customHeight="1">
      <c r="A91" s="133"/>
      <c r="B91" s="130"/>
      <c r="C91" s="124"/>
      <c r="D91" s="127"/>
      <c r="E91" s="112"/>
      <c r="F91" s="112"/>
      <c r="G91" s="112"/>
      <c r="H91" s="67" t="str">
        <f>VLOOKUP(I91,Hoja2!A$3:I$54,2,0)</f>
        <v>POLVOS INORGÁNICOS</v>
      </c>
      <c r="I91" s="109" t="s">
        <v>78</v>
      </c>
      <c r="J91" s="67" t="str">
        <f>VLOOKUP(I91,Hoja2!A$3:I$54,3,0)</f>
        <v>COMPLICACIONES RESPIRATORIAS</v>
      </c>
      <c r="K91" s="68"/>
      <c r="L91" s="67" t="str">
        <f>VLOOKUP(I91,Hoja2!A$3:I$54,4,0)</f>
        <v>PG INSPECCIONES, PG EMERGENCIA, PG RIESGO QUÍMICO</v>
      </c>
      <c r="M91" s="67" t="str">
        <f>VLOOKUP(I91,Hoja2!A$3:I$54,5,0)</f>
        <v>ELEMENTOS DE PROTECCIÓN PERSONAL</v>
      </c>
      <c r="N91" s="69">
        <v>2</v>
      </c>
      <c r="O91" s="69">
        <v>3</v>
      </c>
      <c r="P91" s="69">
        <v>10</v>
      </c>
      <c r="Q91" s="69">
        <f t="shared" si="21"/>
        <v>6</v>
      </c>
      <c r="R91" s="69">
        <f t="shared" si="22"/>
        <v>60</v>
      </c>
      <c r="S91" s="69" t="str">
        <f t="shared" si="23"/>
        <v>M-6</v>
      </c>
      <c r="T91" s="62" t="str">
        <f t="shared" si="24"/>
        <v>III</v>
      </c>
      <c r="U91" s="62" t="str">
        <f t="shared" si="25"/>
        <v>Mejorable</v>
      </c>
      <c r="V91" s="68">
        <v>6</v>
      </c>
      <c r="W91" s="67" t="str">
        <f>VLOOKUP(I91,Hoja2!A$3:I$54,6,0)</f>
        <v>SECUELA, CALIFICACIÓN DE ENFERMEDAD LABORAL</v>
      </c>
      <c r="X91" s="72"/>
      <c r="Y91" s="72"/>
      <c r="Z91" s="72"/>
      <c r="AA91" s="71" t="str">
        <f>VLOOKUP(I91,Hoja2!A$3:I$54,7,0)</f>
        <v>NS QUIMICOS</v>
      </c>
      <c r="AB91" s="71" t="str">
        <f>VLOOKUP(I91,Hoja2!A$3:I$54,8,0)</f>
        <v>BUENAS PRACTICAS Y USO DE EPP</v>
      </c>
      <c r="AC91" s="72" t="str">
        <f>VLOOKUP(I91,Hoja2!A$3:I$54,9,0)</f>
        <v>PG HIGIENE</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ustomHeight="1">
      <c r="A92" s="133"/>
      <c r="B92" s="130"/>
      <c r="C92" s="124"/>
      <c r="D92" s="127"/>
      <c r="E92" s="112"/>
      <c r="F92" s="112"/>
      <c r="G92" s="112"/>
      <c r="H92" s="67" t="str">
        <f>VLOOKUP(I92,Hoja2!A$3:I$54,2,0)</f>
        <v>MATERIAL PARTICULADO</v>
      </c>
      <c r="I92" s="109" t="s">
        <v>84</v>
      </c>
      <c r="J92" s="67" t="str">
        <f>VLOOKUP(I92,Hoja2!A$3:I$54,3,0)</f>
        <v>COMPLICACIONES RESPIRATORIAS</v>
      </c>
      <c r="K92" s="68"/>
      <c r="L92" s="67" t="str">
        <f>VLOOKUP(I92,Hoja2!A$3:I$54,4,0)</f>
        <v>PG INSPECCIONES, PG EMERGENCIA, PG RIESGO QUÍMICO</v>
      </c>
      <c r="M92" s="67" t="str">
        <f>VLOOKUP(I92,Hoja2!A$3:I$54,5,0)</f>
        <v>ELEMENTOS DE PROTECCIÓN PERSONAL</v>
      </c>
      <c r="N92" s="69">
        <v>2</v>
      </c>
      <c r="O92" s="69">
        <v>1</v>
      </c>
      <c r="P92" s="69">
        <v>10</v>
      </c>
      <c r="Q92" s="69">
        <f t="shared" si="21"/>
        <v>2</v>
      </c>
      <c r="R92" s="69">
        <f t="shared" si="22"/>
        <v>20</v>
      </c>
      <c r="S92" s="69" t="str">
        <f t="shared" si="23"/>
        <v>B-2</v>
      </c>
      <c r="T92" s="62" t="str">
        <f t="shared" si="24"/>
        <v>IV</v>
      </c>
      <c r="U92" s="62" t="str">
        <f t="shared" si="25"/>
        <v>Aceptable</v>
      </c>
      <c r="V92" s="68">
        <v>6</v>
      </c>
      <c r="W92" s="67" t="str">
        <f>VLOOKUP(I92,Hoja2!A$3:I$54,6,0)</f>
        <v>SECUELA, CALIFICACIÓN DE ENFERMEDAD LABORAL</v>
      </c>
      <c r="X92" s="72"/>
      <c r="Y92" s="72"/>
      <c r="Z92" s="72"/>
      <c r="AA92" s="71" t="str">
        <f>VLOOKUP(I92,Hoja2!A$3:I$54,7,0)</f>
        <v>NS QUIMICOS</v>
      </c>
      <c r="AB92" s="71" t="str">
        <f>VLOOKUP(I92,Hoja2!A$3:I$54,8,0)</f>
        <v>BUENAS PRACTICAS Y USO DE EPP</v>
      </c>
      <c r="AC92" s="72" t="str">
        <f>VLOOKUP(I92,Hoja2!A$3:I$54,9,0)</f>
        <v>FORTALECIMIENTO PVE QUÍMICO</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51" customHeight="1">
      <c r="A93" s="133"/>
      <c r="B93" s="130"/>
      <c r="C93" s="124"/>
      <c r="D93" s="127"/>
      <c r="E93" s="112"/>
      <c r="F93" s="112"/>
      <c r="G93" s="112"/>
      <c r="H93" s="67" t="str">
        <f>VLOOKUP(I93,Hoja2!A$3:I$54,2,0)</f>
        <v>HUMOS METÁLICOS O NO METÁLICOS</v>
      </c>
      <c r="I93" s="109" t="s">
        <v>93</v>
      </c>
      <c r="J93" s="67" t="str">
        <f>VLOOKUP(I93,Hoja2!A$3:I$54,3,0)</f>
        <v>COMPLICACIONES RESPIRATORIAS</v>
      </c>
      <c r="K93" s="68"/>
      <c r="L93" s="67" t="str">
        <f>VLOOKUP(I93,Hoja2!A$3:I$54,4,0)</f>
        <v>PG INSPECCIONES, PG EMERGENCIA, PG RIESGO QUÍMICO</v>
      </c>
      <c r="M93" s="67" t="str">
        <f>VLOOKUP(I93,Hoja2!A$3:I$54,5,0)</f>
        <v>ELEMENTOS DE PROTECCIÓN PERSONAL</v>
      </c>
      <c r="N93" s="69">
        <v>2</v>
      </c>
      <c r="O93" s="69">
        <v>1</v>
      </c>
      <c r="P93" s="69">
        <v>10</v>
      </c>
      <c r="Q93" s="69">
        <f t="shared" si="21"/>
        <v>2</v>
      </c>
      <c r="R93" s="69">
        <f t="shared" si="22"/>
        <v>20</v>
      </c>
      <c r="S93" s="69" t="str">
        <f t="shared" si="23"/>
        <v>B-2</v>
      </c>
      <c r="T93" s="62" t="str">
        <f t="shared" si="24"/>
        <v>IV</v>
      </c>
      <c r="U93" s="62" t="str">
        <f t="shared" si="25"/>
        <v>Aceptable</v>
      </c>
      <c r="V93" s="68">
        <v>6</v>
      </c>
      <c r="W93" s="67" t="str">
        <f>VLOOKUP(I93,Hoja2!A$3:I$54,6,0)</f>
        <v>SECUELA, CALIFICACIÓN DE ENFERMEDAD LABORAL, MUERTE</v>
      </c>
      <c r="X93" s="72"/>
      <c r="Y93" s="72"/>
      <c r="Z93" s="72"/>
      <c r="AA93" s="71" t="str">
        <f>VLOOKUP(I93,Hoja2!A$3:I$54,7,0)</f>
        <v>NS QUIMICOS</v>
      </c>
      <c r="AB93" s="71" t="str">
        <f>VLOOKUP(I93,Hoja2!A$3:I$54,8,0)</f>
        <v>BUENAS PRACTICAS, AUTOCUIDADO Y EPP</v>
      </c>
      <c r="AC93" s="72" t="str">
        <f>VLOOKUP(I93,Hoja2!A$3:I$54,9,0)</f>
        <v>FORTALECIMIENTO PVE QUÍMICO</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51" customHeight="1">
      <c r="A94" s="133"/>
      <c r="B94" s="130"/>
      <c r="C94" s="124"/>
      <c r="D94" s="127"/>
      <c r="E94" s="112"/>
      <c r="F94" s="112"/>
      <c r="G94" s="112"/>
      <c r="H94" s="67" t="str">
        <f>VLOOKUP(I94,Hoja2!A$3:I$54,2,0)</f>
        <v>MICROORGANISMOS</v>
      </c>
      <c r="I94" s="109" t="s">
        <v>237</v>
      </c>
      <c r="J94" s="67" t="str">
        <f>VLOOKUP(I94,Hoja2!A$3:I$54,3,0)</f>
        <v>GRIPAS, NAUSEAS, MAREOS, MALESTAR GENERAL</v>
      </c>
      <c r="K94" s="68"/>
      <c r="L94" s="67" t="str">
        <f>VLOOKUP(I94,Hoja2!A$3:I$54,4,0)</f>
        <v>PG INSPECCIONES, PG EMERGENCIA</v>
      </c>
      <c r="M94" s="67" t="str">
        <f>VLOOKUP(I94,Hoja2!A$3:I$54,5,0)</f>
        <v>PVE BIOLÓGICO</v>
      </c>
      <c r="N94" s="69">
        <v>2</v>
      </c>
      <c r="O94" s="69">
        <v>1</v>
      </c>
      <c r="P94" s="69">
        <v>10</v>
      </c>
      <c r="Q94" s="69">
        <f t="shared" si="21"/>
        <v>2</v>
      </c>
      <c r="R94" s="69">
        <f t="shared" si="22"/>
        <v>20</v>
      </c>
      <c r="S94" s="69" t="str">
        <f t="shared" si="23"/>
        <v>B-2</v>
      </c>
      <c r="T94" s="62" t="str">
        <f t="shared" si="24"/>
        <v>IV</v>
      </c>
      <c r="U94" s="62" t="str">
        <f t="shared" si="25"/>
        <v>Aceptable</v>
      </c>
      <c r="V94" s="68">
        <v>6</v>
      </c>
      <c r="W94" s="67" t="str">
        <f>VLOOKUP(I94,Hoja2!A$3:I$54,6,0)</f>
        <v>SECUELA</v>
      </c>
      <c r="X94" s="72"/>
      <c r="Y94" s="72"/>
      <c r="Z94" s="72"/>
      <c r="AA94" s="71" t="str">
        <f>VLOOKUP(I94,Hoja2!A$3:I$54,7,0)</f>
        <v>NS BIOLÓGICO</v>
      </c>
      <c r="AB94" s="71" t="str">
        <f>VLOOKUP(I94,Hoja2!A$3:I$54,8,0)</f>
        <v>N/A</v>
      </c>
      <c r="AC94" s="72" t="str">
        <f>VLOOKUP(I94,Hoja2!A$3:I$54,9,0)</f>
        <v>BUENAS PRACTICAS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51" customHeight="1">
      <c r="A95" s="133"/>
      <c r="B95" s="130"/>
      <c r="C95" s="124"/>
      <c r="D95" s="127"/>
      <c r="E95" s="112"/>
      <c r="F95" s="112"/>
      <c r="G95" s="112"/>
      <c r="H95" s="67" t="str">
        <f>VLOOKUP(I95,Hoja2!A$3:I$54,2,0)</f>
        <v>MICROORGANISMOS EN EL AMBIENTE</v>
      </c>
      <c r="I95" s="109" t="s">
        <v>240</v>
      </c>
      <c r="J95" s="67" t="str">
        <f>VLOOKUP(I95,Hoja2!A$3:I$54,3,0)</f>
        <v>LESIONES EN LA PIEL, MALESTAR GENERAL</v>
      </c>
      <c r="K95" s="68"/>
      <c r="L95" s="67" t="str">
        <f>VLOOKUP(I95,Hoja2!A$3:I$54,4,0)</f>
        <v>PG INSPECCIONES, PG EMERGENCIA</v>
      </c>
      <c r="M95" s="67" t="str">
        <f>VLOOKUP(I95,Hoja2!A$3:I$54,5,0)</f>
        <v>PVE BIOLÓGICO, ELEMENTOS DE PROTECCION PERSONAL</v>
      </c>
      <c r="N95" s="69">
        <v>2</v>
      </c>
      <c r="O95" s="69">
        <v>3</v>
      </c>
      <c r="P95" s="69">
        <v>10</v>
      </c>
      <c r="Q95" s="69">
        <f t="shared" si="21"/>
        <v>6</v>
      </c>
      <c r="R95" s="69">
        <f t="shared" si="22"/>
        <v>60</v>
      </c>
      <c r="S95" s="69" t="str">
        <f t="shared" si="23"/>
        <v>M-6</v>
      </c>
      <c r="T95" s="62" t="str">
        <f t="shared" si="24"/>
        <v>III</v>
      </c>
      <c r="U95" s="62" t="str">
        <f t="shared" si="25"/>
        <v>Mejorable</v>
      </c>
      <c r="V95" s="68">
        <v>6</v>
      </c>
      <c r="W95" s="67" t="str">
        <f>VLOOKUP(I95,Hoja2!A$3:I$54,6,0)</f>
        <v>SECUELA, CALIFICACIÓN DE ENFERMEDAD LABORAL, MUERTE</v>
      </c>
      <c r="X95" s="72"/>
      <c r="Y95" s="72"/>
      <c r="Z95" s="72"/>
      <c r="AA95" s="71" t="str">
        <f>VLOOKUP(I95,Hoja2!A$3:I$54,7,0)</f>
        <v>NS BIOLÓGICO</v>
      </c>
      <c r="AB95" s="71" t="str">
        <f>VLOOKUP(I95,Hoja2!A$3:I$54,8,0)</f>
        <v>AUTOCIODADO E HIGIENE, USO DE EPP</v>
      </c>
      <c r="AC95" s="72" t="str">
        <f>VLOOKUP(I95,Hoja2!A$3:I$54,9,0)</f>
        <v>N/A</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51" customHeight="1">
      <c r="A96" s="133"/>
      <c r="B96" s="130"/>
      <c r="C96" s="124"/>
      <c r="D96" s="127"/>
      <c r="E96" s="112"/>
      <c r="F96" s="112"/>
      <c r="G96" s="112"/>
      <c r="H96" s="67" t="str">
        <f>VLOOKUP(I96,Hoja2!A$3:I$54,2,0)</f>
        <v>HONGOS</v>
      </c>
      <c r="I96" s="109" t="s">
        <v>113</v>
      </c>
      <c r="J96" s="67" t="str">
        <f>VLOOKUP(I96,Hoja2!A$3:I$54,3,0)</f>
        <v>LESIONES EN LA PIEL</v>
      </c>
      <c r="K96" s="68"/>
      <c r="L96" s="67" t="str">
        <f>VLOOKUP(I96,Hoja2!A$3:I$54,4,0)</f>
        <v>PG INSPECCIONES, PG EMERGENCIA</v>
      </c>
      <c r="M96" s="67" t="str">
        <f>VLOOKUP(I96,Hoja2!A$3:I$54,5,0)</f>
        <v>PVE BIOLÓGICO</v>
      </c>
      <c r="N96" s="69">
        <v>2</v>
      </c>
      <c r="O96" s="69">
        <v>1</v>
      </c>
      <c r="P96" s="69">
        <v>10</v>
      </c>
      <c r="Q96" s="69">
        <f t="shared" si="21"/>
        <v>2</v>
      </c>
      <c r="R96" s="69">
        <f t="shared" si="22"/>
        <v>20</v>
      </c>
      <c r="S96" s="69" t="str">
        <f t="shared" si="23"/>
        <v>B-2</v>
      </c>
      <c r="T96" s="62" t="str">
        <f t="shared" si="24"/>
        <v>IV</v>
      </c>
      <c r="U96" s="62" t="str">
        <f t="shared" si="25"/>
        <v>Aceptable</v>
      </c>
      <c r="V96" s="68">
        <v>6</v>
      </c>
      <c r="W96" s="67" t="str">
        <f>VLOOKUP(I96,Hoja2!A$3:I$54,6,0)</f>
        <v>SECUELA</v>
      </c>
      <c r="X96" s="72"/>
      <c r="Y96" s="72"/>
      <c r="Z96" s="72"/>
      <c r="AA96" s="71" t="str">
        <f>VLOOKUP(I96,Hoja2!A$3:I$54,7,0)</f>
        <v>NS BIOLÓGICO</v>
      </c>
      <c r="AB96" s="71" t="str">
        <f>VLOOKUP(I96,Hoja2!A$3:I$54,8,0)</f>
        <v>AUTOCUIDADO E HIGIENE, USO DE EPP</v>
      </c>
      <c r="AC96" s="72" t="str">
        <f>VLOOKUP(I96,Hoja2!A$3:I$54,9,0)</f>
        <v>N/A</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51" customHeight="1">
      <c r="A97" s="133"/>
      <c r="B97" s="130"/>
      <c r="C97" s="124"/>
      <c r="D97" s="127"/>
      <c r="E97" s="112"/>
      <c r="F97" s="112"/>
      <c r="G97" s="112"/>
      <c r="H97" s="67" t="str">
        <f>VLOOKUP(I97,Hoja2!A$3:I$54,2,0)</f>
        <v>FLUIDOS</v>
      </c>
      <c r="I97" s="109" t="s">
        <v>117</v>
      </c>
      <c r="J97" s="67" t="str">
        <f>VLOOKUP(I97,Hoja2!A$3:I$54,3,0)</f>
        <v>LESIONES DÉRMICAS</v>
      </c>
      <c r="K97" s="68"/>
      <c r="L97" s="67" t="str">
        <f>VLOOKUP(I97,Hoja2!A$3:I$54,4,0)</f>
        <v>PG INSPECCIONES, PG EMERGENCIA</v>
      </c>
      <c r="M97" s="67" t="str">
        <f>VLOOKUP(I97,Hoja2!A$3:I$54,5,0)</f>
        <v>PVE BIOLÓGICO, ELEMENTOS DE PROTECCION PERSONAL</v>
      </c>
      <c r="N97" s="69">
        <v>2</v>
      </c>
      <c r="O97" s="69">
        <v>4</v>
      </c>
      <c r="P97" s="69">
        <v>25</v>
      </c>
      <c r="Q97" s="69">
        <f t="shared" si="21"/>
        <v>8</v>
      </c>
      <c r="R97" s="69">
        <f t="shared" si="22"/>
        <v>200</v>
      </c>
      <c r="S97" s="69" t="str">
        <f t="shared" si="23"/>
        <v>M-8</v>
      </c>
      <c r="T97" s="62" t="str">
        <f t="shared" si="24"/>
        <v>II</v>
      </c>
      <c r="U97" s="62" t="str">
        <f t="shared" si="25"/>
        <v>No Aceptable o Aceptable con Control Especifico</v>
      </c>
      <c r="V97" s="68">
        <v>6</v>
      </c>
      <c r="W97" s="67" t="str">
        <f>VLOOKUP(I97,Hoja2!A$3:I$54,6,0)</f>
        <v>SECUELA, CALIFICACIÓN DE ENFERMEDAD LABORAL, MUERTE</v>
      </c>
      <c r="X97" s="72"/>
      <c r="Y97" s="72"/>
      <c r="Z97" s="72"/>
      <c r="AA97" s="71" t="str">
        <f>VLOOKUP(I97,Hoja2!A$3:I$54,7,0)</f>
        <v>NS BIOLÓGICO</v>
      </c>
      <c r="AB97" s="71" t="str">
        <f>VLOOKUP(I97,Hoja2!A$3:I$54,8,0)</f>
        <v>AUTOCUIDADO E HIGIENE, USO DE EPP</v>
      </c>
      <c r="AC97" s="72" t="str">
        <f>VLOOKUP(I97,Hoja2!A$3:I$54,9,0)</f>
        <v>N/A</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25.5">
      <c r="A98" s="133"/>
      <c r="B98" s="130"/>
      <c r="C98" s="124"/>
      <c r="D98" s="127"/>
      <c r="E98" s="112"/>
      <c r="F98" s="112"/>
      <c r="G98" s="112"/>
      <c r="H98" s="67" t="str">
        <f>VLOOKUP(I98,Hoja2!A$3:I$54,2,0)</f>
        <v>PARÁSITOS</v>
      </c>
      <c r="I98" s="109" t="s">
        <v>119</v>
      </c>
      <c r="J98" s="67" t="str">
        <f>VLOOKUP(I98,Hoja2!A$3:I$54,3,0)</f>
        <v>LESIONES, INFECCIONES PARASITARIAS</v>
      </c>
      <c r="K98" s="68"/>
      <c r="L98" s="67" t="str">
        <f>VLOOKUP(I98,Hoja2!A$3:I$54,4,0)</f>
        <v>PG INSPECCIONES, PG EMERGENCIA</v>
      </c>
      <c r="M98" s="67" t="str">
        <f>VLOOKUP(I98,Hoja2!A$3:I$54,5,0)</f>
        <v>PVE BIOLÓGICO, ELEMENTOS DE PROTECCION PERSONAL</v>
      </c>
      <c r="N98" s="69">
        <v>2</v>
      </c>
      <c r="O98" s="69">
        <v>2</v>
      </c>
      <c r="P98" s="69">
        <v>10</v>
      </c>
      <c r="Q98" s="69">
        <f t="shared" si="21"/>
        <v>4</v>
      </c>
      <c r="R98" s="69">
        <f t="shared" si="22"/>
        <v>40</v>
      </c>
      <c r="S98" s="69" t="str">
        <f t="shared" si="23"/>
        <v>B-4</v>
      </c>
      <c r="T98" s="62" t="str">
        <f t="shared" si="24"/>
        <v>III</v>
      </c>
      <c r="U98" s="62" t="str">
        <f t="shared" si="25"/>
        <v>Mejorable</v>
      </c>
      <c r="V98" s="68">
        <v>6</v>
      </c>
      <c r="W98" s="67" t="str">
        <f>VLOOKUP(I98,Hoja2!A$3:I$54,6,0)</f>
        <v>SECUELA</v>
      </c>
      <c r="X98" s="72"/>
      <c r="Y98" s="72"/>
      <c r="Z98" s="72"/>
      <c r="AA98" s="71" t="str">
        <f>VLOOKUP(I98,Hoja2!A$3:I$54,7,0)</f>
        <v>NS BIOLÓGICO</v>
      </c>
      <c r="AB98" s="71" t="str">
        <f>VLOOKUP(I98,Hoja2!A$3:I$54,8,0)</f>
        <v>AUTOCUIDADO E HIGIENE, USO DE EPP</v>
      </c>
      <c r="AC98" s="72" t="str">
        <f>VLOOKUP(I98,Hoja2!A$3:I$54,9,0)</f>
        <v>N/A</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51" customHeight="1">
      <c r="A99" s="133"/>
      <c r="B99" s="130"/>
      <c r="C99" s="124"/>
      <c r="D99" s="127"/>
      <c r="E99" s="112"/>
      <c r="F99" s="112"/>
      <c r="G99" s="112"/>
      <c r="H99" s="67" t="str">
        <f>VLOOKUP(I99,Hoja2!A$3:I$54,2,0)</f>
        <v>ANIMALES VIVOS</v>
      </c>
      <c r="I99" s="109" t="s">
        <v>122</v>
      </c>
      <c r="J99" s="67" t="str">
        <f>VLOOKUP(I99,Hoja2!A$3:I$54,3,0)</f>
        <v>LESIONES EN TEJIDOS, INFECCIONES, ENFERMADES INFECTOCONTAGIOSAS</v>
      </c>
      <c r="K99" s="68"/>
      <c r="L99" s="67" t="str">
        <f>VLOOKUP(I99,Hoja2!A$3:I$54,4,0)</f>
        <v>PG INSPECCIONES, PG EMERGENCIA</v>
      </c>
      <c r="M99" s="67" t="str">
        <f>VLOOKUP(I99,Hoja2!A$3:I$54,5,0)</f>
        <v>ELEMENTOS DE PROTECCIÓN PERSONAL</v>
      </c>
      <c r="N99" s="69">
        <v>2</v>
      </c>
      <c r="O99" s="69">
        <v>2</v>
      </c>
      <c r="P99" s="69">
        <v>10</v>
      </c>
      <c r="Q99" s="69">
        <f t="shared" si="21"/>
        <v>4</v>
      </c>
      <c r="R99" s="69">
        <f t="shared" si="22"/>
        <v>40</v>
      </c>
      <c r="S99" s="69" t="str">
        <f t="shared" si="23"/>
        <v>B-4</v>
      </c>
      <c r="T99" s="62" t="str">
        <f t="shared" si="24"/>
        <v>III</v>
      </c>
      <c r="U99" s="62" t="str">
        <f t="shared" si="25"/>
        <v>Mejorable</v>
      </c>
      <c r="V99" s="68">
        <v>6</v>
      </c>
      <c r="W99" s="67" t="str">
        <f>VLOOKUP(I99,Hoja2!A$3:I$54,6,0)</f>
        <v>SECUELA, CALIFICACIÓN DE ENFERMEDAD LABORAL, MUERTE</v>
      </c>
      <c r="X99" s="72"/>
      <c r="Y99" s="72"/>
      <c r="Z99" s="72"/>
      <c r="AA99" s="71" t="str">
        <f>VLOOKUP(I99,Hoja2!A$3:I$54,7,0)</f>
        <v>NS BIOLÓGICO</v>
      </c>
      <c r="AB99" s="71" t="str">
        <f>VLOOKUP(I99,Hoja2!A$3:I$54,8,0)</f>
        <v>AUTOCUIDADO E HIGIENE, USO DE EPP</v>
      </c>
      <c r="AC99" s="72" t="str">
        <f>VLOOKUP(I99,Hoja2!A$3:I$54,9,0)</f>
        <v>BUENAS PRACTICAS</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38.25">
      <c r="A100" s="133"/>
      <c r="B100" s="130"/>
      <c r="C100" s="124"/>
      <c r="D100" s="127"/>
      <c r="E100" s="112"/>
      <c r="F100" s="112"/>
      <c r="G100" s="112"/>
      <c r="H100" s="67" t="str">
        <f>VLOOKUP(I100,Hoja2!A$3:I$54,2,0)</f>
        <v>CARGA DE UN PESO MAYOR AL RECOMENDADO</v>
      </c>
      <c r="I100" s="109" t="s">
        <v>125</v>
      </c>
      <c r="J100" s="67" t="str">
        <f>VLOOKUP(I100,Hoja2!A$3:I$54,3,0)</f>
        <v>LESIONES OSTEOMUSCULARES</v>
      </c>
      <c r="K100" s="68"/>
      <c r="L100" s="67" t="str">
        <f>VLOOKUP(I100,Hoja2!A$3:I$54,4,0)</f>
        <v>PG INSPECCIONES, PG EMERGENCIA</v>
      </c>
      <c r="M100" s="67" t="str">
        <f>VLOOKUP(I100,Hoja2!A$3:I$54,5,0)</f>
        <v>PVE BIOMECÁNICO, PROGRAMA PAUSAS ACTIVAS, PG MEDICINA PREVENTIVA Y DEL TRABAJO</v>
      </c>
      <c r="N100" s="69">
        <v>2</v>
      </c>
      <c r="O100" s="69">
        <v>3</v>
      </c>
      <c r="P100" s="69">
        <v>10</v>
      </c>
      <c r="Q100" s="69">
        <f t="shared" si="21"/>
        <v>6</v>
      </c>
      <c r="R100" s="69">
        <f t="shared" si="22"/>
        <v>60</v>
      </c>
      <c r="S100" s="69" t="str">
        <f t="shared" si="23"/>
        <v>M-6</v>
      </c>
      <c r="T100" s="62" t="str">
        <f t="shared" si="24"/>
        <v>III</v>
      </c>
      <c r="U100" s="62" t="str">
        <f t="shared" si="25"/>
        <v>Mejorable</v>
      </c>
      <c r="V100" s="68">
        <v>6</v>
      </c>
      <c r="W100" s="67" t="str">
        <f>VLOOKUP(I100,Hoja2!A$3:I$54,6,0)</f>
        <v>SECUELA, CALIFICACIÓN DE ENFERMEDAD LABORAL</v>
      </c>
      <c r="X100" s="72"/>
      <c r="Y100" s="72"/>
      <c r="Z100" s="72"/>
      <c r="AA100" s="71" t="str">
        <f>VLOOKUP(I100,Hoja2!A$3:I$54,7,0)</f>
        <v>NS MANEJO DE CARGAS</v>
      </c>
      <c r="AB100" s="71" t="str">
        <f>VLOOKUP(I100,Hoja2!A$3:I$54,8,0)</f>
        <v>LEVANTAMIENTO MANUAL Y MECÁNICO DE CARGAS</v>
      </c>
      <c r="AC100" s="72" t="str">
        <f>VLOOKUP(I100,Hoja2!A$3:I$54,9,0)</f>
        <v>FORTALECIMIENTO PVE BIOMECÁNICO</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33"/>
      <c r="B101" s="130"/>
      <c r="C101" s="124"/>
      <c r="D101" s="127"/>
      <c r="E101" s="112"/>
      <c r="F101" s="112"/>
      <c r="G101" s="112"/>
      <c r="H101" s="67" t="str">
        <f>VLOOKUP(I101,Hoja2!A$3:I$54,2,0)</f>
        <v>RELACIONES, COHESIÓN, CALIDAD DE INTERACCIONES NO EFECTIVA, NO HAY TRABAJO EN EQUIPO</v>
      </c>
      <c r="I101" s="109" t="s">
        <v>141</v>
      </c>
      <c r="J101" s="67" t="str">
        <f>VLOOKUP(I101,Hoja2!A$3:I$54,3,0)</f>
        <v>ENFERMEDADES DIGESTIVAS, IRRITABILIDAD</v>
      </c>
      <c r="K101" s="68"/>
      <c r="L101" s="67" t="str">
        <f>VLOOKUP(I101,Hoja2!A$3:I$54,4,0)</f>
        <v>N/A</v>
      </c>
      <c r="M101" s="67" t="str">
        <f>VLOOKUP(I101,Hoja2!A$3:I$54,5,0)</f>
        <v>PVE PSICOSOCIAL</v>
      </c>
      <c r="N101" s="69">
        <v>2</v>
      </c>
      <c r="O101" s="69">
        <v>3</v>
      </c>
      <c r="P101" s="69">
        <v>10</v>
      </c>
      <c r="Q101" s="69">
        <f t="shared" si="21"/>
        <v>6</v>
      </c>
      <c r="R101" s="69">
        <f t="shared" si="22"/>
        <v>60</v>
      </c>
      <c r="S101" s="69" t="str">
        <f t="shared" si="23"/>
        <v>M-6</v>
      </c>
      <c r="T101" s="62" t="str">
        <f t="shared" si="24"/>
        <v>III</v>
      </c>
      <c r="U101" s="62" t="str">
        <f t="shared" si="25"/>
        <v>Mejorable</v>
      </c>
      <c r="V101" s="68">
        <v>6</v>
      </c>
      <c r="W101" s="67" t="str">
        <f>VLOOKUP(I101,Hoja2!A$3:I$54,6,0)</f>
        <v>SECUELA, CALIFICACIÓN DE ENFERMEDAD LABORAL</v>
      </c>
      <c r="X101" s="72"/>
      <c r="Y101" s="72"/>
      <c r="Z101" s="72"/>
      <c r="AA101" s="71" t="str">
        <f>VLOOKUP(I101,Hoja2!A$3:I$54,7,0)</f>
        <v>N/A</v>
      </c>
      <c r="AB101" s="71" t="str">
        <f>VLOOKUP(I101,Hoja2!A$3:I$54,8,0)</f>
        <v>N/A</v>
      </c>
      <c r="AC101" s="72" t="str">
        <f>VLOOKUP(I101,Hoja2!A$3:I$54,9,0)</f>
        <v>FORTALECIMIENTO PVE PSICOSOCIAL</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33"/>
      <c r="B102" s="130"/>
      <c r="C102" s="124"/>
      <c r="D102" s="127"/>
      <c r="E102" s="112"/>
      <c r="F102" s="112"/>
      <c r="G102" s="112"/>
      <c r="H102" s="67" t="str">
        <f>VLOOKUP(I102,Hoja2!A$3:I$54,2,0)</f>
        <v>CARGA MENTAL, DEMANDAS EMOCIONALES, INESPECIFICIDAD DE DEFINICIÓN DE ROLES, MONOTONÍA</v>
      </c>
      <c r="I102" s="109" t="s">
        <v>146</v>
      </c>
      <c r="J102" s="67" t="str">
        <f>VLOOKUP(I102,Hoja2!A$3:I$54,3,0)</f>
        <v>ESTRÉS, CEFALÉA, IRRITABILIDAD</v>
      </c>
      <c r="K102" s="68"/>
      <c r="L102" s="67" t="str">
        <f>VLOOKUP(I102,Hoja2!A$3:I$54,4,0)</f>
        <v>N/A</v>
      </c>
      <c r="M102" s="67" t="str">
        <f>VLOOKUP(I102,Hoja2!A$3:I$54,5,0)</f>
        <v>PVE PSICOSOCIAL</v>
      </c>
      <c r="N102" s="69">
        <v>2</v>
      </c>
      <c r="O102" s="69">
        <v>1</v>
      </c>
      <c r="P102" s="69">
        <v>10</v>
      </c>
      <c r="Q102" s="69">
        <f t="shared" si="21"/>
        <v>2</v>
      </c>
      <c r="R102" s="69">
        <f t="shared" si="22"/>
        <v>20</v>
      </c>
      <c r="S102" s="69" t="str">
        <f t="shared" si="23"/>
        <v>B-2</v>
      </c>
      <c r="T102" s="62" t="str">
        <f t="shared" si="24"/>
        <v>IV</v>
      </c>
      <c r="U102" s="62" t="str">
        <f t="shared" si="25"/>
        <v>Aceptable</v>
      </c>
      <c r="V102" s="68">
        <v>6</v>
      </c>
      <c r="W102" s="67" t="str">
        <f>VLOOKUP(I102,Hoja2!A$3:I$54,6,0)</f>
        <v>SECUELA, CALIFICACIÓN DE ENFERMEDAD LABORAL</v>
      </c>
      <c r="X102" s="72"/>
      <c r="Y102" s="72"/>
      <c r="Z102" s="72"/>
      <c r="AA102" s="71" t="str">
        <f>VLOOKUP(I102,Hoja2!A$3:I$54,7,0)</f>
        <v>N/A</v>
      </c>
      <c r="AB102" s="71" t="str">
        <f>VLOOKUP(I102,Hoja2!A$3:I$54,8,0)</f>
        <v>N/A</v>
      </c>
      <c r="AC102" s="72" t="str">
        <f>VLOOKUP(I102,Hoja2!A$3:I$54,9,0)</f>
        <v>FORTALECIMIENTO PVE PSICOSOCIAL</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38.25">
      <c r="A103" s="133"/>
      <c r="B103" s="130"/>
      <c r="C103" s="124"/>
      <c r="D103" s="127"/>
      <c r="E103" s="112"/>
      <c r="F103" s="112"/>
      <c r="G103" s="112"/>
      <c r="H103" s="67" t="str">
        <f>VLOOKUP(I103,Hoja2!A$3:I$54,2,0)</f>
        <v>TECNOLOGÍA NO AVANZADA, COMUNICACIÓN NO EFECTIVA, SOBRECARGA CUANTITATIVA Y CUALITATIVA, NO HAY VARIACIÓN EN FORMA DE TRABAJO</v>
      </c>
      <c r="I103" s="109" t="s">
        <v>149</v>
      </c>
      <c r="J103" s="67" t="str">
        <f>VLOOKUP(I103,Hoja2!A$3:I$54,3,0)</f>
        <v>ENFERMEDADES DIGESTIVAS, IRRITABILIDAD</v>
      </c>
      <c r="K103" s="68"/>
      <c r="L103" s="67" t="str">
        <f>VLOOKUP(I103,Hoja2!A$3:I$54,4,0)</f>
        <v>N/A</v>
      </c>
      <c r="M103" s="67" t="str">
        <f>VLOOKUP(I103,Hoja2!A$3:I$54,5,0)</f>
        <v>PVE PSICOSOCIAL</v>
      </c>
      <c r="N103" s="69">
        <v>2</v>
      </c>
      <c r="O103" s="69">
        <v>2</v>
      </c>
      <c r="P103" s="69">
        <v>10</v>
      </c>
      <c r="Q103" s="69">
        <f t="shared" si="21"/>
        <v>4</v>
      </c>
      <c r="R103" s="69">
        <f t="shared" si="22"/>
        <v>40</v>
      </c>
      <c r="S103" s="69" t="str">
        <f t="shared" si="23"/>
        <v>B-4</v>
      </c>
      <c r="T103" s="66" t="str">
        <f t="shared" si="24"/>
        <v>III</v>
      </c>
      <c r="U103" s="66" t="str">
        <f t="shared" si="25"/>
        <v>Mejorable</v>
      </c>
      <c r="V103" s="68">
        <v>6</v>
      </c>
      <c r="W103" s="67" t="str">
        <f>VLOOKUP(I103,Hoja2!A$3:I$54,6,0)</f>
        <v>SECUELA, CALIFICACIÓN DE ENFERMEDAD LABORAL</v>
      </c>
      <c r="X103" s="72"/>
      <c r="Y103" s="72"/>
      <c r="Z103" s="72"/>
      <c r="AA103" s="71" t="str">
        <f>VLOOKUP(I103,Hoja2!A$3:I$54,7,0)</f>
        <v>N/A</v>
      </c>
      <c r="AB103" s="71" t="str">
        <f>VLOOKUP(I103,Hoja2!A$3:I$54,8,0)</f>
        <v>N/A</v>
      </c>
      <c r="AC103" s="72" t="str">
        <f>VLOOKUP(I103,Hoja2!A$3:I$54,9,0)</f>
        <v>FORTALECIMIENTO PVE PSICOSOCIAL</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25.5">
      <c r="A104" s="133"/>
      <c r="B104" s="130"/>
      <c r="C104" s="124"/>
      <c r="D104" s="127"/>
      <c r="E104" s="112"/>
      <c r="F104" s="112"/>
      <c r="G104" s="112"/>
      <c r="H104" s="67" t="str">
        <f>VLOOKUP(I104,Hoja2!A$3:I$54,2,0)</f>
        <v>ESTILOS DE MANDO RÍGIDOS, AUSENCIA DE CAPACITACIÓN, AUSENCIA DE PROGRAMAS DE BIENESTAR</v>
      </c>
      <c r="I104" s="109" t="s">
        <v>154</v>
      </c>
      <c r="J104" s="67" t="str">
        <f>VLOOKUP(I104,Hoja2!A$3:I$54,3,0)</f>
        <v>ESTRÉS, DEPRESIÓN, DESMOTIVACIÓN, AUSENCIA DE ATENCIÓN</v>
      </c>
      <c r="K104" s="68"/>
      <c r="L104" s="67" t="str">
        <f>VLOOKUP(I104,Hoja2!A$3:I$54,4,0)</f>
        <v>N/A</v>
      </c>
      <c r="M104" s="67" t="str">
        <f>VLOOKUP(I104,Hoja2!A$3:I$54,5,0)</f>
        <v>PVE PSICOSOCIAL</v>
      </c>
      <c r="N104" s="69">
        <v>2</v>
      </c>
      <c r="O104" s="69">
        <v>2</v>
      </c>
      <c r="P104" s="69">
        <v>10</v>
      </c>
      <c r="Q104" s="69">
        <f t="shared" si="21"/>
        <v>4</v>
      </c>
      <c r="R104" s="69">
        <f t="shared" si="22"/>
        <v>40</v>
      </c>
      <c r="S104" s="69" t="str">
        <f t="shared" si="23"/>
        <v>B-4</v>
      </c>
      <c r="T104" s="66" t="str">
        <f t="shared" si="24"/>
        <v>III</v>
      </c>
      <c r="U104" s="66" t="str">
        <f t="shared" si="25"/>
        <v>Mejorable</v>
      </c>
      <c r="V104" s="68">
        <v>6</v>
      </c>
      <c r="W104" s="67" t="str">
        <f>VLOOKUP(I104,Hoja2!A$3:I$54,6,0)</f>
        <v>SECUELA, CALIFICACIÓN DE ENFERMEDAD LABORAL</v>
      </c>
      <c r="X104" s="72"/>
      <c r="Y104" s="72"/>
      <c r="Z104" s="72"/>
      <c r="AA104" s="71" t="str">
        <f>VLOOKUP(I104,Hoja2!A$3:I$54,7,0)</f>
        <v>N/A</v>
      </c>
      <c r="AB104" s="71" t="str">
        <f>VLOOKUP(I104,Hoja2!A$3:I$54,8,0)</f>
        <v>N/A</v>
      </c>
      <c r="AC104" s="72" t="str">
        <f>VLOOKUP(I104,Hoja2!A$3:I$54,9,0)</f>
        <v>FORTALECIMIENTO PVE PSICOSOCIAL</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33"/>
      <c r="B105" s="130"/>
      <c r="C105" s="124"/>
      <c r="D105" s="127"/>
      <c r="E105" s="112"/>
      <c r="F105" s="112"/>
      <c r="G105" s="112"/>
      <c r="H105" s="67" t="str">
        <f>VLOOKUP(I105,Hoja2!A$3:I$54,2,0)</f>
        <v>SISMOS, INCENDIOS, INUNDACIONES, TERREMOTOS, VENDAVALES</v>
      </c>
      <c r="I105" s="109" t="s">
        <v>250</v>
      </c>
      <c r="J105" s="67" t="str">
        <f>VLOOKUP(I105,Hoja2!A$3:I$54,3,0)</f>
        <v>LESIONES, ATRAPAMIENTO, APLASTAMIENTO, PÉRDIDAS MATERIALES</v>
      </c>
      <c r="K105" s="68"/>
      <c r="L105" s="67" t="str">
        <f>VLOOKUP(I105,Hoja2!A$3:I$54,4,0)</f>
        <v>PG INSPECCIONES, PG EMERGENCIA</v>
      </c>
      <c r="M105" s="67" t="str">
        <f>VLOOKUP(I105,Hoja2!A$3:I$54,5,0)</f>
        <v>BRIGADAS DE EMERGENCIA</v>
      </c>
      <c r="N105" s="69">
        <v>2</v>
      </c>
      <c r="O105" s="69">
        <v>2</v>
      </c>
      <c r="P105" s="69">
        <v>10</v>
      </c>
      <c r="Q105" s="69">
        <f t="shared" si="21"/>
        <v>4</v>
      </c>
      <c r="R105" s="69">
        <f t="shared" si="22"/>
        <v>40</v>
      </c>
      <c r="S105" s="69" t="str">
        <f t="shared" si="23"/>
        <v>B-4</v>
      </c>
      <c r="T105" s="66" t="str">
        <f t="shared" si="24"/>
        <v>III</v>
      </c>
      <c r="U105" s="66" t="str">
        <f t="shared" si="25"/>
        <v>Mejorable</v>
      </c>
      <c r="V105" s="68">
        <v>6</v>
      </c>
      <c r="W105" s="67" t="str">
        <f>VLOOKUP(I105,Hoja2!A$3:I$54,6,0)</f>
        <v>SECUELA, CALIFICACIÓN DE ENFERMEDAD LABORAL, MUERTE</v>
      </c>
      <c r="X105" s="72"/>
      <c r="Y105" s="72"/>
      <c r="Z105" s="72"/>
      <c r="AA105" s="71" t="str">
        <f>VLOOKUP(I105,Hoja2!A$3:I$54,7,0)</f>
        <v>NS PLANES DE EMERGENCIA</v>
      </c>
      <c r="AB105" s="71" t="str">
        <f>VLOOKUP(I105,Hoja2!A$3:I$54,8,0)</f>
        <v>N/A</v>
      </c>
      <c r="AC105" s="72"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51" customHeight="1" thickBot="1">
      <c r="A106" s="133"/>
      <c r="B106" s="130"/>
      <c r="C106" s="125"/>
      <c r="D106" s="128"/>
      <c r="E106" s="113"/>
      <c r="F106" s="113"/>
      <c r="G106" s="113"/>
      <c r="H106" s="84" t="str">
        <f>VLOOKUP(I106,Hoja2!A$3:I$54,2,0)</f>
        <v>LLUVIAS, GRANIZADA, HELADAS</v>
      </c>
      <c r="I106" s="110" t="s">
        <v>251</v>
      </c>
      <c r="J106" s="84" t="str">
        <f>VLOOKUP(I106,Hoja2!A$3:I$54,3,0)</f>
        <v>LESIONES, ATRAPAMIENTO, APLASTAMIENTO, PÉRDIDAS MATERIALES</v>
      </c>
      <c r="K106" s="85"/>
      <c r="L106" s="84" t="str">
        <f>VLOOKUP(I106,Hoja2!A$3:I$54,4,0)</f>
        <v>PG INSPECCIONES, PG EMERGENCIA</v>
      </c>
      <c r="M106" s="84" t="str">
        <f>VLOOKUP(I106,Hoja2!A$3:I$54,5,0)</f>
        <v>BRIGADAS DE EMERGENCIA</v>
      </c>
      <c r="N106" s="86">
        <v>2</v>
      </c>
      <c r="O106" s="86">
        <v>3</v>
      </c>
      <c r="P106" s="86">
        <v>10</v>
      </c>
      <c r="Q106" s="86">
        <f t="shared" si="21"/>
        <v>6</v>
      </c>
      <c r="R106" s="86">
        <f t="shared" si="22"/>
        <v>60</v>
      </c>
      <c r="S106" s="86" t="str">
        <f t="shared" si="23"/>
        <v>M-6</v>
      </c>
      <c r="T106" s="87" t="str">
        <f t="shared" si="24"/>
        <v>III</v>
      </c>
      <c r="U106" s="87" t="str">
        <f t="shared" si="25"/>
        <v>Mejorable</v>
      </c>
      <c r="V106" s="85">
        <v>6</v>
      </c>
      <c r="W106" s="84" t="str">
        <f>VLOOKUP(I106,Hoja2!A$3:I$54,6,0)</f>
        <v>SECUELA, CALIFICACIÓN DE ENFERMEDAD LABORAL, MUERTE</v>
      </c>
      <c r="X106" s="88"/>
      <c r="Y106" s="88"/>
      <c r="Z106" s="88"/>
      <c r="AA106" s="89" t="str">
        <f>VLOOKUP(I106,Hoja2!A$3:I$54,7,0)</f>
        <v>NS PLANES DE EMERGENCIA</v>
      </c>
      <c r="AB106" s="89" t="str">
        <f>VLOOKUP(I106,Hoja2!A$3:I$54,8,0)</f>
        <v>N/A</v>
      </c>
      <c r="AC106" s="88" t="str">
        <f>VLOOKUP(I106,Hoja2!A$3:I$54,9,0)</f>
        <v>N/A</v>
      </c>
      <c r="AD106" s="90"/>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25.5">
      <c r="A107" s="133"/>
      <c r="B107" s="130"/>
      <c r="C107" s="114" t="s">
        <v>281</v>
      </c>
      <c r="D107" s="117" t="s">
        <v>318</v>
      </c>
      <c r="E107" s="120" t="s">
        <v>279</v>
      </c>
      <c r="F107" s="120">
        <v>32</v>
      </c>
      <c r="G107" s="120" t="s">
        <v>256</v>
      </c>
      <c r="H107" s="73" t="str">
        <f>VLOOKUP(I107,Hoja2!A$3:I$54,2,0)</f>
        <v>INADECUADAS CONEXIONES ELÉCTRICAS, SATURACIÓN EN TOMAS DE ENERGÍA</v>
      </c>
      <c r="I107" s="74" t="s">
        <v>158</v>
      </c>
      <c r="J107" s="73" t="str">
        <f>VLOOKUP(I107,Hoja2!A$3:I$54,3,0)</f>
        <v>QUEMADURAS, ELECTROCUCIÓN, ARITMIA CARDIACA, MUERTE</v>
      </c>
      <c r="K107" s="75"/>
      <c r="L107" s="73" t="str">
        <f>VLOOKUP(I107,Hoja2!A$3:I$54,4,0)</f>
        <v>PG INSPECCIONES, PG EMERGENCIA, REQUISITOS MÍNIMOS PARA LÍNEAS ELÉCTRICAS</v>
      </c>
      <c r="M107" s="73" t="str">
        <f>VLOOKUP(I107,Hoja2!A$3:I$54,5,0)</f>
        <v>ELEMENTOS DE PROTECCIÓN PERSONAL</v>
      </c>
      <c r="N107" s="76">
        <v>10</v>
      </c>
      <c r="O107" s="76">
        <v>3</v>
      </c>
      <c r="P107" s="76">
        <v>60</v>
      </c>
      <c r="Q107" s="76">
        <f t="shared" si="21"/>
        <v>30</v>
      </c>
      <c r="R107" s="76">
        <f t="shared" si="22"/>
        <v>1800</v>
      </c>
      <c r="S107" s="76" t="str">
        <f t="shared" si="23"/>
        <v>MA-30</v>
      </c>
      <c r="T107" s="77" t="str">
        <f t="shared" si="24"/>
        <v>I</v>
      </c>
      <c r="U107" s="77" t="str">
        <f>IF(T107=0,"",IF(T107="IV","Aceptable",IF(T107="III","Mejorable",IF(T107="II","No Aceptable o Aceptable con Control Especifico",IF(T107="I","No Aceptable","")))))</f>
        <v>No Aceptable</v>
      </c>
      <c r="V107" s="75">
        <v>1</v>
      </c>
      <c r="W107" s="73" t="str">
        <f>VLOOKUP(I107,Hoja2!A$3:I$54,6,0)</f>
        <v>SECUELA, CALIFICACIÓN DE ENFERMEDAD LABORAL, MUERTE</v>
      </c>
      <c r="X107" s="78"/>
      <c r="Y107" s="78"/>
      <c r="Z107" s="78"/>
      <c r="AA107" s="79" t="str">
        <f>VLOOKUP(I107,Hoja2!A$3:I$54,7,0)</f>
        <v>NS LÍNEAS ELÉCTRICAS</v>
      </c>
      <c r="AB107" s="79" t="str">
        <f>VLOOKUP(I107,Hoja2!A$3:I$54,8,0)</f>
        <v>BUENAS PRACTICAS, APLICACIÓN DE PROCEDIMIENTOS</v>
      </c>
      <c r="AC107" s="80" t="str">
        <f>VLOOKUP(I107,Hoja2!A$3:I$54,9,0)</f>
        <v>BUENAS PRACTICAS, APLICACIÓN DE PROCEDIMIENTOS</v>
      </c>
      <c r="AD107" s="81"/>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33"/>
      <c r="B108" s="130"/>
      <c r="C108" s="115"/>
      <c r="D108" s="118"/>
      <c r="E108" s="121"/>
      <c r="F108" s="121"/>
      <c r="G108" s="121"/>
      <c r="H108" s="58" t="str">
        <f>VLOOKUP(I108,Hoja2!A$3:I$54,2,0)</f>
        <v>INADECUADAS CONEXIONES ELÉCTRICAS, SATURACIÓN EN TOMAS DE ENERGÍA</v>
      </c>
      <c r="I108" s="59" t="s">
        <v>163</v>
      </c>
      <c r="J108" s="58" t="str">
        <f>VLOOKUP(I108,Hoja2!A$3:I$54,3,0)</f>
        <v>INTOXICACIÓN, QUEMADURAS</v>
      </c>
      <c r="K108" s="60"/>
      <c r="L108" s="58" t="str">
        <f>VLOOKUP(I108,Hoja2!A$3:I$54,4,0)</f>
        <v>PG INSPECCIONES, PG EMERGENCIA</v>
      </c>
      <c r="M108" s="58" t="str">
        <f>VLOOKUP(I108,Hoja2!A$3:I$54,5,0)</f>
        <v>BRIGADAS DE EMERGENCIA</v>
      </c>
      <c r="N108" s="61">
        <v>10</v>
      </c>
      <c r="O108" s="61">
        <v>3</v>
      </c>
      <c r="P108" s="61">
        <v>60</v>
      </c>
      <c r="Q108" s="61">
        <f t="shared" si="21"/>
        <v>30</v>
      </c>
      <c r="R108" s="61">
        <f t="shared" si="22"/>
        <v>1800</v>
      </c>
      <c r="S108" s="61" t="str">
        <f t="shared" si="23"/>
        <v>MA-30</v>
      </c>
      <c r="T108" s="62" t="str">
        <f t="shared" si="24"/>
        <v>I</v>
      </c>
      <c r="U108" s="62" t="str">
        <f t="shared" ref="U108:U130" si="26">IF(T108=0,"",IF(T108="IV","Aceptable",IF(T108="III","Mejorable",IF(T108="II","No Aceptable o Aceptable con Control Especifico",IF(T108="I","No Aceptable","")))))</f>
        <v>No Aceptable</v>
      </c>
      <c r="V108" s="60">
        <v>1</v>
      </c>
      <c r="W108" s="58" t="str">
        <f>VLOOKUP(I108,Hoja2!A$3:I$54,6,0)</f>
        <v>SECUELA, CALIFICACIÓN DE ENFERMEDAD LABORAL, MUERTE</v>
      </c>
      <c r="X108" s="63"/>
      <c r="Y108" s="63"/>
      <c r="Z108" s="63"/>
      <c r="AA108" s="64" t="str">
        <f>VLOOKUP(I108,Hoja2!A$3:I$54,7,0)</f>
        <v>NS PLANES DE EMERGENCIA</v>
      </c>
      <c r="AB108" s="64" t="str">
        <f>VLOOKUP(I108,Hoja2!A$3:I$54,8,0)</f>
        <v>REPORTES DE CONDICIONES INSEGURAS</v>
      </c>
      <c r="AC108" s="65" t="str">
        <f>VLOOKUP(I108,Hoja2!A$3:I$54,9,0)</f>
        <v>N/A</v>
      </c>
      <c r="AD108" s="82"/>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40.5">
      <c r="A109" s="133"/>
      <c r="B109" s="130"/>
      <c r="C109" s="115"/>
      <c r="D109" s="118"/>
      <c r="E109" s="121"/>
      <c r="F109" s="121"/>
      <c r="G109" s="121"/>
      <c r="H109" s="58" t="str">
        <f>VLOOKUP(I109,Hoja2!A$3:I$54,2,0)</f>
        <v>ESCALERAS SIN BARANDAL, PISOS A DESNIVEL,INFRAESTRUCTURA DÉBIL, OBJETOS MAL UBICADOS, AUSENCIA DE ORDEN Y ASEO</v>
      </c>
      <c r="I109" s="59" t="s">
        <v>247</v>
      </c>
      <c r="J109" s="58" t="str">
        <f>VLOOKUP(I109,Hoja2!A$3:I$54,3,0)</f>
        <v>CAÍDAS DEL MISMO Y DISTINTO NIVEL, FRACTURAS, GOLPE CON OBJETOS, CAÍDA DE OBJETOS, OBSTRUCCIÓN DE VÍAS</v>
      </c>
      <c r="K109" s="60"/>
      <c r="L109" s="58" t="str">
        <f>VLOOKUP(I109,Hoja2!A$3:I$54,4,0)</f>
        <v>PG INSPECCIONES, PG EMERGENCIA</v>
      </c>
      <c r="M109" s="58" t="str">
        <f>VLOOKUP(I109,Hoja2!A$3:I$54,5,0)</f>
        <v>CAPACITACIÓN</v>
      </c>
      <c r="N109" s="61">
        <v>6</v>
      </c>
      <c r="O109" s="61">
        <v>3</v>
      </c>
      <c r="P109" s="61">
        <v>10</v>
      </c>
      <c r="Q109" s="61">
        <f t="shared" si="21"/>
        <v>18</v>
      </c>
      <c r="R109" s="61">
        <f t="shared" si="22"/>
        <v>180</v>
      </c>
      <c r="S109" s="61" t="str">
        <f t="shared" si="23"/>
        <v>A-18</v>
      </c>
      <c r="T109" s="62" t="str">
        <f t="shared" si="24"/>
        <v>II</v>
      </c>
      <c r="U109" s="62" t="str">
        <f t="shared" si="26"/>
        <v>No Aceptable o Aceptable con Control Especifico</v>
      </c>
      <c r="V109" s="60">
        <v>1</v>
      </c>
      <c r="W109" s="58" t="str">
        <f>VLOOKUP(I109,Hoja2!A$3:I$54,6,0)</f>
        <v>SECUELA, CALIFICACIÓN DE ENFERMEDAD LABORAL, MUERTE</v>
      </c>
      <c r="X109" s="65"/>
      <c r="Y109" s="65"/>
      <c r="Z109" s="65"/>
      <c r="AA109" s="64" t="str">
        <f>VLOOKUP(I109,Hoja2!A$3:I$54,7,0)</f>
        <v>N/A</v>
      </c>
      <c r="AB109" s="64" t="str">
        <f>VLOOKUP(I109,Hoja2!A$3:I$54,8,0)</f>
        <v>REPORTES DE CONDICIONES INSEGURAS</v>
      </c>
      <c r="AC109" s="65" t="str">
        <f>VLOOKUP(I109,Hoja2!A$3:I$54,9,0)</f>
        <v>SEGUIMIENTO A ACCIONES PREVENTIVAS Y CORRECTIVAS</v>
      </c>
      <c r="AD109" s="82"/>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25.5">
      <c r="A110" s="133"/>
      <c r="B110" s="130"/>
      <c r="C110" s="115"/>
      <c r="D110" s="118"/>
      <c r="E110" s="121"/>
      <c r="F110" s="121"/>
      <c r="G110" s="121"/>
      <c r="H110" s="58" t="str">
        <f>VLOOKUP(I110,Hoja2!A$3:I$54,2,0)</f>
        <v>SUPERFICIES DE TRABAJO IRREGULARES O DESLIZANTES</v>
      </c>
      <c r="I110" s="59" t="s">
        <v>248</v>
      </c>
      <c r="J110" s="58" t="str">
        <f>VLOOKUP(I110,Hoja2!A$3:I$54,3,0)</f>
        <v>CAÍDAS DEL MISMO Y DISTINTO NIVEL, FRACTURAS, GOLPE CON OBJETOS</v>
      </c>
      <c r="K110" s="60"/>
      <c r="L110" s="58" t="str">
        <f>VLOOKUP(I110,Hoja2!A$3:I$54,4,0)</f>
        <v>PG INSPECCIONES, PG EMERGENCIA</v>
      </c>
      <c r="M110" s="58" t="str">
        <f>VLOOKUP(I110,Hoja2!A$3:I$54,5,0)</f>
        <v>CAPACITACIÓN</v>
      </c>
      <c r="N110" s="61">
        <v>6</v>
      </c>
      <c r="O110" s="61">
        <v>4</v>
      </c>
      <c r="P110" s="61">
        <v>25</v>
      </c>
      <c r="Q110" s="61">
        <f t="shared" si="21"/>
        <v>24</v>
      </c>
      <c r="R110" s="61">
        <f t="shared" si="22"/>
        <v>600</v>
      </c>
      <c r="S110" s="61" t="str">
        <f t="shared" si="23"/>
        <v>MA-24</v>
      </c>
      <c r="T110" s="66" t="str">
        <f t="shared" si="24"/>
        <v>I</v>
      </c>
      <c r="U110" s="66" t="str">
        <f t="shared" si="26"/>
        <v>No Aceptable</v>
      </c>
      <c r="V110" s="60">
        <v>1</v>
      </c>
      <c r="W110" s="58" t="str">
        <f>VLOOKUP(I110,Hoja2!A$3:I$54,6,0)</f>
        <v>SECUELA, CALIFICACIÓN DE ENFERMEDAD LABORAL, MUERTE</v>
      </c>
      <c r="X110" s="65"/>
      <c r="Y110" s="65"/>
      <c r="Z110" s="65"/>
      <c r="AA110" s="64" t="str">
        <f>VLOOKUP(I110,Hoja2!A$3:I$54,7,0)</f>
        <v>N/A</v>
      </c>
      <c r="AB110" s="64" t="str">
        <f>VLOOKUP(I110,Hoja2!A$3:I$54,8,0)</f>
        <v>REPORTES DE CONDICIONES INSEGURAS</v>
      </c>
      <c r="AC110" s="65" t="str">
        <f>VLOOKUP(I110,Hoja2!A$3:I$54,9,0)</f>
        <v>SEGUIMIENTO A ACCIONES PREVENTIVAS Y CORRECTIVAS</v>
      </c>
      <c r="AD110" s="82"/>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33"/>
      <c r="B111" s="130"/>
      <c r="C111" s="115"/>
      <c r="D111" s="118"/>
      <c r="E111" s="121"/>
      <c r="F111" s="121"/>
      <c r="G111" s="121"/>
      <c r="H111" s="58" t="str">
        <f>VLOOKUP(I111,Hoja2!A$3:I$54,2,0)</f>
        <v>ATROPELLAMIENTO, ENVESTIDA</v>
      </c>
      <c r="I111" s="59" t="s">
        <v>189</v>
      </c>
      <c r="J111" s="58" t="str">
        <f>VLOOKUP(I111,Hoja2!A$3:I$54,3,0)</f>
        <v>LESIONES, PÉRDIDAS MATERIALES, MUERTE</v>
      </c>
      <c r="K111" s="60"/>
      <c r="L111" s="58" t="str">
        <f>VLOOKUP(I111,Hoja2!A$3:I$54,4,0)</f>
        <v>PG INSPECCIONES, PG EMERGENCIA</v>
      </c>
      <c r="M111" s="58" t="str">
        <f>VLOOKUP(I111,Hoja2!A$3:I$54,5,0)</f>
        <v>PG SEGURIDAD VIAL</v>
      </c>
      <c r="N111" s="61">
        <v>2</v>
      </c>
      <c r="O111" s="61">
        <v>4</v>
      </c>
      <c r="P111" s="61">
        <v>25</v>
      </c>
      <c r="Q111" s="61">
        <f t="shared" si="21"/>
        <v>8</v>
      </c>
      <c r="R111" s="61">
        <f t="shared" si="22"/>
        <v>200</v>
      </c>
      <c r="S111" s="61" t="str">
        <f t="shared" si="23"/>
        <v>M-8</v>
      </c>
      <c r="T111" s="62" t="str">
        <f t="shared" si="24"/>
        <v>II</v>
      </c>
      <c r="U111" s="62" t="str">
        <f t="shared" si="26"/>
        <v>No Aceptable o Aceptable con Control Especifico</v>
      </c>
      <c r="V111" s="60">
        <v>1</v>
      </c>
      <c r="W111" s="58" t="str">
        <f>VLOOKUP(I111,Hoja2!A$3:I$54,6,0)</f>
        <v>SECUELA, CALIFICACIÓN DE ENFERMEDAD LABORAL, MUERTE</v>
      </c>
      <c r="X111" s="65"/>
      <c r="Y111" s="65"/>
      <c r="Z111" s="65"/>
      <c r="AA111" s="64" t="str">
        <f>VLOOKUP(I111,Hoja2!A$3:I$54,7,0)</f>
        <v>NS SEGURIDAD VIAL</v>
      </c>
      <c r="AB111" s="64" t="str">
        <f>VLOOKUP(I111,Hoja2!A$3:I$54,8,0)</f>
        <v>REPORTE DE CONDICIONES</v>
      </c>
      <c r="AC111" s="65" t="str">
        <f>VLOOKUP(I111,Hoja2!A$3:I$54,9,0)</f>
        <v>LISTAS PREOPERACIONALES, MANTENIMIENTO PREVENTIVO Y CORRECTIVO</v>
      </c>
      <c r="AD111" s="82"/>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33"/>
      <c r="B112" s="130"/>
      <c r="C112" s="115"/>
      <c r="D112" s="118"/>
      <c r="E112" s="121"/>
      <c r="F112" s="121"/>
      <c r="G112" s="121"/>
      <c r="H112" s="58" t="str">
        <f>VLOOKUP(I112,Hoja2!A$3:I$54,2,0)</f>
        <v>ATRACO, ROBO, ATENTADO, SECUESTROS, DE ORDEN PÚBLICO</v>
      </c>
      <c r="I112" s="59" t="s">
        <v>180</v>
      </c>
      <c r="J112" s="58" t="str">
        <f>VLOOKUP(I112,Hoja2!A$3:I$54,3,0)</f>
        <v>HERIDAS, LESIONES FÍSICAS / PSICOLÓGICAS</v>
      </c>
      <c r="K112" s="60"/>
      <c r="L112" s="58" t="str">
        <f>VLOOKUP(I112,Hoja2!A$3:I$54,4,0)</f>
        <v>PG INSPECCIONES, PG EMERGENCIA</v>
      </c>
      <c r="M112" s="58" t="str">
        <f>VLOOKUP(I112,Hoja2!A$3:I$54,5,0)</f>
        <v>UNIFORMES CORPORATIVOS, CHAQUETAS CORPORATIVAS, CARNETIZACIÓN</v>
      </c>
      <c r="N112" s="61">
        <v>6</v>
      </c>
      <c r="O112" s="61">
        <v>3</v>
      </c>
      <c r="P112" s="61">
        <v>25</v>
      </c>
      <c r="Q112" s="61">
        <f t="shared" si="21"/>
        <v>18</v>
      </c>
      <c r="R112" s="61">
        <f t="shared" si="22"/>
        <v>450</v>
      </c>
      <c r="S112" s="61" t="str">
        <f t="shared" si="23"/>
        <v>A-18</v>
      </c>
      <c r="T112" s="62" t="str">
        <f t="shared" si="24"/>
        <v>II</v>
      </c>
      <c r="U112" s="62" t="str">
        <f t="shared" si="26"/>
        <v>No Aceptable o Aceptable con Control Especifico</v>
      </c>
      <c r="V112" s="60">
        <v>1</v>
      </c>
      <c r="W112" s="58" t="str">
        <f>VLOOKUP(I112,Hoja2!A$3:I$54,6,0)</f>
        <v>SECUELA, CALIFICACIÓN DE ENFERMEDAD LABORAL, MUERTE</v>
      </c>
      <c r="X112" s="65"/>
      <c r="Y112" s="65"/>
      <c r="Z112" s="65"/>
      <c r="AA112" s="64" t="str">
        <f>VLOOKUP(I112,Hoja2!A$3:I$54,7,0)</f>
        <v>N/A</v>
      </c>
      <c r="AB112" s="64" t="str">
        <f>VLOOKUP(I112,Hoja2!A$3:I$54,8,0)</f>
        <v>BUENAS PRACTICAS, APLICACIÓN DE PROCEDIMIENTOS</v>
      </c>
      <c r="AC112" s="65" t="str">
        <f>VLOOKUP(I112,Hoja2!A$3:I$54,9,0)</f>
        <v>BUENAS PRACTICAS</v>
      </c>
      <c r="AD112" s="82"/>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33"/>
      <c r="B113" s="130"/>
      <c r="C113" s="115"/>
      <c r="D113" s="118"/>
      <c r="E113" s="121"/>
      <c r="F113" s="121"/>
      <c r="G113" s="121"/>
      <c r="H113" s="58" t="str">
        <f>VLOOKUP(I113,Hoja2!A$3:I$54,2,0)</f>
        <v>EXPLOSION, FUGA, DERRAME E INCENDIO</v>
      </c>
      <c r="I113" s="59" t="s">
        <v>230</v>
      </c>
      <c r="J113" s="58" t="str">
        <f>VLOOKUP(I113,Hoja2!A$3:I$54,3,0)</f>
        <v>INTOXICACIÓN, QUEMADURAS, LESIONES, ATRAPAMIENTO</v>
      </c>
      <c r="K113" s="60"/>
      <c r="L113" s="58" t="str">
        <f>VLOOKUP(I113,Hoja2!A$3:I$54,4,0)</f>
        <v>PG INSPECCIONES, PG EMERGENCIA</v>
      </c>
      <c r="M113" s="58" t="str">
        <f>VLOOKUP(I113,Hoja2!A$3:I$54,5,0)</f>
        <v>NO OBSERVADO</v>
      </c>
      <c r="N113" s="61">
        <v>2</v>
      </c>
      <c r="O113" s="61">
        <v>2</v>
      </c>
      <c r="P113" s="61">
        <v>10</v>
      </c>
      <c r="Q113" s="61">
        <f t="shared" si="21"/>
        <v>4</v>
      </c>
      <c r="R113" s="61">
        <f t="shared" si="22"/>
        <v>40</v>
      </c>
      <c r="S113" s="61" t="str">
        <f t="shared" si="23"/>
        <v>B-4</v>
      </c>
      <c r="T113" s="62" t="str">
        <f t="shared" si="24"/>
        <v>III</v>
      </c>
      <c r="U113" s="62" t="str">
        <f t="shared" si="26"/>
        <v>Mejorable</v>
      </c>
      <c r="V113" s="60">
        <v>1</v>
      </c>
      <c r="W113" s="58" t="str">
        <f>VLOOKUP(I113,Hoja2!A$3:I$54,6,0)</f>
        <v>SECUELA, CALIFICACIÓN DE ENFERMEDAD LABORAL, MUERTE</v>
      </c>
      <c r="X113" s="65"/>
      <c r="Y113" s="65"/>
      <c r="Z113" s="65"/>
      <c r="AA113" s="64" t="str">
        <f>VLOOKUP(I113,Hoja2!A$3:I$54,7,0)</f>
        <v>NS PLANES DE EMERGENCIA</v>
      </c>
      <c r="AB113" s="64" t="str">
        <f>VLOOKUP(I113,Hoja2!A$3:I$54,8,0)</f>
        <v>PROTOCOLOS DE EVACUACIÓN, PUNTO DE ENCUENTRO</v>
      </c>
      <c r="AC113" s="65" t="str">
        <f>VLOOKUP(I113,Hoja2!A$3:I$54,9,0)</f>
        <v>N/A</v>
      </c>
      <c r="AD113" s="82"/>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ustomHeight="1">
      <c r="A114" s="133"/>
      <c r="B114" s="130"/>
      <c r="C114" s="115"/>
      <c r="D114" s="118"/>
      <c r="E114" s="121"/>
      <c r="F114" s="121"/>
      <c r="G114" s="121"/>
      <c r="H114" s="58" t="str">
        <f>VLOOKUP(I114,Hoja2!A$3:I$54,2,0)</f>
        <v>AUSENCIA O EXCESO DE LUZ EN UN AMBIENTE</v>
      </c>
      <c r="I114" s="59" t="s">
        <v>47</v>
      </c>
      <c r="J114" s="58" t="str">
        <f>VLOOKUP(I114,Hoja2!A$3:I$54,3,0)</f>
        <v>ESTRÉS, DIFICULTAD PARA VER, CANSANCIO VISUAL</v>
      </c>
      <c r="K114" s="60"/>
      <c r="L114" s="58" t="str">
        <f>VLOOKUP(I114,Hoja2!A$3:I$54,4,0)</f>
        <v>PG INSPECCIONES, PG EMERGENCIA</v>
      </c>
      <c r="M114" s="58" t="str">
        <f>VLOOKUP(I114,Hoja2!A$3:I$54,5,0)</f>
        <v>NO OBSERVADO</v>
      </c>
      <c r="N114" s="61">
        <v>10</v>
      </c>
      <c r="O114" s="61">
        <v>3</v>
      </c>
      <c r="P114" s="61">
        <v>25</v>
      </c>
      <c r="Q114" s="61">
        <f t="shared" si="21"/>
        <v>30</v>
      </c>
      <c r="R114" s="61">
        <f t="shared" si="22"/>
        <v>750</v>
      </c>
      <c r="S114" s="61" t="str">
        <f t="shared" si="23"/>
        <v>MA-30</v>
      </c>
      <c r="T114" s="62" t="str">
        <f t="shared" si="24"/>
        <v>I</v>
      </c>
      <c r="U114" s="62" t="str">
        <f t="shared" si="26"/>
        <v>No Aceptable</v>
      </c>
      <c r="V114" s="60">
        <v>1</v>
      </c>
      <c r="W114" s="58" t="str">
        <f>VLOOKUP(I114,Hoja2!A$3:I$54,6,0)</f>
        <v>SECUELA, CALIFICACIÓN DE ENFERMEDAD LABORAL</v>
      </c>
      <c r="X114" s="65"/>
      <c r="Y114" s="65"/>
      <c r="Z114" s="65"/>
      <c r="AA114" s="64" t="str">
        <f>VLOOKUP(I114,Hoja2!A$3:I$54,7,0)</f>
        <v>N/A</v>
      </c>
      <c r="AB114" s="64" t="str">
        <f>VLOOKUP(I114,Hoja2!A$3:I$54,8,0)</f>
        <v>AUTOCUIDADO E HIGIENE</v>
      </c>
      <c r="AC114" s="65" t="str">
        <f>VLOOKUP(I114,Hoja2!A$3:I$54,9,0)</f>
        <v>PG HIGIENE</v>
      </c>
      <c r="AD114" s="82"/>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25.5">
      <c r="A115" s="133"/>
      <c r="B115" s="130"/>
      <c r="C115" s="115"/>
      <c r="D115" s="118"/>
      <c r="E115" s="121"/>
      <c r="F115" s="121"/>
      <c r="G115" s="121"/>
      <c r="H115" s="58" t="str">
        <f>VLOOKUP(I115,Hoja2!A$3:I$54,2,0)</f>
        <v>POLVOS INORGÁNICOS</v>
      </c>
      <c r="I115" s="59" t="s">
        <v>78</v>
      </c>
      <c r="J115" s="58" t="str">
        <f>VLOOKUP(I115,Hoja2!A$3:I$54,3,0)</f>
        <v>COMPLICACIONES RESPIRATORIAS</v>
      </c>
      <c r="K115" s="60"/>
      <c r="L115" s="58" t="str">
        <f>VLOOKUP(I115,Hoja2!A$3:I$54,4,0)</f>
        <v>PG INSPECCIONES, PG EMERGENCIA, PG RIESGO QUÍMICO</v>
      </c>
      <c r="M115" s="58" t="str">
        <f>VLOOKUP(I115,Hoja2!A$3:I$54,5,0)</f>
        <v>ELEMENTOS DE PROTECCIÓN PERSONAL</v>
      </c>
      <c r="N115" s="61">
        <v>2</v>
      </c>
      <c r="O115" s="61">
        <v>3</v>
      </c>
      <c r="P115" s="61">
        <v>10</v>
      </c>
      <c r="Q115" s="61">
        <f t="shared" si="21"/>
        <v>6</v>
      </c>
      <c r="R115" s="61">
        <f t="shared" si="22"/>
        <v>60</v>
      </c>
      <c r="S115" s="61" t="str">
        <f t="shared" si="23"/>
        <v>M-6</v>
      </c>
      <c r="T115" s="62" t="str">
        <f t="shared" si="24"/>
        <v>III</v>
      </c>
      <c r="U115" s="62" t="str">
        <f t="shared" si="26"/>
        <v>Mejorable</v>
      </c>
      <c r="V115" s="60">
        <v>1</v>
      </c>
      <c r="W115" s="58" t="str">
        <f>VLOOKUP(I115,Hoja2!A$3:I$54,6,0)</f>
        <v>SECUELA, CALIFICACIÓN DE ENFERMEDAD LABORAL</v>
      </c>
      <c r="X115" s="65"/>
      <c r="Y115" s="65"/>
      <c r="Z115" s="65"/>
      <c r="AA115" s="64" t="str">
        <f>VLOOKUP(I115,Hoja2!A$3:I$54,7,0)</f>
        <v>NS QUIMICOS</v>
      </c>
      <c r="AB115" s="64" t="str">
        <f>VLOOKUP(I115,Hoja2!A$3:I$54,8,0)</f>
        <v>BUENAS PRACTICAS Y USO DE EPP</v>
      </c>
      <c r="AC115" s="65" t="str">
        <f>VLOOKUP(I115,Hoja2!A$3:I$54,9,0)</f>
        <v>PG HIGIENE</v>
      </c>
      <c r="AD115" s="82"/>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8.5" customHeight="1">
      <c r="A116" s="133"/>
      <c r="B116" s="130"/>
      <c r="C116" s="115"/>
      <c r="D116" s="118"/>
      <c r="E116" s="121"/>
      <c r="F116" s="121"/>
      <c r="G116" s="121"/>
      <c r="H116" s="58" t="str">
        <f>VLOOKUP(I116,Hoja2!A$3:I$54,2,0)</f>
        <v>MATERIAL PARTICULADO</v>
      </c>
      <c r="I116" s="59" t="s">
        <v>84</v>
      </c>
      <c r="J116" s="58" t="str">
        <f>VLOOKUP(I116,Hoja2!A$3:I$54,3,0)</f>
        <v>COMPLICACIONES RESPIRATORIAS</v>
      </c>
      <c r="K116" s="60"/>
      <c r="L116" s="58" t="str">
        <f>VLOOKUP(I116,Hoja2!A$3:I$54,4,0)</f>
        <v>PG INSPECCIONES, PG EMERGENCIA, PG RIESGO QUÍMICO</v>
      </c>
      <c r="M116" s="58" t="str">
        <f>VLOOKUP(I116,Hoja2!A$3:I$54,5,0)</f>
        <v>ELEMENTOS DE PROTECCIÓN PERSONAL</v>
      </c>
      <c r="N116" s="61">
        <v>2</v>
      </c>
      <c r="O116" s="61">
        <v>1</v>
      </c>
      <c r="P116" s="61">
        <v>10</v>
      </c>
      <c r="Q116" s="61">
        <f t="shared" si="21"/>
        <v>2</v>
      </c>
      <c r="R116" s="61">
        <f t="shared" si="22"/>
        <v>20</v>
      </c>
      <c r="S116" s="61" t="str">
        <f t="shared" si="23"/>
        <v>B-2</v>
      </c>
      <c r="T116" s="62" t="str">
        <f t="shared" si="24"/>
        <v>IV</v>
      </c>
      <c r="U116" s="62" t="str">
        <f t="shared" si="26"/>
        <v>Aceptable</v>
      </c>
      <c r="V116" s="60">
        <v>1</v>
      </c>
      <c r="W116" s="58" t="str">
        <f>VLOOKUP(I116,Hoja2!A$3:I$54,6,0)</f>
        <v>SECUELA, CALIFICACIÓN DE ENFERMEDAD LABORAL</v>
      </c>
      <c r="X116" s="65"/>
      <c r="Y116" s="65"/>
      <c r="Z116" s="65"/>
      <c r="AA116" s="64" t="str">
        <f>VLOOKUP(I116,Hoja2!A$3:I$54,7,0)</f>
        <v>NS QUIMICOS</v>
      </c>
      <c r="AB116" s="64" t="str">
        <f>VLOOKUP(I116,Hoja2!A$3:I$54,8,0)</f>
        <v>BUENAS PRACTICAS Y USO DE EPP</v>
      </c>
      <c r="AC116" s="65" t="str">
        <f>VLOOKUP(I116,Hoja2!A$3:I$54,9,0)</f>
        <v>FORTALECIMIENTO PVE QUÍMICO</v>
      </c>
      <c r="AD116" s="82"/>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33"/>
      <c r="B117" s="130"/>
      <c r="C117" s="115"/>
      <c r="D117" s="118"/>
      <c r="E117" s="121"/>
      <c r="F117" s="121"/>
      <c r="G117" s="121"/>
      <c r="H117" s="58" t="str">
        <f>VLOOKUP(I117,Hoja2!A$3:I$54,2,0)</f>
        <v>HUMOS METÁLICOS O NO METÁLICOS</v>
      </c>
      <c r="I117" s="59" t="s">
        <v>93</v>
      </c>
      <c r="J117" s="58" t="str">
        <f>VLOOKUP(I117,Hoja2!A$3:I$54,3,0)</f>
        <v>COMPLICACIONES RESPIRATORIAS</v>
      </c>
      <c r="K117" s="60"/>
      <c r="L117" s="58" t="str">
        <f>VLOOKUP(I117,Hoja2!A$3:I$54,4,0)</f>
        <v>PG INSPECCIONES, PG EMERGENCIA, PG RIESGO QUÍMICO</v>
      </c>
      <c r="M117" s="58" t="str">
        <f>VLOOKUP(I117,Hoja2!A$3:I$54,5,0)</f>
        <v>ELEMENTOS DE PROTECCIÓN PERSONAL</v>
      </c>
      <c r="N117" s="61">
        <v>2</v>
      </c>
      <c r="O117" s="61">
        <v>1</v>
      </c>
      <c r="P117" s="61">
        <v>10</v>
      </c>
      <c r="Q117" s="61">
        <f t="shared" si="21"/>
        <v>2</v>
      </c>
      <c r="R117" s="61">
        <f t="shared" si="22"/>
        <v>20</v>
      </c>
      <c r="S117" s="61" t="str">
        <f t="shared" si="23"/>
        <v>B-2</v>
      </c>
      <c r="T117" s="62" t="str">
        <f t="shared" si="24"/>
        <v>IV</v>
      </c>
      <c r="U117" s="62" t="str">
        <f t="shared" si="26"/>
        <v>Aceptable</v>
      </c>
      <c r="V117" s="60">
        <v>1</v>
      </c>
      <c r="W117" s="58" t="str">
        <f>VLOOKUP(I117,Hoja2!A$3:I$54,6,0)</f>
        <v>SECUELA, CALIFICACIÓN DE ENFERMEDAD LABORAL, MUERTE</v>
      </c>
      <c r="X117" s="65"/>
      <c r="Y117" s="65"/>
      <c r="Z117" s="65"/>
      <c r="AA117" s="64" t="str">
        <f>VLOOKUP(I117,Hoja2!A$3:I$54,7,0)</f>
        <v>NS QUIMICOS</v>
      </c>
      <c r="AB117" s="64" t="str">
        <f>VLOOKUP(I117,Hoja2!A$3:I$54,8,0)</f>
        <v>BUENAS PRACTICAS, AUTOCUIDADO Y EPP</v>
      </c>
      <c r="AC117" s="65" t="str">
        <f>VLOOKUP(I117,Hoja2!A$3:I$54,9,0)</f>
        <v>FORTALECIMIENTO PVE QUÍMICO</v>
      </c>
      <c r="AD117" s="82"/>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15">
      <c r="A118" s="133"/>
      <c r="B118" s="130"/>
      <c r="C118" s="115"/>
      <c r="D118" s="118"/>
      <c r="E118" s="121"/>
      <c r="F118" s="121"/>
      <c r="G118" s="121"/>
      <c r="H118" s="58" t="str">
        <f>VLOOKUP(I118,Hoja2!A$3:I$54,2,0)</f>
        <v>MICROORGANISMOS</v>
      </c>
      <c r="I118" s="59" t="s">
        <v>237</v>
      </c>
      <c r="J118" s="58" t="str">
        <f>VLOOKUP(I118,Hoja2!A$3:I$54,3,0)</f>
        <v>GRIPAS, NAUSEAS, MAREOS, MALESTAR GENERAL</v>
      </c>
      <c r="K118" s="60"/>
      <c r="L118" s="58" t="str">
        <f>VLOOKUP(I118,Hoja2!A$3:I$54,4,0)</f>
        <v>PG INSPECCIONES, PG EMERGENCIA</v>
      </c>
      <c r="M118" s="58" t="str">
        <f>VLOOKUP(I118,Hoja2!A$3:I$54,5,0)</f>
        <v>PVE BIOLÓGICO</v>
      </c>
      <c r="N118" s="61">
        <v>2</v>
      </c>
      <c r="O118" s="61">
        <v>1</v>
      </c>
      <c r="P118" s="61">
        <v>10</v>
      </c>
      <c r="Q118" s="61">
        <f t="shared" si="21"/>
        <v>2</v>
      </c>
      <c r="R118" s="61">
        <f t="shared" si="22"/>
        <v>20</v>
      </c>
      <c r="S118" s="61" t="str">
        <f t="shared" si="23"/>
        <v>B-2</v>
      </c>
      <c r="T118" s="62" t="str">
        <f t="shared" si="24"/>
        <v>IV</v>
      </c>
      <c r="U118" s="62" t="str">
        <f t="shared" si="26"/>
        <v>Aceptable</v>
      </c>
      <c r="V118" s="60">
        <v>1</v>
      </c>
      <c r="W118" s="58" t="str">
        <f>VLOOKUP(I118,Hoja2!A$3:I$54,6,0)</f>
        <v>SECUELA</v>
      </c>
      <c r="X118" s="65"/>
      <c r="Y118" s="65"/>
      <c r="Z118" s="65"/>
      <c r="AA118" s="64" t="str">
        <f>VLOOKUP(I118,Hoja2!A$3:I$54,7,0)</f>
        <v>NS BIOLÓGICO</v>
      </c>
      <c r="AB118" s="64" t="str">
        <f>VLOOKUP(I118,Hoja2!A$3:I$54,8,0)</f>
        <v>N/A</v>
      </c>
      <c r="AC118" s="65" t="str">
        <f>VLOOKUP(I118,Hoja2!A$3:I$54,9,0)</f>
        <v>BUENAS PRACTICAS</v>
      </c>
      <c r="AD118" s="82"/>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33"/>
      <c r="B119" s="130"/>
      <c r="C119" s="115"/>
      <c r="D119" s="118"/>
      <c r="E119" s="121"/>
      <c r="F119" s="121"/>
      <c r="G119" s="121"/>
      <c r="H119" s="58" t="str">
        <f>VLOOKUP(I119,Hoja2!A$3:I$54,2,0)</f>
        <v>MICROORGANISMOS EN EL AMBIENTE</v>
      </c>
      <c r="I119" s="59" t="s">
        <v>240</v>
      </c>
      <c r="J119" s="58" t="str">
        <f>VLOOKUP(I119,Hoja2!A$3:I$54,3,0)</f>
        <v>LESIONES EN LA PIEL, MALESTAR GENERAL</v>
      </c>
      <c r="K119" s="60"/>
      <c r="L119" s="58" t="str">
        <f>VLOOKUP(I119,Hoja2!A$3:I$54,4,0)</f>
        <v>PG INSPECCIONES, PG EMERGENCIA</v>
      </c>
      <c r="M119" s="58" t="str">
        <f>VLOOKUP(I119,Hoja2!A$3:I$54,5,0)</f>
        <v>PVE BIOLÓGICO, ELEMENTOS DE PROTECCION PERSONAL</v>
      </c>
      <c r="N119" s="61">
        <v>2</v>
      </c>
      <c r="O119" s="61">
        <v>3</v>
      </c>
      <c r="P119" s="61">
        <v>10</v>
      </c>
      <c r="Q119" s="61">
        <f t="shared" si="21"/>
        <v>6</v>
      </c>
      <c r="R119" s="61">
        <f t="shared" si="22"/>
        <v>60</v>
      </c>
      <c r="S119" s="61" t="str">
        <f t="shared" si="23"/>
        <v>M-6</v>
      </c>
      <c r="T119" s="62" t="str">
        <f t="shared" si="24"/>
        <v>III</v>
      </c>
      <c r="U119" s="62" t="str">
        <f t="shared" si="26"/>
        <v>Mejorable</v>
      </c>
      <c r="V119" s="60">
        <v>1</v>
      </c>
      <c r="W119" s="58" t="str">
        <f>VLOOKUP(I119,Hoja2!A$3:I$54,6,0)</f>
        <v>SECUELA, CALIFICACIÓN DE ENFERMEDAD LABORAL, MUERTE</v>
      </c>
      <c r="X119" s="65"/>
      <c r="Y119" s="65"/>
      <c r="Z119" s="65"/>
      <c r="AA119" s="64" t="str">
        <f>VLOOKUP(I119,Hoja2!A$3:I$54,7,0)</f>
        <v>NS BIOLÓGICO</v>
      </c>
      <c r="AB119" s="64" t="str">
        <f>VLOOKUP(I119,Hoja2!A$3:I$54,8,0)</f>
        <v>AUTOCIODADO E HIGIENE, USO DE EPP</v>
      </c>
      <c r="AC119" s="65" t="str">
        <f>VLOOKUP(I119,Hoja2!A$3:I$54,9,0)</f>
        <v>N/A</v>
      </c>
      <c r="AD119" s="82"/>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25.5">
      <c r="A120" s="133"/>
      <c r="B120" s="130"/>
      <c r="C120" s="115"/>
      <c r="D120" s="118"/>
      <c r="E120" s="121"/>
      <c r="F120" s="121"/>
      <c r="G120" s="121"/>
      <c r="H120" s="58" t="str">
        <f>VLOOKUP(I120,Hoja2!A$3:I$54,2,0)</f>
        <v>HONGOS</v>
      </c>
      <c r="I120" s="59" t="s">
        <v>113</v>
      </c>
      <c r="J120" s="58" t="str">
        <f>VLOOKUP(I120,Hoja2!A$3:I$54,3,0)</f>
        <v>LESIONES EN LA PIEL</v>
      </c>
      <c r="K120" s="60"/>
      <c r="L120" s="58" t="str">
        <f>VLOOKUP(I120,Hoja2!A$3:I$54,4,0)</f>
        <v>PG INSPECCIONES, PG EMERGENCIA</v>
      </c>
      <c r="M120" s="58" t="str">
        <f>VLOOKUP(I120,Hoja2!A$3:I$54,5,0)</f>
        <v>PVE BIOLÓGICO</v>
      </c>
      <c r="N120" s="61">
        <v>2</v>
      </c>
      <c r="O120" s="61">
        <v>1</v>
      </c>
      <c r="P120" s="61">
        <v>10</v>
      </c>
      <c r="Q120" s="61">
        <f t="shared" si="21"/>
        <v>2</v>
      </c>
      <c r="R120" s="61">
        <f t="shared" si="22"/>
        <v>20</v>
      </c>
      <c r="S120" s="61" t="str">
        <f t="shared" si="23"/>
        <v>B-2</v>
      </c>
      <c r="T120" s="62" t="str">
        <f t="shared" si="24"/>
        <v>IV</v>
      </c>
      <c r="U120" s="62" t="str">
        <f t="shared" si="26"/>
        <v>Aceptable</v>
      </c>
      <c r="V120" s="60">
        <v>1</v>
      </c>
      <c r="W120" s="58" t="str">
        <f>VLOOKUP(I120,Hoja2!A$3:I$54,6,0)</f>
        <v>SECUELA</v>
      </c>
      <c r="X120" s="65"/>
      <c r="Y120" s="65"/>
      <c r="Z120" s="65"/>
      <c r="AA120" s="64" t="str">
        <f>VLOOKUP(I120,Hoja2!A$3:I$54,7,0)</f>
        <v>NS BIOLÓGICO</v>
      </c>
      <c r="AB120" s="64" t="str">
        <f>VLOOKUP(I120,Hoja2!A$3:I$54,8,0)</f>
        <v>AUTOCUIDADO E HIGIENE, USO DE EPP</v>
      </c>
      <c r="AC120" s="65" t="str">
        <f>VLOOKUP(I120,Hoja2!A$3:I$54,9,0)</f>
        <v>N/A</v>
      </c>
      <c r="AD120" s="82"/>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33"/>
      <c r="B121" s="130"/>
      <c r="C121" s="115"/>
      <c r="D121" s="118"/>
      <c r="E121" s="121"/>
      <c r="F121" s="121"/>
      <c r="G121" s="121"/>
      <c r="H121" s="58" t="str">
        <f>VLOOKUP(I121,Hoja2!A$3:I$54,2,0)</f>
        <v>FLUIDOS</v>
      </c>
      <c r="I121" s="59" t="s">
        <v>117</v>
      </c>
      <c r="J121" s="58" t="str">
        <f>VLOOKUP(I121,Hoja2!A$3:I$54,3,0)</f>
        <v>LESIONES DÉRMICAS</v>
      </c>
      <c r="K121" s="60"/>
      <c r="L121" s="58" t="str">
        <f>VLOOKUP(I121,Hoja2!A$3:I$54,4,0)</f>
        <v>PG INSPECCIONES, PG EMERGENCIA</v>
      </c>
      <c r="M121" s="58" t="str">
        <f>VLOOKUP(I121,Hoja2!A$3:I$54,5,0)</f>
        <v>PVE BIOLÓGICO, ELEMENTOS DE PROTECCION PERSONAL</v>
      </c>
      <c r="N121" s="61">
        <v>2</v>
      </c>
      <c r="O121" s="61">
        <v>4</v>
      </c>
      <c r="P121" s="61">
        <v>25</v>
      </c>
      <c r="Q121" s="61">
        <f t="shared" si="21"/>
        <v>8</v>
      </c>
      <c r="R121" s="61">
        <f t="shared" si="22"/>
        <v>200</v>
      </c>
      <c r="S121" s="61" t="str">
        <f t="shared" si="23"/>
        <v>M-8</v>
      </c>
      <c r="T121" s="62" t="str">
        <f t="shared" si="24"/>
        <v>II</v>
      </c>
      <c r="U121" s="62" t="str">
        <f t="shared" si="26"/>
        <v>No Aceptable o Aceptable con Control Especifico</v>
      </c>
      <c r="V121" s="60">
        <v>1</v>
      </c>
      <c r="W121" s="58" t="str">
        <f>VLOOKUP(I121,Hoja2!A$3:I$54,6,0)</f>
        <v>SECUELA, CALIFICACIÓN DE ENFERMEDAD LABORAL, MUERTE</v>
      </c>
      <c r="X121" s="65"/>
      <c r="Y121" s="65"/>
      <c r="Z121" s="65"/>
      <c r="AA121" s="64" t="str">
        <f>VLOOKUP(I121,Hoja2!A$3:I$54,7,0)</f>
        <v>NS BIOLÓGICO</v>
      </c>
      <c r="AB121" s="64" t="str">
        <f>VLOOKUP(I121,Hoja2!A$3:I$54,8,0)</f>
        <v>AUTOCUIDADO E HIGIENE, USO DE EPP</v>
      </c>
      <c r="AC121" s="65" t="str">
        <f>VLOOKUP(I121,Hoja2!A$3:I$54,9,0)</f>
        <v>N/A</v>
      </c>
      <c r="AD121" s="82"/>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25.5">
      <c r="A122" s="133"/>
      <c r="B122" s="130"/>
      <c r="C122" s="115"/>
      <c r="D122" s="118"/>
      <c r="E122" s="121"/>
      <c r="F122" s="121"/>
      <c r="G122" s="121"/>
      <c r="H122" s="58" t="str">
        <f>VLOOKUP(I122,Hoja2!A$3:I$54,2,0)</f>
        <v>PARÁSITOS</v>
      </c>
      <c r="I122" s="59" t="s">
        <v>119</v>
      </c>
      <c r="J122" s="58" t="str">
        <f>VLOOKUP(I122,Hoja2!A$3:I$54,3,0)</f>
        <v>LESIONES, INFECCIONES PARASITARIAS</v>
      </c>
      <c r="K122" s="60"/>
      <c r="L122" s="58" t="str">
        <f>VLOOKUP(I122,Hoja2!A$3:I$54,4,0)</f>
        <v>PG INSPECCIONES, PG EMERGENCIA</v>
      </c>
      <c r="M122" s="58" t="str">
        <f>VLOOKUP(I122,Hoja2!A$3:I$54,5,0)</f>
        <v>PVE BIOLÓGICO, ELEMENTOS DE PROTECCION PERSONAL</v>
      </c>
      <c r="N122" s="61">
        <v>2</v>
      </c>
      <c r="O122" s="61">
        <v>2</v>
      </c>
      <c r="P122" s="61">
        <v>10</v>
      </c>
      <c r="Q122" s="61">
        <f t="shared" si="21"/>
        <v>4</v>
      </c>
      <c r="R122" s="61">
        <f t="shared" si="22"/>
        <v>40</v>
      </c>
      <c r="S122" s="61" t="str">
        <f t="shared" si="23"/>
        <v>B-4</v>
      </c>
      <c r="T122" s="62" t="str">
        <f t="shared" si="24"/>
        <v>III</v>
      </c>
      <c r="U122" s="62" t="str">
        <f t="shared" si="26"/>
        <v>Mejorable</v>
      </c>
      <c r="V122" s="60">
        <v>1</v>
      </c>
      <c r="W122" s="58" t="str">
        <f>VLOOKUP(I122,Hoja2!A$3:I$54,6,0)</f>
        <v>SECUELA</v>
      </c>
      <c r="X122" s="65"/>
      <c r="Y122" s="65"/>
      <c r="Z122" s="65"/>
      <c r="AA122" s="64" t="str">
        <f>VLOOKUP(I122,Hoja2!A$3:I$54,7,0)</f>
        <v>NS BIOLÓGICO</v>
      </c>
      <c r="AB122" s="64" t="str">
        <f>VLOOKUP(I122,Hoja2!A$3:I$54,8,0)</f>
        <v>AUTOCUIDADO E HIGIENE, USO DE EPP</v>
      </c>
      <c r="AC122" s="65" t="str">
        <f>VLOOKUP(I122,Hoja2!A$3:I$54,9,0)</f>
        <v>N/A</v>
      </c>
      <c r="AD122" s="82"/>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43.5" customHeight="1">
      <c r="A123" s="133"/>
      <c r="B123" s="130"/>
      <c r="C123" s="115"/>
      <c r="D123" s="118"/>
      <c r="E123" s="121"/>
      <c r="F123" s="121"/>
      <c r="G123" s="121"/>
      <c r="H123" s="58" t="str">
        <f>VLOOKUP(I123,Hoja2!A$3:I$54,2,0)</f>
        <v>ANIMALES VIVOS</v>
      </c>
      <c r="I123" s="59" t="s">
        <v>122</v>
      </c>
      <c r="J123" s="58" t="str">
        <f>VLOOKUP(I123,Hoja2!A$3:I$54,3,0)</f>
        <v>LESIONES EN TEJIDOS, INFECCIONES, ENFERMADES INFECTOCONTAGIOSAS</v>
      </c>
      <c r="K123" s="60"/>
      <c r="L123" s="58" t="str">
        <f>VLOOKUP(I123,Hoja2!A$3:I$54,4,0)</f>
        <v>PG INSPECCIONES, PG EMERGENCIA</v>
      </c>
      <c r="M123" s="58" t="str">
        <f>VLOOKUP(I123,Hoja2!A$3:I$54,5,0)</f>
        <v>ELEMENTOS DE PROTECCIÓN PERSONAL</v>
      </c>
      <c r="N123" s="61">
        <v>2</v>
      </c>
      <c r="O123" s="61">
        <v>2</v>
      </c>
      <c r="P123" s="61">
        <v>10</v>
      </c>
      <c r="Q123" s="61">
        <f t="shared" si="21"/>
        <v>4</v>
      </c>
      <c r="R123" s="61">
        <f t="shared" si="22"/>
        <v>40</v>
      </c>
      <c r="S123" s="61" t="str">
        <f t="shared" si="23"/>
        <v>B-4</v>
      </c>
      <c r="T123" s="62" t="str">
        <f t="shared" si="24"/>
        <v>III</v>
      </c>
      <c r="U123" s="62" t="str">
        <f t="shared" si="26"/>
        <v>Mejorable</v>
      </c>
      <c r="V123" s="60">
        <v>1</v>
      </c>
      <c r="W123" s="58" t="str">
        <f>VLOOKUP(I123,Hoja2!A$3:I$54,6,0)</f>
        <v>SECUELA, CALIFICACIÓN DE ENFERMEDAD LABORAL, MUERTE</v>
      </c>
      <c r="X123" s="65"/>
      <c r="Y123" s="65"/>
      <c r="Z123" s="65"/>
      <c r="AA123" s="64" t="str">
        <f>VLOOKUP(I123,Hoja2!A$3:I$54,7,0)</f>
        <v>NS BIOLÓGICO</v>
      </c>
      <c r="AB123" s="64" t="str">
        <f>VLOOKUP(I123,Hoja2!A$3:I$54,8,0)</f>
        <v>AUTOCUIDADO E HIGIENE, USO DE EPP</v>
      </c>
      <c r="AC123" s="65" t="str">
        <f>VLOOKUP(I123,Hoja2!A$3:I$54,9,0)</f>
        <v>BUENAS PRACTICAS</v>
      </c>
      <c r="AD123" s="82"/>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38.25">
      <c r="A124" s="133"/>
      <c r="B124" s="130"/>
      <c r="C124" s="115"/>
      <c r="D124" s="118"/>
      <c r="E124" s="121"/>
      <c r="F124" s="121"/>
      <c r="G124" s="121"/>
      <c r="H124" s="58" t="str">
        <f>VLOOKUP(I124,Hoja2!A$3:I$54,2,0)</f>
        <v>CARGA DE UN PESO MAYOR AL RECOMENDADO</v>
      </c>
      <c r="I124" s="59" t="s">
        <v>125</v>
      </c>
      <c r="J124" s="58" t="str">
        <f>VLOOKUP(I124,Hoja2!A$3:I$54,3,0)</f>
        <v>LESIONES OSTEOMUSCULARES</v>
      </c>
      <c r="K124" s="60"/>
      <c r="L124" s="58" t="str">
        <f>VLOOKUP(I124,Hoja2!A$3:I$54,4,0)</f>
        <v>PG INSPECCIONES, PG EMERGENCIA</v>
      </c>
      <c r="M124" s="58" t="str">
        <f>VLOOKUP(I124,Hoja2!A$3:I$54,5,0)</f>
        <v>PVE BIOMECÁNICO, PROGRAMA PAUSAS ACTIVAS, PG MEDICINA PREVENTIVA Y DEL TRABAJO</v>
      </c>
      <c r="N124" s="61">
        <v>2</v>
      </c>
      <c r="O124" s="61">
        <v>3</v>
      </c>
      <c r="P124" s="61">
        <v>10</v>
      </c>
      <c r="Q124" s="61">
        <f t="shared" si="21"/>
        <v>6</v>
      </c>
      <c r="R124" s="61">
        <f t="shared" si="22"/>
        <v>60</v>
      </c>
      <c r="S124" s="61" t="str">
        <f t="shared" si="23"/>
        <v>M-6</v>
      </c>
      <c r="T124" s="62" t="str">
        <f t="shared" si="24"/>
        <v>III</v>
      </c>
      <c r="U124" s="62" t="str">
        <f t="shared" si="26"/>
        <v>Mejorable</v>
      </c>
      <c r="V124" s="60">
        <v>1</v>
      </c>
      <c r="W124" s="58" t="str">
        <f>VLOOKUP(I124,Hoja2!A$3:I$54,6,0)</f>
        <v>SECUELA, CALIFICACIÓN DE ENFERMEDAD LABORAL</v>
      </c>
      <c r="X124" s="65"/>
      <c r="Y124" s="65"/>
      <c r="Z124" s="65"/>
      <c r="AA124" s="64" t="str">
        <f>VLOOKUP(I124,Hoja2!A$3:I$54,7,0)</f>
        <v>NS MANEJO DE CARGAS</v>
      </c>
      <c r="AB124" s="64" t="str">
        <f>VLOOKUP(I124,Hoja2!A$3:I$54,8,0)</f>
        <v>LEVANTAMIENTO MANUAL Y MECÁNICO DE CARGAS</v>
      </c>
      <c r="AC124" s="65" t="str">
        <f>VLOOKUP(I124,Hoja2!A$3:I$54,9,0)</f>
        <v>FORTALECIMIENTO PVE BIOMECÁNICO</v>
      </c>
      <c r="AD124" s="82"/>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25.5">
      <c r="A125" s="133"/>
      <c r="B125" s="130"/>
      <c r="C125" s="115"/>
      <c r="D125" s="118"/>
      <c r="E125" s="121"/>
      <c r="F125" s="121"/>
      <c r="G125" s="121"/>
      <c r="H125" s="58" t="str">
        <f>VLOOKUP(I125,Hoja2!A$3:I$54,2,0)</f>
        <v>RELACIONES, COHESIÓN, CALIDAD DE INTERACCIONES NO EFECTIVA, NO HAY TRABAJO EN EQUIPO</v>
      </c>
      <c r="I125" s="59" t="s">
        <v>141</v>
      </c>
      <c r="J125" s="58" t="str">
        <f>VLOOKUP(I125,Hoja2!A$3:I$54,3,0)</f>
        <v>ENFERMEDADES DIGESTIVAS, IRRITABILIDAD</v>
      </c>
      <c r="K125" s="60"/>
      <c r="L125" s="58" t="str">
        <f>VLOOKUP(I125,Hoja2!A$3:I$54,4,0)</f>
        <v>N/A</v>
      </c>
      <c r="M125" s="58" t="str">
        <f>VLOOKUP(I125,Hoja2!A$3:I$54,5,0)</f>
        <v>PVE PSICOSOCIAL</v>
      </c>
      <c r="N125" s="61">
        <v>2</v>
      </c>
      <c r="O125" s="61">
        <v>3</v>
      </c>
      <c r="P125" s="61">
        <v>10</v>
      </c>
      <c r="Q125" s="61">
        <f t="shared" si="21"/>
        <v>6</v>
      </c>
      <c r="R125" s="61">
        <f t="shared" si="22"/>
        <v>60</v>
      </c>
      <c r="S125" s="61" t="str">
        <f t="shared" si="23"/>
        <v>M-6</v>
      </c>
      <c r="T125" s="62" t="str">
        <f t="shared" si="24"/>
        <v>III</v>
      </c>
      <c r="U125" s="62" t="str">
        <f t="shared" si="26"/>
        <v>Mejorable</v>
      </c>
      <c r="V125" s="60">
        <v>1</v>
      </c>
      <c r="W125" s="58" t="str">
        <f>VLOOKUP(I125,Hoja2!A$3:I$54,6,0)</f>
        <v>SECUELA, CALIFICACIÓN DE ENFERMEDAD LABORAL</v>
      </c>
      <c r="X125" s="65"/>
      <c r="Y125" s="65"/>
      <c r="Z125" s="65"/>
      <c r="AA125" s="64" t="str">
        <f>VLOOKUP(I125,Hoja2!A$3:I$54,7,0)</f>
        <v>N/A</v>
      </c>
      <c r="AB125" s="64" t="str">
        <f>VLOOKUP(I125,Hoja2!A$3:I$54,8,0)</f>
        <v>N/A</v>
      </c>
      <c r="AC125" s="65" t="str">
        <f>VLOOKUP(I125,Hoja2!A$3:I$54,9,0)</f>
        <v>FORTALECIMIENTO PVE PSICOSOCIAL</v>
      </c>
      <c r="AD125" s="82"/>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25.5">
      <c r="A126" s="133"/>
      <c r="B126" s="130"/>
      <c r="C126" s="115"/>
      <c r="D126" s="118"/>
      <c r="E126" s="121"/>
      <c r="F126" s="121"/>
      <c r="G126" s="121"/>
      <c r="H126" s="58" t="str">
        <f>VLOOKUP(I126,Hoja2!A$3:I$54,2,0)</f>
        <v>CARGA MENTAL, DEMANDAS EMOCIONALES, INESPECIFICIDAD DE DEFINICIÓN DE ROLES, MONOTONÍA</v>
      </c>
      <c r="I126" s="59" t="s">
        <v>146</v>
      </c>
      <c r="J126" s="58" t="str">
        <f>VLOOKUP(I126,Hoja2!A$3:I$54,3,0)</f>
        <v>ESTRÉS, CEFALÉA, IRRITABILIDAD</v>
      </c>
      <c r="K126" s="60"/>
      <c r="L126" s="58" t="str">
        <f>VLOOKUP(I126,Hoja2!A$3:I$54,4,0)</f>
        <v>N/A</v>
      </c>
      <c r="M126" s="58" t="str">
        <f>VLOOKUP(I126,Hoja2!A$3:I$54,5,0)</f>
        <v>PVE PSICOSOCIAL</v>
      </c>
      <c r="N126" s="61">
        <v>2</v>
      </c>
      <c r="O126" s="61">
        <v>1</v>
      </c>
      <c r="P126" s="61">
        <v>10</v>
      </c>
      <c r="Q126" s="61">
        <f t="shared" si="21"/>
        <v>2</v>
      </c>
      <c r="R126" s="61">
        <f t="shared" si="22"/>
        <v>20</v>
      </c>
      <c r="S126" s="61" t="str">
        <f t="shared" si="23"/>
        <v>B-2</v>
      </c>
      <c r="T126" s="62" t="str">
        <f t="shared" si="24"/>
        <v>IV</v>
      </c>
      <c r="U126" s="62" t="str">
        <f t="shared" si="26"/>
        <v>Aceptable</v>
      </c>
      <c r="V126" s="60">
        <v>1</v>
      </c>
      <c r="W126" s="58" t="str">
        <f>VLOOKUP(I126,Hoja2!A$3:I$54,6,0)</f>
        <v>SECUELA, CALIFICACIÓN DE ENFERMEDAD LABORAL</v>
      </c>
      <c r="X126" s="65"/>
      <c r="Y126" s="65"/>
      <c r="Z126" s="65"/>
      <c r="AA126" s="64" t="str">
        <f>VLOOKUP(I126,Hoja2!A$3:I$54,7,0)</f>
        <v>N/A</v>
      </c>
      <c r="AB126" s="64" t="str">
        <f>VLOOKUP(I126,Hoja2!A$3:I$54,8,0)</f>
        <v>N/A</v>
      </c>
      <c r="AC126" s="65" t="str">
        <f>VLOOKUP(I126,Hoja2!A$3:I$54,9,0)</f>
        <v>FORTALECIMIENTO PVE PSICOSOCIAL</v>
      </c>
      <c r="AD126" s="82"/>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38.25">
      <c r="A127" s="133"/>
      <c r="B127" s="130"/>
      <c r="C127" s="115"/>
      <c r="D127" s="118"/>
      <c r="E127" s="121"/>
      <c r="F127" s="121"/>
      <c r="G127" s="121"/>
      <c r="H127" s="58" t="str">
        <f>VLOOKUP(I127,Hoja2!A$3:I$54,2,0)</f>
        <v>TECNOLOGÍA NO AVANZADA, COMUNICACIÓN NO EFECTIVA, SOBRECARGA CUANTITATIVA Y CUALITATIVA, NO HAY VARIACIÓN EN FORMA DE TRABAJO</v>
      </c>
      <c r="I127" s="59" t="s">
        <v>149</v>
      </c>
      <c r="J127" s="58" t="str">
        <f>VLOOKUP(I127,Hoja2!A$3:I$54,3,0)</f>
        <v>ENFERMEDADES DIGESTIVAS, IRRITABILIDAD</v>
      </c>
      <c r="K127" s="60"/>
      <c r="L127" s="58" t="str">
        <f>VLOOKUP(I127,Hoja2!A$3:I$54,4,0)</f>
        <v>N/A</v>
      </c>
      <c r="M127" s="58" t="str">
        <f>VLOOKUP(I127,Hoja2!A$3:I$54,5,0)</f>
        <v>PVE PSICOSOCIAL</v>
      </c>
      <c r="N127" s="61">
        <v>2</v>
      </c>
      <c r="O127" s="61">
        <v>2</v>
      </c>
      <c r="P127" s="61">
        <v>10</v>
      </c>
      <c r="Q127" s="61">
        <f t="shared" ref="Q127:Q172" si="27">N127*O127</f>
        <v>4</v>
      </c>
      <c r="R127" s="61">
        <f t="shared" ref="R127:R172" si="28">Q127*P127</f>
        <v>40</v>
      </c>
      <c r="S127" s="61" t="str">
        <f t="shared" ref="S127:S172" si="29">IF(Q127=40,"MA-40",IF(Q127=30,"MA-30",IF(Q127=20,"A-20",IF(Q127=10,"A-10",IF(Q127=24,"MA-24",IF(Q127=18,"A-18",IF(Q127=12,"A-12",IF(Q127=6,"M-6",IF(Q127=8,"M-8",IF(Q127=6,"M-6",IF(Q127=4,"B-4",IF(Q127=2,"B-2",))))))))))))</f>
        <v>B-4</v>
      </c>
      <c r="T127" s="66" t="str">
        <f t="shared" ref="T127:T172" si="30">IF(R127&lt;=20,"IV",IF(R127&lt;=120,"III",IF(R127&lt;=500,"II",IF(R127&lt;=4000,"I"))))</f>
        <v>III</v>
      </c>
      <c r="U127" s="66" t="str">
        <f t="shared" si="26"/>
        <v>Mejorable</v>
      </c>
      <c r="V127" s="60">
        <v>1</v>
      </c>
      <c r="W127" s="58" t="str">
        <f>VLOOKUP(I127,Hoja2!A$3:I$54,6,0)</f>
        <v>SECUELA, CALIFICACIÓN DE ENFERMEDAD LABORAL</v>
      </c>
      <c r="X127" s="65"/>
      <c r="Y127" s="65"/>
      <c r="Z127" s="65"/>
      <c r="AA127" s="64" t="str">
        <f>VLOOKUP(I127,Hoja2!A$3:I$54,7,0)</f>
        <v>N/A</v>
      </c>
      <c r="AB127" s="64" t="str">
        <f>VLOOKUP(I127,Hoja2!A$3:I$54,8,0)</f>
        <v>N/A</v>
      </c>
      <c r="AC127" s="65" t="str">
        <f>VLOOKUP(I127,Hoja2!A$3:I$54,9,0)</f>
        <v>FORTALECIMIENTO PVE PSICOSOCIAL</v>
      </c>
      <c r="AD127" s="82"/>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25.5">
      <c r="A128" s="133"/>
      <c r="B128" s="130"/>
      <c r="C128" s="115"/>
      <c r="D128" s="118"/>
      <c r="E128" s="121"/>
      <c r="F128" s="121"/>
      <c r="G128" s="121"/>
      <c r="H128" s="58" t="str">
        <f>VLOOKUP(I128,Hoja2!A$3:I$54,2,0)</f>
        <v>ESTILOS DE MANDO RÍGIDOS, AUSENCIA DE CAPACITACIÓN, AUSENCIA DE PROGRAMAS DE BIENESTAR</v>
      </c>
      <c r="I128" s="59" t="s">
        <v>154</v>
      </c>
      <c r="J128" s="58" t="str">
        <f>VLOOKUP(I128,Hoja2!A$3:I$54,3,0)</f>
        <v>ESTRÉS, DEPRESIÓN, DESMOTIVACIÓN, AUSENCIA DE ATENCIÓN</v>
      </c>
      <c r="K128" s="60"/>
      <c r="L128" s="58" t="str">
        <f>VLOOKUP(I128,Hoja2!A$3:I$54,4,0)</f>
        <v>N/A</v>
      </c>
      <c r="M128" s="58" t="str">
        <f>VLOOKUP(I128,Hoja2!A$3:I$54,5,0)</f>
        <v>PVE PSICOSOCIAL</v>
      </c>
      <c r="N128" s="61">
        <v>2</v>
      </c>
      <c r="O128" s="61">
        <v>2</v>
      </c>
      <c r="P128" s="61">
        <v>10</v>
      </c>
      <c r="Q128" s="61">
        <f t="shared" si="27"/>
        <v>4</v>
      </c>
      <c r="R128" s="61">
        <f t="shared" si="28"/>
        <v>40</v>
      </c>
      <c r="S128" s="61" t="str">
        <f t="shared" si="29"/>
        <v>B-4</v>
      </c>
      <c r="T128" s="66" t="str">
        <f t="shared" si="30"/>
        <v>III</v>
      </c>
      <c r="U128" s="66" t="str">
        <f t="shared" si="26"/>
        <v>Mejorable</v>
      </c>
      <c r="V128" s="60">
        <v>1</v>
      </c>
      <c r="W128" s="58" t="str">
        <f>VLOOKUP(I128,Hoja2!A$3:I$54,6,0)</f>
        <v>SECUELA, CALIFICACIÓN DE ENFERMEDAD LABORAL</v>
      </c>
      <c r="X128" s="65"/>
      <c r="Y128" s="65"/>
      <c r="Z128" s="65"/>
      <c r="AA128" s="64" t="str">
        <f>VLOOKUP(I128,Hoja2!A$3:I$54,7,0)</f>
        <v>N/A</v>
      </c>
      <c r="AB128" s="64" t="str">
        <f>VLOOKUP(I128,Hoja2!A$3:I$54,8,0)</f>
        <v>N/A</v>
      </c>
      <c r="AC128" s="65" t="str">
        <f>VLOOKUP(I128,Hoja2!A$3:I$54,9,0)</f>
        <v>FORTALECIMIENTO PVE PSICOSOCIAL</v>
      </c>
      <c r="AD128" s="82"/>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25.5">
      <c r="A129" s="133"/>
      <c r="B129" s="130"/>
      <c r="C129" s="115"/>
      <c r="D129" s="118"/>
      <c r="E129" s="121"/>
      <c r="F129" s="121"/>
      <c r="G129" s="121"/>
      <c r="H129" s="58" t="str">
        <f>VLOOKUP(I129,Hoja2!A$3:I$54,2,0)</f>
        <v>SISMOS, INCENDIOS, INUNDACIONES, TERREMOTOS, VENDAVALES</v>
      </c>
      <c r="I129" s="59" t="s">
        <v>250</v>
      </c>
      <c r="J129" s="58" t="str">
        <f>VLOOKUP(I129,Hoja2!A$3:I$54,3,0)</f>
        <v>LESIONES, ATRAPAMIENTO, APLASTAMIENTO, PÉRDIDAS MATERIALES</v>
      </c>
      <c r="K129" s="60"/>
      <c r="L129" s="58" t="str">
        <f>VLOOKUP(I129,Hoja2!A$3:I$54,4,0)</f>
        <v>PG INSPECCIONES, PG EMERGENCIA</v>
      </c>
      <c r="M129" s="58" t="str">
        <f>VLOOKUP(I129,Hoja2!A$3:I$54,5,0)</f>
        <v>BRIGADAS DE EMERGENCIA</v>
      </c>
      <c r="N129" s="61">
        <v>2</v>
      </c>
      <c r="O129" s="61">
        <v>2</v>
      </c>
      <c r="P129" s="61">
        <v>10</v>
      </c>
      <c r="Q129" s="61">
        <f t="shared" si="27"/>
        <v>4</v>
      </c>
      <c r="R129" s="61">
        <f t="shared" si="28"/>
        <v>40</v>
      </c>
      <c r="S129" s="61" t="str">
        <f t="shared" si="29"/>
        <v>B-4</v>
      </c>
      <c r="T129" s="66" t="str">
        <f t="shared" si="30"/>
        <v>III</v>
      </c>
      <c r="U129" s="66" t="str">
        <f t="shared" si="26"/>
        <v>Mejorable</v>
      </c>
      <c r="V129" s="60">
        <v>1</v>
      </c>
      <c r="W129" s="58" t="str">
        <f>VLOOKUP(I129,Hoja2!A$3:I$54,6,0)</f>
        <v>SECUELA, CALIFICACIÓN DE ENFERMEDAD LABORAL, MUERTE</v>
      </c>
      <c r="X129" s="65"/>
      <c r="Y129" s="65"/>
      <c r="Z129" s="65"/>
      <c r="AA129" s="64" t="str">
        <f>VLOOKUP(I129,Hoja2!A$3:I$54,7,0)</f>
        <v>NS PLANES DE EMERGENCIA</v>
      </c>
      <c r="AB129" s="64" t="str">
        <f>VLOOKUP(I129,Hoja2!A$3:I$54,8,0)</f>
        <v>N/A</v>
      </c>
      <c r="AC129" s="65" t="str">
        <f>VLOOKUP(I129,Hoja2!A$3:I$54,9,0)</f>
        <v>N/A</v>
      </c>
      <c r="AD129" s="82"/>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33.75" customHeight="1" thickBot="1">
      <c r="A130" s="133"/>
      <c r="B130" s="130"/>
      <c r="C130" s="116"/>
      <c r="D130" s="119"/>
      <c r="E130" s="122"/>
      <c r="F130" s="122"/>
      <c r="G130" s="122"/>
      <c r="H130" s="91" t="str">
        <f>VLOOKUP(I130,Hoja2!A$3:I$54,2,0)</f>
        <v>LLUVIAS, GRANIZADA, HELADAS</v>
      </c>
      <c r="I130" s="92" t="s">
        <v>251</v>
      </c>
      <c r="J130" s="91" t="str">
        <f>VLOOKUP(I130,Hoja2!A$3:I$54,3,0)</f>
        <v>LESIONES, ATRAPAMIENTO, APLASTAMIENTO, PÉRDIDAS MATERIALES</v>
      </c>
      <c r="K130" s="93"/>
      <c r="L130" s="91" t="str">
        <f>VLOOKUP(I130,Hoja2!A$3:I$54,4,0)</f>
        <v>PG INSPECCIONES, PG EMERGENCIA</v>
      </c>
      <c r="M130" s="91" t="str">
        <f>VLOOKUP(I130,Hoja2!A$3:I$54,5,0)</f>
        <v>BRIGADAS DE EMERGENCIA</v>
      </c>
      <c r="N130" s="94">
        <v>2</v>
      </c>
      <c r="O130" s="94">
        <v>3</v>
      </c>
      <c r="P130" s="94">
        <v>10</v>
      </c>
      <c r="Q130" s="94">
        <f t="shared" si="27"/>
        <v>6</v>
      </c>
      <c r="R130" s="94">
        <f t="shared" si="28"/>
        <v>60</v>
      </c>
      <c r="S130" s="94" t="str">
        <f t="shared" si="29"/>
        <v>M-6</v>
      </c>
      <c r="T130" s="87" t="str">
        <f t="shared" si="30"/>
        <v>III</v>
      </c>
      <c r="U130" s="87" t="str">
        <f t="shared" si="26"/>
        <v>Mejorable</v>
      </c>
      <c r="V130" s="93">
        <v>1</v>
      </c>
      <c r="W130" s="91" t="str">
        <f>VLOOKUP(I130,Hoja2!A$3:I$54,6,0)</f>
        <v>SECUELA, CALIFICACIÓN DE ENFERMEDAD LABORAL, MUERTE</v>
      </c>
      <c r="X130" s="95"/>
      <c r="Y130" s="95"/>
      <c r="Z130" s="95"/>
      <c r="AA130" s="96" t="str">
        <f>VLOOKUP(I130,Hoja2!A$3:I$54,7,0)</f>
        <v>NS PLANES DE EMERGENCIA</v>
      </c>
      <c r="AB130" s="96" t="str">
        <f>VLOOKUP(I130,Hoja2!A$3:I$54,8,0)</f>
        <v>N/A</v>
      </c>
      <c r="AC130" s="95" t="str">
        <f>VLOOKUP(I130,Hoja2!A$3:I$54,9,0)</f>
        <v>N/A</v>
      </c>
      <c r="AD130" s="97"/>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25.5">
      <c r="A131" s="133"/>
      <c r="B131" s="130"/>
      <c r="C131" s="123" t="s">
        <v>285</v>
      </c>
      <c r="D131" s="126" t="s">
        <v>319</v>
      </c>
      <c r="E131" s="111" t="s">
        <v>283</v>
      </c>
      <c r="F131" s="111">
        <v>32</v>
      </c>
      <c r="G131" s="111" t="s">
        <v>256</v>
      </c>
      <c r="H131" s="98" t="str">
        <f>VLOOKUP(I131,Hoja2!A$3:I$54,2,0)</f>
        <v>INADECUADAS CONEXIONES ELÉCTRICAS, SATURACIÓN EN TOMAS DE ENERGÍA</v>
      </c>
      <c r="I131" s="108" t="s">
        <v>158</v>
      </c>
      <c r="J131" s="98" t="str">
        <f>VLOOKUP(I131,Hoja2!A$3:I$54,3,0)</f>
        <v>QUEMADURAS, ELECTROCUCIÓN, ARITMIA CARDIACA, MUERTE</v>
      </c>
      <c r="K131" s="99"/>
      <c r="L131" s="98" t="str">
        <f>VLOOKUP(I131,Hoja2!A$3:I$54,4,0)</f>
        <v>PG INSPECCIONES, PG EMERGENCIA, REQUISITOS MÍNIMOS PARA LÍNEAS ELÉCTRICAS</v>
      </c>
      <c r="M131" s="98" t="str">
        <f>VLOOKUP(I131,Hoja2!A$3:I$54,5,0)</f>
        <v>ELEMENTOS DE PROTECCIÓN PERSONAL</v>
      </c>
      <c r="N131" s="100">
        <v>10</v>
      </c>
      <c r="O131" s="100">
        <v>3</v>
      </c>
      <c r="P131" s="100">
        <v>60</v>
      </c>
      <c r="Q131" s="100">
        <f t="shared" si="27"/>
        <v>30</v>
      </c>
      <c r="R131" s="100">
        <f t="shared" si="28"/>
        <v>1800</v>
      </c>
      <c r="S131" s="100" t="str">
        <f t="shared" si="29"/>
        <v>MA-30</v>
      </c>
      <c r="T131" s="77" t="str">
        <f t="shared" si="30"/>
        <v>I</v>
      </c>
      <c r="U131" s="77" t="str">
        <f>IF(T131=0,"",IF(T131="IV","Aceptable",IF(T131="III","Mejorable",IF(T131="II","No Aceptable o Aceptable con Control Especifico",IF(T131="I","No Aceptable","")))))</f>
        <v>No Aceptable</v>
      </c>
      <c r="V131" s="99">
        <v>1</v>
      </c>
      <c r="W131" s="98" t="str">
        <f>VLOOKUP(I131,Hoja2!A$3:I$54,6,0)</f>
        <v>SECUELA, CALIFICACIÓN DE ENFERMEDAD LABORAL, MUERTE</v>
      </c>
      <c r="X131" s="101"/>
      <c r="Y131" s="101"/>
      <c r="Z131" s="101"/>
      <c r="AA131" s="102" t="str">
        <f>VLOOKUP(I131,Hoja2!A$3:I$54,7,0)</f>
        <v>NS LÍNEAS ELÉCTRICAS</v>
      </c>
      <c r="AB131" s="102" t="str">
        <f>VLOOKUP(I131,Hoja2!A$3:I$54,8,0)</f>
        <v>BUENAS PRACTICAS, APLICACIÓN DE PROCEDIMIENTOS</v>
      </c>
      <c r="AC131" s="103" t="str">
        <f>VLOOKUP(I131,Hoja2!A$3:I$54,9,0)</f>
        <v>BUENAS PRACTICAS, APLICACIÓN DE PROCEDIMIENTOS</v>
      </c>
      <c r="AD131" s="10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39.75" customHeight="1">
      <c r="A132" s="133"/>
      <c r="B132" s="130"/>
      <c r="C132" s="124"/>
      <c r="D132" s="127"/>
      <c r="E132" s="112"/>
      <c r="F132" s="112"/>
      <c r="G132" s="112"/>
      <c r="H132" s="67" t="str">
        <f>VLOOKUP(I132,Hoja2!A$3:I$54,2,0)</f>
        <v>INADECUADAS CONEXIONES ELÉCTRICAS, SATURACIÓN EN TOMAS DE ENERGÍA</v>
      </c>
      <c r="I132" s="109" t="s">
        <v>163</v>
      </c>
      <c r="J132" s="67" t="str">
        <f>VLOOKUP(I132,Hoja2!A$3:I$54,3,0)</f>
        <v>INTOXICACIÓN, QUEMADURAS</v>
      </c>
      <c r="K132" s="68"/>
      <c r="L132" s="67" t="str">
        <f>VLOOKUP(I132,Hoja2!A$3:I$54,4,0)</f>
        <v>PG INSPECCIONES, PG EMERGENCIA</v>
      </c>
      <c r="M132" s="67" t="str">
        <f>VLOOKUP(I132,Hoja2!A$3:I$54,5,0)</f>
        <v>BRIGADAS DE EMERGENCIA</v>
      </c>
      <c r="N132" s="69">
        <v>10</v>
      </c>
      <c r="O132" s="69">
        <v>3</v>
      </c>
      <c r="P132" s="69">
        <v>60</v>
      </c>
      <c r="Q132" s="69">
        <f t="shared" si="27"/>
        <v>30</v>
      </c>
      <c r="R132" s="69">
        <f t="shared" si="28"/>
        <v>1800</v>
      </c>
      <c r="S132" s="69" t="str">
        <f t="shared" si="29"/>
        <v>MA-30</v>
      </c>
      <c r="T132" s="62" t="str">
        <f t="shared" si="30"/>
        <v>I</v>
      </c>
      <c r="U132" s="62" t="str">
        <f t="shared" ref="U132:U154" si="31">IF(T132=0,"",IF(T132="IV","Aceptable",IF(T132="III","Mejorable",IF(T132="II","No Aceptable o Aceptable con Control Especifico",IF(T132="I","No Aceptable","")))))</f>
        <v>No Aceptable</v>
      </c>
      <c r="V132" s="68">
        <v>1</v>
      </c>
      <c r="W132" s="67" t="str">
        <f>VLOOKUP(I132,Hoja2!A$3:I$54,6,0)</f>
        <v>SECUELA, CALIFICACIÓN DE ENFERMEDAD LABORAL, MUERTE</v>
      </c>
      <c r="X132" s="70"/>
      <c r="Y132" s="70"/>
      <c r="Z132" s="70"/>
      <c r="AA132" s="71" t="str">
        <f>VLOOKUP(I132,Hoja2!A$3:I$54,7,0)</f>
        <v>NS PLANES DE EMERGENCIA</v>
      </c>
      <c r="AB132" s="71" t="str">
        <f>VLOOKUP(I132,Hoja2!A$3:I$54,8,0)</f>
        <v>REPORTES DE CONDICIONES INSEGURAS</v>
      </c>
      <c r="AC132" s="72" t="str">
        <f>VLOOKUP(I132,Hoja2!A$3:I$54,9,0)</f>
        <v>N/A</v>
      </c>
      <c r="AD132" s="83"/>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40.5">
      <c r="A133" s="133"/>
      <c r="B133" s="130"/>
      <c r="C133" s="124"/>
      <c r="D133" s="127"/>
      <c r="E133" s="112"/>
      <c r="F133" s="112"/>
      <c r="G133" s="112"/>
      <c r="H133" s="67" t="str">
        <f>VLOOKUP(I133,Hoja2!A$3:I$54,2,0)</f>
        <v>ESCALERAS SIN BARANDAL, PISOS A DESNIVEL,INFRAESTRUCTURA DÉBIL, OBJETOS MAL UBICADOS, AUSENCIA DE ORDEN Y ASEO</v>
      </c>
      <c r="I133" s="109" t="s">
        <v>247</v>
      </c>
      <c r="J133" s="67" t="str">
        <f>VLOOKUP(I133,Hoja2!A$3:I$54,3,0)</f>
        <v>CAÍDAS DEL MISMO Y DISTINTO NIVEL, FRACTURAS, GOLPE CON OBJETOS, CAÍDA DE OBJETOS, OBSTRUCCIÓN DE VÍAS</v>
      </c>
      <c r="K133" s="68"/>
      <c r="L133" s="67" t="str">
        <f>VLOOKUP(I133,Hoja2!A$3:I$54,4,0)</f>
        <v>PG INSPECCIONES, PG EMERGENCIA</v>
      </c>
      <c r="M133" s="67" t="str">
        <f>VLOOKUP(I133,Hoja2!A$3:I$54,5,0)</f>
        <v>CAPACITACIÓN</v>
      </c>
      <c r="N133" s="69">
        <v>6</v>
      </c>
      <c r="O133" s="69">
        <v>3</v>
      </c>
      <c r="P133" s="69">
        <v>10</v>
      </c>
      <c r="Q133" s="69">
        <f t="shared" si="27"/>
        <v>18</v>
      </c>
      <c r="R133" s="69">
        <f t="shared" si="28"/>
        <v>180</v>
      </c>
      <c r="S133" s="69" t="str">
        <f t="shared" si="29"/>
        <v>A-18</v>
      </c>
      <c r="T133" s="62" t="str">
        <f t="shared" si="30"/>
        <v>II</v>
      </c>
      <c r="U133" s="62" t="str">
        <f t="shared" si="31"/>
        <v>No Aceptable o Aceptable con Control Especifico</v>
      </c>
      <c r="V133" s="68">
        <v>1</v>
      </c>
      <c r="W133" s="67" t="str">
        <f>VLOOKUP(I133,Hoja2!A$3:I$54,6,0)</f>
        <v>SECUELA, CALIFICACIÓN DE ENFERMEDAD LABORAL, MUERTE</v>
      </c>
      <c r="X133" s="72"/>
      <c r="Y133" s="72"/>
      <c r="Z133" s="72"/>
      <c r="AA133" s="71" t="str">
        <f>VLOOKUP(I133,Hoja2!A$3:I$54,7,0)</f>
        <v>N/A</v>
      </c>
      <c r="AB133" s="71" t="str">
        <f>VLOOKUP(I133,Hoja2!A$3:I$54,8,0)</f>
        <v>REPORTES DE CONDICIONES INSEGURAS</v>
      </c>
      <c r="AC133" s="72" t="str">
        <f>VLOOKUP(I133,Hoja2!A$3:I$54,9,0)</f>
        <v>SEGUIMIENTO A ACCIONES PREVENTIVAS Y CORRECTIVAS</v>
      </c>
      <c r="AD133" s="83"/>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25.5">
      <c r="A134" s="133"/>
      <c r="B134" s="130"/>
      <c r="C134" s="124"/>
      <c r="D134" s="127"/>
      <c r="E134" s="112"/>
      <c r="F134" s="112"/>
      <c r="G134" s="112"/>
      <c r="H134" s="67" t="str">
        <f>VLOOKUP(I134,Hoja2!A$3:I$54,2,0)</f>
        <v>SUPERFICIES DE TRABAJO IRREGULARES O DESLIZANTES</v>
      </c>
      <c r="I134" s="109" t="s">
        <v>248</v>
      </c>
      <c r="J134" s="67" t="str">
        <f>VLOOKUP(I134,Hoja2!A$3:I$54,3,0)</f>
        <v>CAÍDAS DEL MISMO Y DISTINTO NIVEL, FRACTURAS, GOLPE CON OBJETOS</v>
      </c>
      <c r="K134" s="68"/>
      <c r="L134" s="67" t="str">
        <f>VLOOKUP(I134,Hoja2!A$3:I$54,4,0)</f>
        <v>PG INSPECCIONES, PG EMERGENCIA</v>
      </c>
      <c r="M134" s="67" t="str">
        <f>VLOOKUP(I134,Hoja2!A$3:I$54,5,0)</f>
        <v>CAPACITACIÓN</v>
      </c>
      <c r="N134" s="69">
        <v>6</v>
      </c>
      <c r="O134" s="69">
        <v>4</v>
      </c>
      <c r="P134" s="69">
        <v>25</v>
      </c>
      <c r="Q134" s="69">
        <f t="shared" si="27"/>
        <v>24</v>
      </c>
      <c r="R134" s="69">
        <f t="shared" si="28"/>
        <v>600</v>
      </c>
      <c r="S134" s="69" t="str">
        <f t="shared" si="29"/>
        <v>MA-24</v>
      </c>
      <c r="T134" s="66" t="str">
        <f t="shared" si="30"/>
        <v>I</v>
      </c>
      <c r="U134" s="66" t="str">
        <f t="shared" si="31"/>
        <v>No Aceptable</v>
      </c>
      <c r="V134" s="68">
        <v>1</v>
      </c>
      <c r="W134" s="67" t="str">
        <f>VLOOKUP(I134,Hoja2!A$3:I$54,6,0)</f>
        <v>SECUELA, CALIFICACIÓN DE ENFERMEDAD LABORAL, MUERTE</v>
      </c>
      <c r="X134" s="72"/>
      <c r="Y134" s="72"/>
      <c r="Z134" s="72"/>
      <c r="AA134" s="71" t="str">
        <f>VLOOKUP(I134,Hoja2!A$3:I$54,7,0)</f>
        <v>N/A</v>
      </c>
      <c r="AB134" s="71" t="str">
        <f>VLOOKUP(I134,Hoja2!A$3:I$54,8,0)</f>
        <v>REPORTES DE CONDICIONES INSEGURAS</v>
      </c>
      <c r="AC134" s="72" t="str">
        <f>VLOOKUP(I134,Hoja2!A$3:I$54,9,0)</f>
        <v>SEGUIMIENTO A ACCIONES PREVENTIVAS Y CORRECTIVAS</v>
      </c>
      <c r="AD134" s="83"/>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40.5">
      <c r="A135" s="133"/>
      <c r="B135" s="130"/>
      <c r="C135" s="124"/>
      <c r="D135" s="127"/>
      <c r="E135" s="112"/>
      <c r="F135" s="112"/>
      <c r="G135" s="112"/>
      <c r="H135" s="67" t="str">
        <f>VLOOKUP(I135,Hoja2!A$3:I$54,2,0)</f>
        <v>ATROPELLAMIENTO, ENVESTIDA</v>
      </c>
      <c r="I135" s="109" t="s">
        <v>189</v>
      </c>
      <c r="J135" s="67" t="str">
        <f>VLOOKUP(I135,Hoja2!A$3:I$54,3,0)</f>
        <v>LESIONES, PÉRDIDAS MATERIALES, MUERTE</v>
      </c>
      <c r="K135" s="68"/>
      <c r="L135" s="67" t="str">
        <f>VLOOKUP(I135,Hoja2!A$3:I$54,4,0)</f>
        <v>PG INSPECCIONES, PG EMERGENCIA</v>
      </c>
      <c r="M135" s="67" t="str">
        <f>VLOOKUP(I135,Hoja2!A$3:I$54,5,0)</f>
        <v>PG SEGURIDAD VIAL</v>
      </c>
      <c r="N135" s="69">
        <v>2</v>
      </c>
      <c r="O135" s="69">
        <v>4</v>
      </c>
      <c r="P135" s="69">
        <v>25</v>
      </c>
      <c r="Q135" s="69">
        <f t="shared" si="27"/>
        <v>8</v>
      </c>
      <c r="R135" s="69">
        <f t="shared" si="28"/>
        <v>200</v>
      </c>
      <c r="S135" s="69" t="str">
        <f t="shared" si="29"/>
        <v>M-8</v>
      </c>
      <c r="T135" s="62" t="str">
        <f t="shared" si="30"/>
        <v>II</v>
      </c>
      <c r="U135" s="62" t="str">
        <f t="shared" si="31"/>
        <v>No Aceptable o Aceptable con Control Especifico</v>
      </c>
      <c r="V135" s="68">
        <v>1</v>
      </c>
      <c r="W135" s="67" t="str">
        <f>VLOOKUP(I135,Hoja2!A$3:I$54,6,0)</f>
        <v>SECUELA, CALIFICACIÓN DE ENFERMEDAD LABORAL, MUERTE</v>
      </c>
      <c r="X135" s="72"/>
      <c r="Y135" s="72"/>
      <c r="Z135" s="72"/>
      <c r="AA135" s="71" t="str">
        <f>VLOOKUP(I135,Hoja2!A$3:I$54,7,0)</f>
        <v>NS SEGURIDAD VIAL</v>
      </c>
      <c r="AB135" s="71" t="str">
        <f>VLOOKUP(I135,Hoja2!A$3:I$54,8,0)</f>
        <v>REPORTE DE CONDICIONES</v>
      </c>
      <c r="AC135" s="72" t="str">
        <f>VLOOKUP(I135,Hoja2!A$3:I$54,9,0)</f>
        <v>LISTAS PREOPERACIONALES, MANTENIMIENTO PREVENTIVO Y CORRECTIVO</v>
      </c>
      <c r="AD135" s="83"/>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29.25" customHeight="1">
      <c r="A136" s="133"/>
      <c r="B136" s="130"/>
      <c r="C136" s="124"/>
      <c r="D136" s="127"/>
      <c r="E136" s="112"/>
      <c r="F136" s="112"/>
      <c r="G136" s="112"/>
      <c r="H136" s="67" t="str">
        <f>VLOOKUP(I136,Hoja2!A$3:I$54,2,0)</f>
        <v>ATRACO, ROBO, ATENTADO, SECUESTROS, DE ORDEN PÚBLICO</v>
      </c>
      <c r="I136" s="109" t="s">
        <v>180</v>
      </c>
      <c r="J136" s="67" t="str">
        <f>VLOOKUP(I136,Hoja2!A$3:I$54,3,0)</f>
        <v>HERIDAS, LESIONES FÍSICAS / PSICOLÓGICAS</v>
      </c>
      <c r="K136" s="68"/>
      <c r="L136" s="67" t="str">
        <f>VLOOKUP(I136,Hoja2!A$3:I$54,4,0)</f>
        <v>PG INSPECCIONES, PG EMERGENCIA</v>
      </c>
      <c r="M136" s="67" t="str">
        <f>VLOOKUP(I136,Hoja2!A$3:I$54,5,0)</f>
        <v>UNIFORMES CORPORATIVOS, CHAQUETAS CORPORATIVAS, CARNETIZACIÓN</v>
      </c>
      <c r="N136" s="69">
        <v>6</v>
      </c>
      <c r="O136" s="69">
        <v>3</v>
      </c>
      <c r="P136" s="69">
        <v>25</v>
      </c>
      <c r="Q136" s="69">
        <f t="shared" si="27"/>
        <v>18</v>
      </c>
      <c r="R136" s="69">
        <f t="shared" si="28"/>
        <v>450</v>
      </c>
      <c r="S136" s="69" t="str">
        <f t="shared" si="29"/>
        <v>A-18</v>
      </c>
      <c r="T136" s="62" t="str">
        <f t="shared" si="30"/>
        <v>II</v>
      </c>
      <c r="U136" s="62" t="str">
        <f t="shared" si="31"/>
        <v>No Aceptable o Aceptable con Control Especifico</v>
      </c>
      <c r="V136" s="68">
        <v>1</v>
      </c>
      <c r="W136" s="67" t="str">
        <f>VLOOKUP(I136,Hoja2!A$3:I$54,6,0)</f>
        <v>SECUELA, CALIFICACIÓN DE ENFERMEDAD LABORAL, MUERTE</v>
      </c>
      <c r="X136" s="72"/>
      <c r="Y136" s="72"/>
      <c r="Z136" s="72"/>
      <c r="AA136" s="71" t="str">
        <f>VLOOKUP(I136,Hoja2!A$3:I$54,7,0)</f>
        <v>N/A</v>
      </c>
      <c r="AB136" s="71" t="str">
        <f>VLOOKUP(I136,Hoja2!A$3:I$54,8,0)</f>
        <v>BUENAS PRACTICAS, APLICACIÓN DE PROCEDIMIENTOS</v>
      </c>
      <c r="AC136" s="72" t="str">
        <f>VLOOKUP(I136,Hoja2!A$3:I$54,9,0)</f>
        <v>BUENAS PRACTICAS</v>
      </c>
      <c r="AD136" s="83"/>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29.25" customHeight="1">
      <c r="A137" s="133"/>
      <c r="B137" s="130"/>
      <c r="C137" s="124"/>
      <c r="D137" s="127"/>
      <c r="E137" s="112"/>
      <c r="F137" s="112"/>
      <c r="G137" s="112"/>
      <c r="H137" s="67" t="str">
        <f>VLOOKUP(I137,Hoja2!A$3:I$54,2,0)</f>
        <v>EXPLOSION, FUGA, DERRAME E INCENDIO</v>
      </c>
      <c r="I137" s="109" t="s">
        <v>230</v>
      </c>
      <c r="J137" s="67" t="str">
        <f>VLOOKUP(I137,Hoja2!A$3:I$54,3,0)</f>
        <v>INTOXICACIÓN, QUEMADURAS, LESIONES, ATRAPAMIENTO</v>
      </c>
      <c r="K137" s="68"/>
      <c r="L137" s="67" t="str">
        <f>VLOOKUP(I137,Hoja2!A$3:I$54,4,0)</f>
        <v>PG INSPECCIONES, PG EMERGENCIA</v>
      </c>
      <c r="M137" s="67" t="str">
        <f>VLOOKUP(I137,Hoja2!A$3:I$54,5,0)</f>
        <v>NO OBSERVADO</v>
      </c>
      <c r="N137" s="69">
        <v>2</v>
      </c>
      <c r="O137" s="69">
        <v>2</v>
      </c>
      <c r="P137" s="69">
        <v>10</v>
      </c>
      <c r="Q137" s="69">
        <f t="shared" si="27"/>
        <v>4</v>
      </c>
      <c r="R137" s="69">
        <f t="shared" si="28"/>
        <v>40</v>
      </c>
      <c r="S137" s="69" t="str">
        <f t="shared" si="29"/>
        <v>B-4</v>
      </c>
      <c r="T137" s="62" t="str">
        <f t="shared" si="30"/>
        <v>III</v>
      </c>
      <c r="U137" s="62" t="str">
        <f t="shared" si="31"/>
        <v>Mejorable</v>
      </c>
      <c r="V137" s="68">
        <v>1</v>
      </c>
      <c r="W137" s="67" t="str">
        <f>VLOOKUP(I137,Hoja2!A$3:I$54,6,0)</f>
        <v>SECUELA, CALIFICACIÓN DE ENFERMEDAD LABORAL, MUERTE</v>
      </c>
      <c r="X137" s="72"/>
      <c r="Y137" s="72"/>
      <c r="Z137" s="72"/>
      <c r="AA137" s="71" t="str">
        <f>VLOOKUP(I137,Hoja2!A$3:I$54,7,0)</f>
        <v>NS PLANES DE EMERGENCIA</v>
      </c>
      <c r="AB137" s="71" t="str">
        <f>VLOOKUP(I137,Hoja2!A$3:I$54,8,0)</f>
        <v>PROTOCOLOS DE EVACUACIÓN, PUNTO DE ENCUENTRO</v>
      </c>
      <c r="AC137" s="72" t="str">
        <f>VLOOKUP(I137,Hoja2!A$3:I$54,9,0)</f>
        <v>N/A</v>
      </c>
      <c r="AD137" s="83"/>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29.25" customHeight="1">
      <c r="A138" s="133"/>
      <c r="B138" s="130"/>
      <c r="C138" s="124"/>
      <c r="D138" s="127"/>
      <c r="E138" s="112"/>
      <c r="F138" s="112"/>
      <c r="G138" s="112"/>
      <c r="H138" s="67" t="str">
        <f>VLOOKUP(I138,Hoja2!A$3:I$54,2,0)</f>
        <v>AUSENCIA O EXCESO DE LUZ EN UN AMBIENTE</v>
      </c>
      <c r="I138" s="109" t="s">
        <v>47</v>
      </c>
      <c r="J138" s="67" t="str">
        <f>VLOOKUP(I138,Hoja2!A$3:I$54,3,0)</f>
        <v>ESTRÉS, DIFICULTAD PARA VER, CANSANCIO VISUAL</v>
      </c>
      <c r="K138" s="68"/>
      <c r="L138" s="67" t="str">
        <f>VLOOKUP(I138,Hoja2!A$3:I$54,4,0)</f>
        <v>PG INSPECCIONES, PG EMERGENCIA</v>
      </c>
      <c r="M138" s="67" t="str">
        <f>VLOOKUP(I138,Hoja2!A$3:I$54,5,0)</f>
        <v>NO OBSERVADO</v>
      </c>
      <c r="N138" s="69">
        <v>10</v>
      </c>
      <c r="O138" s="69">
        <v>3</v>
      </c>
      <c r="P138" s="69">
        <v>25</v>
      </c>
      <c r="Q138" s="69">
        <f t="shared" si="27"/>
        <v>30</v>
      </c>
      <c r="R138" s="69">
        <f t="shared" si="28"/>
        <v>750</v>
      </c>
      <c r="S138" s="69" t="str">
        <f t="shared" si="29"/>
        <v>MA-30</v>
      </c>
      <c r="T138" s="62" t="str">
        <f t="shared" si="30"/>
        <v>I</v>
      </c>
      <c r="U138" s="62" t="str">
        <f t="shared" si="31"/>
        <v>No Aceptable</v>
      </c>
      <c r="V138" s="68">
        <v>1</v>
      </c>
      <c r="W138" s="67" t="str">
        <f>VLOOKUP(I138,Hoja2!A$3:I$54,6,0)</f>
        <v>SECUELA, CALIFICACIÓN DE ENFERMEDAD LABORAL</v>
      </c>
      <c r="X138" s="72"/>
      <c r="Y138" s="72"/>
      <c r="Z138" s="72"/>
      <c r="AA138" s="71" t="str">
        <f>VLOOKUP(I138,Hoja2!A$3:I$54,7,0)</f>
        <v>N/A</v>
      </c>
      <c r="AB138" s="71" t="str">
        <f>VLOOKUP(I138,Hoja2!A$3:I$54,8,0)</f>
        <v>AUTOCUIDADO E HIGIENE</v>
      </c>
      <c r="AC138" s="72" t="str">
        <f>VLOOKUP(I138,Hoja2!A$3:I$54,9,0)</f>
        <v>PG HIGIENE</v>
      </c>
      <c r="AD138" s="83"/>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25.5">
      <c r="A139" s="133"/>
      <c r="B139" s="130"/>
      <c r="C139" s="124"/>
      <c r="D139" s="127"/>
      <c r="E139" s="112"/>
      <c r="F139" s="112"/>
      <c r="G139" s="112"/>
      <c r="H139" s="67" t="str">
        <f>VLOOKUP(I139,Hoja2!A$3:I$54,2,0)</f>
        <v>POLVOS INORGÁNICOS</v>
      </c>
      <c r="I139" s="109" t="s">
        <v>78</v>
      </c>
      <c r="J139" s="67" t="str">
        <f>VLOOKUP(I139,Hoja2!A$3:I$54,3,0)</f>
        <v>COMPLICACIONES RESPIRATORIAS</v>
      </c>
      <c r="K139" s="68"/>
      <c r="L139" s="67" t="str">
        <f>VLOOKUP(I139,Hoja2!A$3:I$54,4,0)</f>
        <v>PG INSPECCIONES, PG EMERGENCIA, PG RIESGO QUÍMICO</v>
      </c>
      <c r="M139" s="67" t="str">
        <f>VLOOKUP(I139,Hoja2!A$3:I$54,5,0)</f>
        <v>ELEMENTOS DE PROTECCIÓN PERSONAL</v>
      </c>
      <c r="N139" s="69">
        <v>2</v>
      </c>
      <c r="O139" s="69">
        <v>3</v>
      </c>
      <c r="P139" s="69">
        <v>10</v>
      </c>
      <c r="Q139" s="69">
        <f t="shared" si="27"/>
        <v>6</v>
      </c>
      <c r="R139" s="69">
        <f t="shared" si="28"/>
        <v>60</v>
      </c>
      <c r="S139" s="69" t="str">
        <f t="shared" si="29"/>
        <v>M-6</v>
      </c>
      <c r="T139" s="62" t="str">
        <f t="shared" si="30"/>
        <v>III</v>
      </c>
      <c r="U139" s="62" t="str">
        <f t="shared" si="31"/>
        <v>Mejorable</v>
      </c>
      <c r="V139" s="68">
        <v>1</v>
      </c>
      <c r="W139" s="67" t="str">
        <f>VLOOKUP(I139,Hoja2!A$3:I$54,6,0)</f>
        <v>SECUELA, CALIFICACIÓN DE ENFERMEDAD LABORAL</v>
      </c>
      <c r="X139" s="72"/>
      <c r="Y139" s="72"/>
      <c r="Z139" s="72"/>
      <c r="AA139" s="71" t="str">
        <f>VLOOKUP(I139,Hoja2!A$3:I$54,7,0)</f>
        <v>NS QUIMICOS</v>
      </c>
      <c r="AB139" s="71" t="str">
        <f>VLOOKUP(I139,Hoja2!A$3:I$54,8,0)</f>
        <v>BUENAS PRACTICAS Y USO DE EPP</v>
      </c>
      <c r="AC139" s="72" t="str">
        <f>VLOOKUP(I139,Hoja2!A$3:I$54,9,0)</f>
        <v>PG HIGIENE</v>
      </c>
      <c r="AD139" s="83"/>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26.25" customHeight="1">
      <c r="A140" s="133"/>
      <c r="B140" s="130"/>
      <c r="C140" s="124"/>
      <c r="D140" s="127"/>
      <c r="E140" s="112"/>
      <c r="F140" s="112"/>
      <c r="G140" s="112"/>
      <c r="H140" s="67" t="str">
        <f>VLOOKUP(I140,Hoja2!A$3:I$54,2,0)</f>
        <v>MATERIAL PARTICULADO</v>
      </c>
      <c r="I140" s="109" t="s">
        <v>84</v>
      </c>
      <c r="J140" s="67" t="str">
        <f>VLOOKUP(I140,Hoja2!A$3:I$54,3,0)</f>
        <v>COMPLICACIONES RESPIRATORIAS</v>
      </c>
      <c r="K140" s="68"/>
      <c r="L140" s="67" t="str">
        <f>VLOOKUP(I140,Hoja2!A$3:I$54,4,0)</f>
        <v>PG INSPECCIONES, PG EMERGENCIA, PG RIESGO QUÍMICO</v>
      </c>
      <c r="M140" s="67" t="str">
        <f>VLOOKUP(I140,Hoja2!A$3:I$54,5,0)</f>
        <v>ELEMENTOS DE PROTECCIÓN PERSONAL</v>
      </c>
      <c r="N140" s="69">
        <v>2</v>
      </c>
      <c r="O140" s="69">
        <v>1</v>
      </c>
      <c r="P140" s="69">
        <v>10</v>
      </c>
      <c r="Q140" s="69">
        <f t="shared" si="27"/>
        <v>2</v>
      </c>
      <c r="R140" s="69">
        <f t="shared" si="28"/>
        <v>20</v>
      </c>
      <c r="S140" s="69" t="str">
        <f t="shared" si="29"/>
        <v>B-2</v>
      </c>
      <c r="T140" s="62" t="str">
        <f t="shared" si="30"/>
        <v>IV</v>
      </c>
      <c r="U140" s="62" t="str">
        <f t="shared" si="31"/>
        <v>Aceptable</v>
      </c>
      <c r="V140" s="68">
        <v>1</v>
      </c>
      <c r="W140" s="67" t="str">
        <f>VLOOKUP(I140,Hoja2!A$3:I$54,6,0)</f>
        <v>SECUELA, CALIFICACIÓN DE ENFERMEDAD LABORAL</v>
      </c>
      <c r="X140" s="72"/>
      <c r="Y140" s="72"/>
      <c r="Z140" s="72"/>
      <c r="AA140" s="71" t="str">
        <f>VLOOKUP(I140,Hoja2!A$3:I$54,7,0)</f>
        <v>NS QUIMICOS</v>
      </c>
      <c r="AB140" s="71" t="str">
        <f>VLOOKUP(I140,Hoja2!A$3:I$54,8,0)</f>
        <v>BUENAS PRACTICAS Y USO DE EPP</v>
      </c>
      <c r="AC140" s="72" t="str">
        <f>VLOOKUP(I140,Hoja2!A$3:I$54,9,0)</f>
        <v>FORTALECIMIENTO PVE QUÍMICO</v>
      </c>
      <c r="AD140" s="83"/>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25.5">
      <c r="A141" s="133"/>
      <c r="B141" s="130"/>
      <c r="C141" s="124"/>
      <c r="D141" s="127"/>
      <c r="E141" s="112"/>
      <c r="F141" s="112"/>
      <c r="G141" s="112"/>
      <c r="H141" s="67" t="str">
        <f>VLOOKUP(I141,Hoja2!A$3:I$54,2,0)</f>
        <v>HUMOS METÁLICOS O NO METÁLICOS</v>
      </c>
      <c r="I141" s="109" t="s">
        <v>93</v>
      </c>
      <c r="J141" s="67" t="str">
        <f>VLOOKUP(I141,Hoja2!A$3:I$54,3,0)</f>
        <v>COMPLICACIONES RESPIRATORIAS</v>
      </c>
      <c r="K141" s="68"/>
      <c r="L141" s="67" t="str">
        <f>VLOOKUP(I141,Hoja2!A$3:I$54,4,0)</f>
        <v>PG INSPECCIONES, PG EMERGENCIA, PG RIESGO QUÍMICO</v>
      </c>
      <c r="M141" s="67" t="str">
        <f>VLOOKUP(I141,Hoja2!A$3:I$54,5,0)</f>
        <v>ELEMENTOS DE PROTECCIÓN PERSONAL</v>
      </c>
      <c r="N141" s="69">
        <v>2</v>
      </c>
      <c r="O141" s="69">
        <v>1</v>
      </c>
      <c r="P141" s="69">
        <v>10</v>
      </c>
      <c r="Q141" s="69">
        <f t="shared" si="27"/>
        <v>2</v>
      </c>
      <c r="R141" s="69">
        <f t="shared" si="28"/>
        <v>20</v>
      </c>
      <c r="S141" s="69" t="str">
        <f t="shared" si="29"/>
        <v>B-2</v>
      </c>
      <c r="T141" s="62" t="str">
        <f t="shared" si="30"/>
        <v>IV</v>
      </c>
      <c r="U141" s="62" t="str">
        <f t="shared" si="31"/>
        <v>Aceptable</v>
      </c>
      <c r="V141" s="68">
        <v>1</v>
      </c>
      <c r="W141" s="67" t="str">
        <f>VLOOKUP(I141,Hoja2!A$3:I$54,6,0)</f>
        <v>SECUELA, CALIFICACIÓN DE ENFERMEDAD LABORAL, MUERTE</v>
      </c>
      <c r="X141" s="72"/>
      <c r="Y141" s="72"/>
      <c r="Z141" s="72"/>
      <c r="AA141" s="71" t="str">
        <f>VLOOKUP(I141,Hoja2!A$3:I$54,7,0)</f>
        <v>NS QUIMICOS</v>
      </c>
      <c r="AB141" s="71" t="str">
        <f>VLOOKUP(I141,Hoja2!A$3:I$54,8,0)</f>
        <v>BUENAS PRACTICAS, AUTOCUIDADO Y EPP</v>
      </c>
      <c r="AC141" s="72" t="str">
        <f>VLOOKUP(I141,Hoja2!A$3:I$54,9,0)</f>
        <v>FORTALECIMIENTO PVE QUÍMICO</v>
      </c>
      <c r="AD141" s="83"/>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15">
      <c r="A142" s="133"/>
      <c r="B142" s="130"/>
      <c r="C142" s="124"/>
      <c r="D142" s="127"/>
      <c r="E142" s="112"/>
      <c r="F142" s="112"/>
      <c r="G142" s="112"/>
      <c r="H142" s="67" t="str">
        <f>VLOOKUP(I142,Hoja2!A$3:I$54,2,0)</f>
        <v>MICROORGANISMOS</v>
      </c>
      <c r="I142" s="109" t="s">
        <v>237</v>
      </c>
      <c r="J142" s="67" t="str">
        <f>VLOOKUP(I142,Hoja2!A$3:I$54,3,0)</f>
        <v>GRIPAS, NAUSEAS, MAREOS, MALESTAR GENERAL</v>
      </c>
      <c r="K142" s="68"/>
      <c r="L142" s="67" t="str">
        <f>VLOOKUP(I142,Hoja2!A$3:I$54,4,0)</f>
        <v>PG INSPECCIONES, PG EMERGENCIA</v>
      </c>
      <c r="M142" s="67" t="str">
        <f>VLOOKUP(I142,Hoja2!A$3:I$54,5,0)</f>
        <v>PVE BIOLÓGICO</v>
      </c>
      <c r="N142" s="69">
        <v>2</v>
      </c>
      <c r="O142" s="69">
        <v>1</v>
      </c>
      <c r="P142" s="69">
        <v>10</v>
      </c>
      <c r="Q142" s="69">
        <f t="shared" si="27"/>
        <v>2</v>
      </c>
      <c r="R142" s="69">
        <f t="shared" si="28"/>
        <v>20</v>
      </c>
      <c r="S142" s="69" t="str">
        <f t="shared" si="29"/>
        <v>B-2</v>
      </c>
      <c r="T142" s="62" t="str">
        <f t="shared" si="30"/>
        <v>IV</v>
      </c>
      <c r="U142" s="62" t="str">
        <f t="shared" si="31"/>
        <v>Aceptable</v>
      </c>
      <c r="V142" s="68">
        <v>1</v>
      </c>
      <c r="W142" s="67" t="str">
        <f>VLOOKUP(I142,Hoja2!A$3:I$54,6,0)</f>
        <v>SECUELA</v>
      </c>
      <c r="X142" s="72"/>
      <c r="Y142" s="72"/>
      <c r="Z142" s="72"/>
      <c r="AA142" s="71" t="str">
        <f>VLOOKUP(I142,Hoja2!A$3:I$54,7,0)</f>
        <v>NS BIOLÓGICO</v>
      </c>
      <c r="AB142" s="71" t="str">
        <f>VLOOKUP(I142,Hoja2!A$3:I$54,8,0)</f>
        <v>N/A</v>
      </c>
      <c r="AC142" s="72" t="str">
        <f>VLOOKUP(I142,Hoja2!A$3:I$54,9,0)</f>
        <v>BUENAS PRACTICAS</v>
      </c>
      <c r="AD142" s="83"/>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25.5">
      <c r="A143" s="133"/>
      <c r="B143" s="130"/>
      <c r="C143" s="124"/>
      <c r="D143" s="127"/>
      <c r="E143" s="112"/>
      <c r="F143" s="112"/>
      <c r="G143" s="112"/>
      <c r="H143" s="67" t="str">
        <f>VLOOKUP(I143,Hoja2!A$3:I$54,2,0)</f>
        <v>MICROORGANISMOS EN EL AMBIENTE</v>
      </c>
      <c r="I143" s="109" t="s">
        <v>240</v>
      </c>
      <c r="J143" s="67" t="str">
        <f>VLOOKUP(I143,Hoja2!A$3:I$54,3,0)</f>
        <v>LESIONES EN LA PIEL, MALESTAR GENERAL</v>
      </c>
      <c r="K143" s="68"/>
      <c r="L143" s="67" t="str">
        <f>VLOOKUP(I143,Hoja2!A$3:I$54,4,0)</f>
        <v>PG INSPECCIONES, PG EMERGENCIA</v>
      </c>
      <c r="M143" s="67" t="str">
        <f>VLOOKUP(I143,Hoja2!A$3:I$54,5,0)</f>
        <v>PVE BIOLÓGICO, ELEMENTOS DE PROTECCION PERSONAL</v>
      </c>
      <c r="N143" s="69">
        <v>2</v>
      </c>
      <c r="O143" s="69">
        <v>3</v>
      </c>
      <c r="P143" s="69">
        <v>10</v>
      </c>
      <c r="Q143" s="69">
        <f t="shared" si="27"/>
        <v>6</v>
      </c>
      <c r="R143" s="69">
        <f t="shared" si="28"/>
        <v>60</v>
      </c>
      <c r="S143" s="69" t="str">
        <f t="shared" si="29"/>
        <v>M-6</v>
      </c>
      <c r="T143" s="62" t="str">
        <f t="shared" si="30"/>
        <v>III</v>
      </c>
      <c r="U143" s="62" t="str">
        <f t="shared" si="31"/>
        <v>Mejorable</v>
      </c>
      <c r="V143" s="68">
        <v>1</v>
      </c>
      <c r="W143" s="67" t="str">
        <f>VLOOKUP(I143,Hoja2!A$3:I$54,6,0)</f>
        <v>SECUELA, CALIFICACIÓN DE ENFERMEDAD LABORAL, MUERTE</v>
      </c>
      <c r="X143" s="72"/>
      <c r="Y143" s="72"/>
      <c r="Z143" s="72"/>
      <c r="AA143" s="71" t="str">
        <f>VLOOKUP(I143,Hoja2!A$3:I$54,7,0)</f>
        <v>NS BIOLÓGICO</v>
      </c>
      <c r="AB143" s="71" t="str">
        <f>VLOOKUP(I143,Hoja2!A$3:I$54,8,0)</f>
        <v>AUTOCIODADO E HIGIENE, USO DE EPP</v>
      </c>
      <c r="AC143" s="72" t="str">
        <f>VLOOKUP(I143,Hoja2!A$3:I$54,9,0)</f>
        <v>N/A</v>
      </c>
      <c r="AD143" s="83"/>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33"/>
      <c r="B144" s="130"/>
      <c r="C144" s="124"/>
      <c r="D144" s="127"/>
      <c r="E144" s="112"/>
      <c r="F144" s="112"/>
      <c r="G144" s="112"/>
      <c r="H144" s="67" t="str">
        <f>VLOOKUP(I144,Hoja2!A$3:I$54,2,0)</f>
        <v>HONGOS</v>
      </c>
      <c r="I144" s="109" t="s">
        <v>113</v>
      </c>
      <c r="J144" s="67" t="str">
        <f>VLOOKUP(I144,Hoja2!A$3:I$54,3,0)</f>
        <v>LESIONES EN LA PIEL</v>
      </c>
      <c r="K144" s="68"/>
      <c r="L144" s="67" t="str">
        <f>VLOOKUP(I144,Hoja2!A$3:I$54,4,0)</f>
        <v>PG INSPECCIONES, PG EMERGENCIA</v>
      </c>
      <c r="M144" s="67" t="str">
        <f>VLOOKUP(I144,Hoja2!A$3:I$54,5,0)</f>
        <v>PVE BIOLÓGICO</v>
      </c>
      <c r="N144" s="69">
        <v>2</v>
      </c>
      <c r="O144" s="69">
        <v>1</v>
      </c>
      <c r="P144" s="69">
        <v>10</v>
      </c>
      <c r="Q144" s="69">
        <f t="shared" si="27"/>
        <v>2</v>
      </c>
      <c r="R144" s="69">
        <f t="shared" si="28"/>
        <v>20</v>
      </c>
      <c r="S144" s="69" t="str">
        <f t="shared" si="29"/>
        <v>B-2</v>
      </c>
      <c r="T144" s="62" t="str">
        <f t="shared" si="30"/>
        <v>IV</v>
      </c>
      <c r="U144" s="62" t="str">
        <f t="shared" si="31"/>
        <v>Aceptable</v>
      </c>
      <c r="V144" s="68">
        <v>1</v>
      </c>
      <c r="W144" s="67" t="str">
        <f>VLOOKUP(I144,Hoja2!A$3:I$54,6,0)</f>
        <v>SECUELA</v>
      </c>
      <c r="X144" s="72"/>
      <c r="Y144" s="72"/>
      <c r="Z144" s="72"/>
      <c r="AA144" s="71" t="str">
        <f>VLOOKUP(I144,Hoja2!A$3:I$54,7,0)</f>
        <v>NS BIOLÓGICO</v>
      </c>
      <c r="AB144" s="71" t="str">
        <f>VLOOKUP(I144,Hoja2!A$3:I$54,8,0)</f>
        <v>AUTOCUIDADO E HIGIENE, USO DE EPP</v>
      </c>
      <c r="AC144" s="72" t="str">
        <f>VLOOKUP(I144,Hoja2!A$3:I$54,9,0)</f>
        <v>N/A</v>
      </c>
      <c r="AD144" s="83"/>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40.5">
      <c r="A145" s="133"/>
      <c r="B145" s="130"/>
      <c r="C145" s="124"/>
      <c r="D145" s="127"/>
      <c r="E145" s="112"/>
      <c r="F145" s="112"/>
      <c r="G145" s="112"/>
      <c r="H145" s="67" t="str">
        <f>VLOOKUP(I145,Hoja2!A$3:I$54,2,0)</f>
        <v>FLUIDOS</v>
      </c>
      <c r="I145" s="109" t="s">
        <v>117</v>
      </c>
      <c r="J145" s="67" t="str">
        <f>VLOOKUP(I145,Hoja2!A$3:I$54,3,0)</f>
        <v>LESIONES DÉRMICAS</v>
      </c>
      <c r="K145" s="68"/>
      <c r="L145" s="67" t="str">
        <f>VLOOKUP(I145,Hoja2!A$3:I$54,4,0)</f>
        <v>PG INSPECCIONES, PG EMERGENCIA</v>
      </c>
      <c r="M145" s="67" t="str">
        <f>VLOOKUP(I145,Hoja2!A$3:I$54,5,0)</f>
        <v>PVE BIOLÓGICO, ELEMENTOS DE PROTECCION PERSONAL</v>
      </c>
      <c r="N145" s="69">
        <v>2</v>
      </c>
      <c r="O145" s="69">
        <v>4</v>
      </c>
      <c r="P145" s="69">
        <v>25</v>
      </c>
      <c r="Q145" s="69">
        <f t="shared" si="27"/>
        <v>8</v>
      </c>
      <c r="R145" s="69">
        <f t="shared" si="28"/>
        <v>200</v>
      </c>
      <c r="S145" s="69" t="str">
        <f t="shared" si="29"/>
        <v>M-8</v>
      </c>
      <c r="T145" s="62" t="str">
        <f t="shared" si="30"/>
        <v>II</v>
      </c>
      <c r="U145" s="62" t="str">
        <f t="shared" si="31"/>
        <v>No Aceptable o Aceptable con Control Especifico</v>
      </c>
      <c r="V145" s="68">
        <v>1</v>
      </c>
      <c r="W145" s="67" t="str">
        <f>VLOOKUP(I145,Hoja2!A$3:I$54,6,0)</f>
        <v>SECUELA, CALIFICACIÓN DE ENFERMEDAD LABORAL, MUERTE</v>
      </c>
      <c r="X145" s="72"/>
      <c r="Y145" s="72"/>
      <c r="Z145" s="72"/>
      <c r="AA145" s="71" t="str">
        <f>VLOOKUP(I145,Hoja2!A$3:I$54,7,0)</f>
        <v>NS BIOLÓGICO</v>
      </c>
      <c r="AB145" s="71" t="str">
        <f>VLOOKUP(I145,Hoja2!A$3:I$54,8,0)</f>
        <v>AUTOCUIDADO E HIGIENE, USO DE EPP</v>
      </c>
      <c r="AC145" s="72" t="str">
        <f>VLOOKUP(I145,Hoja2!A$3:I$54,9,0)</f>
        <v>N/A</v>
      </c>
      <c r="AD145" s="83"/>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25.5">
      <c r="A146" s="133"/>
      <c r="B146" s="130"/>
      <c r="C146" s="124"/>
      <c r="D146" s="127"/>
      <c r="E146" s="112"/>
      <c r="F146" s="112"/>
      <c r="G146" s="112"/>
      <c r="H146" s="67" t="str">
        <f>VLOOKUP(I146,Hoja2!A$3:I$54,2,0)</f>
        <v>PARÁSITOS</v>
      </c>
      <c r="I146" s="109" t="s">
        <v>119</v>
      </c>
      <c r="J146" s="67" t="str">
        <f>VLOOKUP(I146,Hoja2!A$3:I$54,3,0)</f>
        <v>LESIONES, INFECCIONES PARASITARIAS</v>
      </c>
      <c r="K146" s="68"/>
      <c r="L146" s="67" t="str">
        <f>VLOOKUP(I146,Hoja2!A$3:I$54,4,0)</f>
        <v>PG INSPECCIONES, PG EMERGENCIA</v>
      </c>
      <c r="M146" s="67" t="str">
        <f>VLOOKUP(I146,Hoja2!A$3:I$54,5,0)</f>
        <v>PVE BIOLÓGICO, ELEMENTOS DE PROTECCION PERSONAL</v>
      </c>
      <c r="N146" s="69">
        <v>2</v>
      </c>
      <c r="O146" s="69">
        <v>2</v>
      </c>
      <c r="P146" s="69">
        <v>10</v>
      </c>
      <c r="Q146" s="69">
        <f t="shared" si="27"/>
        <v>4</v>
      </c>
      <c r="R146" s="69">
        <f t="shared" si="28"/>
        <v>40</v>
      </c>
      <c r="S146" s="69" t="str">
        <f t="shared" si="29"/>
        <v>B-4</v>
      </c>
      <c r="T146" s="62" t="str">
        <f t="shared" si="30"/>
        <v>III</v>
      </c>
      <c r="U146" s="62" t="str">
        <f t="shared" si="31"/>
        <v>Mejorable</v>
      </c>
      <c r="V146" s="68">
        <v>1</v>
      </c>
      <c r="W146" s="67" t="str">
        <f>VLOOKUP(I146,Hoja2!A$3:I$54,6,0)</f>
        <v>SECUELA</v>
      </c>
      <c r="X146" s="72"/>
      <c r="Y146" s="72"/>
      <c r="Z146" s="72"/>
      <c r="AA146" s="71" t="str">
        <f>VLOOKUP(I146,Hoja2!A$3:I$54,7,0)</f>
        <v>NS BIOLÓGICO</v>
      </c>
      <c r="AB146" s="71" t="str">
        <f>VLOOKUP(I146,Hoja2!A$3:I$54,8,0)</f>
        <v>AUTOCUIDADO E HIGIENE, USO DE EPP</v>
      </c>
      <c r="AC146" s="72" t="str">
        <f>VLOOKUP(I146,Hoja2!A$3:I$54,9,0)</f>
        <v>N/A</v>
      </c>
      <c r="AD146" s="83"/>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25.5">
      <c r="A147" s="133"/>
      <c r="B147" s="130"/>
      <c r="C147" s="124"/>
      <c r="D147" s="127"/>
      <c r="E147" s="112"/>
      <c r="F147" s="112"/>
      <c r="G147" s="112"/>
      <c r="H147" s="67" t="str">
        <f>VLOOKUP(I147,Hoja2!A$3:I$54,2,0)</f>
        <v>ANIMALES VIVOS</v>
      </c>
      <c r="I147" s="109" t="s">
        <v>122</v>
      </c>
      <c r="J147" s="67" t="str">
        <f>VLOOKUP(I147,Hoja2!A$3:I$54,3,0)</f>
        <v>LESIONES EN TEJIDOS, INFECCIONES, ENFERMADES INFECTOCONTAGIOSAS</v>
      </c>
      <c r="K147" s="68"/>
      <c r="L147" s="67" t="str">
        <f>VLOOKUP(I147,Hoja2!A$3:I$54,4,0)</f>
        <v>PG INSPECCIONES, PG EMERGENCIA</v>
      </c>
      <c r="M147" s="67" t="str">
        <f>VLOOKUP(I147,Hoja2!A$3:I$54,5,0)</f>
        <v>ELEMENTOS DE PROTECCIÓN PERSONAL</v>
      </c>
      <c r="N147" s="69">
        <v>2</v>
      </c>
      <c r="O147" s="69">
        <v>2</v>
      </c>
      <c r="P147" s="69">
        <v>10</v>
      </c>
      <c r="Q147" s="69">
        <f t="shared" si="27"/>
        <v>4</v>
      </c>
      <c r="R147" s="69">
        <f t="shared" si="28"/>
        <v>40</v>
      </c>
      <c r="S147" s="69" t="str">
        <f t="shared" si="29"/>
        <v>B-4</v>
      </c>
      <c r="T147" s="62" t="str">
        <f t="shared" si="30"/>
        <v>III</v>
      </c>
      <c r="U147" s="62" t="str">
        <f t="shared" si="31"/>
        <v>Mejorable</v>
      </c>
      <c r="V147" s="68">
        <v>1</v>
      </c>
      <c r="W147" s="67" t="str">
        <f>VLOOKUP(I147,Hoja2!A$3:I$54,6,0)</f>
        <v>SECUELA, CALIFICACIÓN DE ENFERMEDAD LABORAL, MUERTE</v>
      </c>
      <c r="X147" s="72"/>
      <c r="Y147" s="72"/>
      <c r="Z147" s="72"/>
      <c r="AA147" s="71" t="str">
        <f>VLOOKUP(I147,Hoja2!A$3:I$54,7,0)</f>
        <v>NS BIOLÓGICO</v>
      </c>
      <c r="AB147" s="71" t="str">
        <f>VLOOKUP(I147,Hoja2!A$3:I$54,8,0)</f>
        <v>AUTOCUIDADO E HIGIENE, USO DE EPP</v>
      </c>
      <c r="AC147" s="72" t="str">
        <f>VLOOKUP(I147,Hoja2!A$3:I$54,9,0)</f>
        <v>BUENAS PRACTICAS</v>
      </c>
      <c r="AD147" s="83"/>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38.25">
      <c r="A148" s="133"/>
      <c r="B148" s="130"/>
      <c r="C148" s="124"/>
      <c r="D148" s="127"/>
      <c r="E148" s="112"/>
      <c r="F148" s="112"/>
      <c r="G148" s="112"/>
      <c r="H148" s="67" t="str">
        <f>VLOOKUP(I148,Hoja2!A$3:I$54,2,0)</f>
        <v>CARGA DE UN PESO MAYOR AL RECOMENDADO</v>
      </c>
      <c r="I148" s="109" t="s">
        <v>125</v>
      </c>
      <c r="J148" s="67" t="str">
        <f>VLOOKUP(I148,Hoja2!A$3:I$54,3,0)</f>
        <v>LESIONES OSTEOMUSCULARES</v>
      </c>
      <c r="K148" s="68"/>
      <c r="L148" s="67" t="str">
        <f>VLOOKUP(I148,Hoja2!A$3:I$54,4,0)</f>
        <v>PG INSPECCIONES, PG EMERGENCIA</v>
      </c>
      <c r="M148" s="67" t="str">
        <f>VLOOKUP(I148,Hoja2!A$3:I$54,5,0)</f>
        <v>PVE BIOMECÁNICO, PROGRAMA PAUSAS ACTIVAS, PG MEDICINA PREVENTIVA Y DEL TRABAJO</v>
      </c>
      <c r="N148" s="69">
        <v>2</v>
      </c>
      <c r="O148" s="69">
        <v>3</v>
      </c>
      <c r="P148" s="69">
        <v>10</v>
      </c>
      <c r="Q148" s="69">
        <f t="shared" si="27"/>
        <v>6</v>
      </c>
      <c r="R148" s="69">
        <f t="shared" si="28"/>
        <v>60</v>
      </c>
      <c r="S148" s="69" t="str">
        <f t="shared" si="29"/>
        <v>M-6</v>
      </c>
      <c r="T148" s="62" t="str">
        <f t="shared" si="30"/>
        <v>III</v>
      </c>
      <c r="U148" s="62" t="str">
        <f t="shared" si="31"/>
        <v>Mejorable</v>
      </c>
      <c r="V148" s="68">
        <v>1</v>
      </c>
      <c r="W148" s="67" t="str">
        <f>VLOOKUP(I148,Hoja2!A$3:I$54,6,0)</f>
        <v>SECUELA, CALIFICACIÓN DE ENFERMEDAD LABORAL</v>
      </c>
      <c r="X148" s="72"/>
      <c r="Y148" s="72"/>
      <c r="Z148" s="72"/>
      <c r="AA148" s="71" t="str">
        <f>VLOOKUP(I148,Hoja2!A$3:I$54,7,0)</f>
        <v>NS MANEJO DE CARGAS</v>
      </c>
      <c r="AB148" s="71" t="str">
        <f>VLOOKUP(I148,Hoja2!A$3:I$54,8,0)</f>
        <v>LEVANTAMIENTO MANUAL Y MECÁNICO DE CARGAS</v>
      </c>
      <c r="AC148" s="72" t="str">
        <f>VLOOKUP(I148,Hoja2!A$3:I$54,9,0)</f>
        <v>FORTALECIMIENTO PVE BIOMECÁNICO</v>
      </c>
      <c r="AD148" s="83"/>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33"/>
      <c r="B149" s="130"/>
      <c r="C149" s="124"/>
      <c r="D149" s="127"/>
      <c r="E149" s="112"/>
      <c r="F149" s="112"/>
      <c r="G149" s="112"/>
      <c r="H149" s="67" t="str">
        <f>VLOOKUP(I149,Hoja2!A$3:I$54,2,0)</f>
        <v>RELACIONES, COHESIÓN, CALIDAD DE INTERACCIONES NO EFECTIVA, NO HAY TRABAJO EN EQUIPO</v>
      </c>
      <c r="I149" s="109" t="s">
        <v>141</v>
      </c>
      <c r="J149" s="67" t="str">
        <f>VLOOKUP(I149,Hoja2!A$3:I$54,3,0)</f>
        <v>ENFERMEDADES DIGESTIVAS, IRRITABILIDAD</v>
      </c>
      <c r="K149" s="68"/>
      <c r="L149" s="67" t="str">
        <f>VLOOKUP(I149,Hoja2!A$3:I$54,4,0)</f>
        <v>N/A</v>
      </c>
      <c r="M149" s="67" t="str">
        <f>VLOOKUP(I149,Hoja2!A$3:I$54,5,0)</f>
        <v>PVE PSICOSOCIAL</v>
      </c>
      <c r="N149" s="69">
        <v>2</v>
      </c>
      <c r="O149" s="69">
        <v>3</v>
      </c>
      <c r="P149" s="69">
        <v>10</v>
      </c>
      <c r="Q149" s="69">
        <f t="shared" si="27"/>
        <v>6</v>
      </c>
      <c r="R149" s="69">
        <f t="shared" si="28"/>
        <v>60</v>
      </c>
      <c r="S149" s="69" t="str">
        <f t="shared" si="29"/>
        <v>M-6</v>
      </c>
      <c r="T149" s="62" t="str">
        <f t="shared" si="30"/>
        <v>III</v>
      </c>
      <c r="U149" s="62" t="str">
        <f t="shared" si="31"/>
        <v>Mejorable</v>
      </c>
      <c r="V149" s="68">
        <v>1</v>
      </c>
      <c r="W149" s="67" t="str">
        <f>VLOOKUP(I149,Hoja2!A$3:I$54,6,0)</f>
        <v>SECUELA, CALIFICACIÓN DE ENFERMEDAD LABORAL</v>
      </c>
      <c r="X149" s="72"/>
      <c r="Y149" s="72"/>
      <c r="Z149" s="72"/>
      <c r="AA149" s="71" t="str">
        <f>VLOOKUP(I149,Hoja2!A$3:I$54,7,0)</f>
        <v>N/A</v>
      </c>
      <c r="AB149" s="71" t="str">
        <f>VLOOKUP(I149,Hoja2!A$3:I$54,8,0)</f>
        <v>N/A</v>
      </c>
      <c r="AC149" s="72" t="str">
        <f>VLOOKUP(I149,Hoja2!A$3:I$54,9,0)</f>
        <v>FORTALECIMIENTO PVE PSICOSOCIAL</v>
      </c>
      <c r="AD149" s="83"/>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33"/>
      <c r="B150" s="130"/>
      <c r="C150" s="124"/>
      <c r="D150" s="127"/>
      <c r="E150" s="112"/>
      <c r="F150" s="112"/>
      <c r="G150" s="112"/>
      <c r="H150" s="67" t="str">
        <f>VLOOKUP(I150,Hoja2!A$3:I$54,2,0)</f>
        <v>CARGA MENTAL, DEMANDAS EMOCIONALES, INESPECIFICIDAD DE DEFINICIÓN DE ROLES, MONOTONÍA</v>
      </c>
      <c r="I150" s="109" t="s">
        <v>146</v>
      </c>
      <c r="J150" s="67" t="str">
        <f>VLOOKUP(I150,Hoja2!A$3:I$54,3,0)</f>
        <v>ESTRÉS, CEFALÉA, IRRITABILIDAD</v>
      </c>
      <c r="K150" s="68"/>
      <c r="L150" s="67" t="str">
        <f>VLOOKUP(I150,Hoja2!A$3:I$54,4,0)</f>
        <v>N/A</v>
      </c>
      <c r="M150" s="67" t="str">
        <f>VLOOKUP(I150,Hoja2!A$3:I$54,5,0)</f>
        <v>PVE PSICOSOCIAL</v>
      </c>
      <c r="N150" s="69">
        <v>2</v>
      </c>
      <c r="O150" s="69">
        <v>1</v>
      </c>
      <c r="P150" s="69">
        <v>10</v>
      </c>
      <c r="Q150" s="69">
        <f t="shared" si="27"/>
        <v>2</v>
      </c>
      <c r="R150" s="69">
        <f t="shared" si="28"/>
        <v>20</v>
      </c>
      <c r="S150" s="69" t="str">
        <f t="shared" si="29"/>
        <v>B-2</v>
      </c>
      <c r="T150" s="62" t="str">
        <f t="shared" si="30"/>
        <v>IV</v>
      </c>
      <c r="U150" s="62" t="str">
        <f t="shared" si="31"/>
        <v>Aceptable</v>
      </c>
      <c r="V150" s="68">
        <v>1</v>
      </c>
      <c r="W150" s="67" t="str">
        <f>VLOOKUP(I150,Hoja2!A$3:I$54,6,0)</f>
        <v>SECUELA, CALIFICACIÓN DE ENFERMEDAD LABORAL</v>
      </c>
      <c r="X150" s="72"/>
      <c r="Y150" s="72"/>
      <c r="Z150" s="72"/>
      <c r="AA150" s="71" t="str">
        <f>VLOOKUP(I150,Hoja2!A$3:I$54,7,0)</f>
        <v>N/A</v>
      </c>
      <c r="AB150" s="71" t="str">
        <f>VLOOKUP(I150,Hoja2!A$3:I$54,8,0)</f>
        <v>N/A</v>
      </c>
      <c r="AC150" s="72" t="str">
        <f>VLOOKUP(I150,Hoja2!A$3:I$54,9,0)</f>
        <v>FORTALECIMIENTO PVE PSICOSOCIAL</v>
      </c>
      <c r="AD150" s="83"/>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33"/>
      <c r="B151" s="130"/>
      <c r="C151" s="124"/>
      <c r="D151" s="127"/>
      <c r="E151" s="112"/>
      <c r="F151" s="112"/>
      <c r="G151" s="112"/>
      <c r="H151" s="67" t="str">
        <f>VLOOKUP(I151,Hoja2!A$3:I$54,2,0)</f>
        <v>TECNOLOGÍA NO AVANZADA, COMUNICACIÓN NO EFECTIVA, SOBRECARGA CUANTITATIVA Y CUALITATIVA, NO HAY VARIACIÓN EN FORMA DE TRABAJO</v>
      </c>
      <c r="I151" s="109" t="s">
        <v>149</v>
      </c>
      <c r="J151" s="67" t="str">
        <f>VLOOKUP(I151,Hoja2!A$3:I$54,3,0)</f>
        <v>ENFERMEDADES DIGESTIVAS, IRRITABILIDAD</v>
      </c>
      <c r="K151" s="68"/>
      <c r="L151" s="67" t="str">
        <f>VLOOKUP(I151,Hoja2!A$3:I$54,4,0)</f>
        <v>N/A</v>
      </c>
      <c r="M151" s="67" t="str">
        <f>VLOOKUP(I151,Hoja2!A$3:I$54,5,0)</f>
        <v>PVE PSICOSOCIAL</v>
      </c>
      <c r="N151" s="69">
        <v>2</v>
      </c>
      <c r="O151" s="69">
        <v>2</v>
      </c>
      <c r="P151" s="69">
        <v>10</v>
      </c>
      <c r="Q151" s="69">
        <f t="shared" si="27"/>
        <v>4</v>
      </c>
      <c r="R151" s="69">
        <f t="shared" si="28"/>
        <v>40</v>
      </c>
      <c r="S151" s="69" t="str">
        <f t="shared" si="29"/>
        <v>B-4</v>
      </c>
      <c r="T151" s="66" t="str">
        <f t="shared" si="30"/>
        <v>III</v>
      </c>
      <c r="U151" s="66" t="str">
        <f t="shared" si="31"/>
        <v>Mejorable</v>
      </c>
      <c r="V151" s="68">
        <v>1</v>
      </c>
      <c r="W151" s="67" t="str">
        <f>VLOOKUP(I151,Hoja2!A$3:I$54,6,0)</f>
        <v>SECUELA, CALIFICACIÓN DE ENFERMEDAD LABORAL</v>
      </c>
      <c r="X151" s="72"/>
      <c r="Y151" s="72"/>
      <c r="Z151" s="72"/>
      <c r="AA151" s="71" t="str">
        <f>VLOOKUP(I151,Hoja2!A$3:I$54,7,0)</f>
        <v>N/A</v>
      </c>
      <c r="AB151" s="71" t="str">
        <f>VLOOKUP(I151,Hoja2!A$3:I$54,8,0)</f>
        <v>N/A</v>
      </c>
      <c r="AC151" s="72" t="str">
        <f>VLOOKUP(I151,Hoja2!A$3:I$54,9,0)</f>
        <v>FORTALECIMIENTO PVE PSICOSOCIAL</v>
      </c>
      <c r="AD151" s="83"/>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33"/>
      <c r="B152" s="130"/>
      <c r="C152" s="124"/>
      <c r="D152" s="127"/>
      <c r="E152" s="112"/>
      <c r="F152" s="112"/>
      <c r="G152" s="112"/>
      <c r="H152" s="67" t="str">
        <f>VLOOKUP(I152,Hoja2!A$3:I$54,2,0)</f>
        <v>ESTILOS DE MANDO RÍGIDOS, AUSENCIA DE CAPACITACIÓN, AUSENCIA DE PROGRAMAS DE BIENESTAR</v>
      </c>
      <c r="I152" s="109" t="s">
        <v>154</v>
      </c>
      <c r="J152" s="67" t="str">
        <f>VLOOKUP(I152,Hoja2!A$3:I$54,3,0)</f>
        <v>ESTRÉS, DEPRESIÓN, DESMOTIVACIÓN, AUSENCIA DE ATENCIÓN</v>
      </c>
      <c r="K152" s="68"/>
      <c r="L152" s="67" t="str">
        <f>VLOOKUP(I152,Hoja2!A$3:I$54,4,0)</f>
        <v>N/A</v>
      </c>
      <c r="M152" s="67" t="str">
        <f>VLOOKUP(I152,Hoja2!A$3:I$54,5,0)</f>
        <v>PVE PSICOSOCIAL</v>
      </c>
      <c r="N152" s="69">
        <v>2</v>
      </c>
      <c r="O152" s="69">
        <v>2</v>
      </c>
      <c r="P152" s="69">
        <v>10</v>
      </c>
      <c r="Q152" s="69">
        <f t="shared" si="27"/>
        <v>4</v>
      </c>
      <c r="R152" s="69">
        <f t="shared" si="28"/>
        <v>40</v>
      </c>
      <c r="S152" s="69" t="str">
        <f t="shared" si="29"/>
        <v>B-4</v>
      </c>
      <c r="T152" s="66" t="str">
        <f t="shared" si="30"/>
        <v>III</v>
      </c>
      <c r="U152" s="66" t="str">
        <f t="shared" si="31"/>
        <v>Mejorable</v>
      </c>
      <c r="V152" s="68">
        <v>1</v>
      </c>
      <c r="W152" s="67" t="str">
        <f>VLOOKUP(I152,Hoja2!A$3:I$54,6,0)</f>
        <v>SECUELA, CALIFICACIÓN DE ENFERMEDAD LABORAL</v>
      </c>
      <c r="X152" s="72"/>
      <c r="Y152" s="72"/>
      <c r="Z152" s="72"/>
      <c r="AA152" s="71" t="str">
        <f>VLOOKUP(I152,Hoja2!A$3:I$54,7,0)</f>
        <v>N/A</v>
      </c>
      <c r="AB152" s="71" t="str">
        <f>VLOOKUP(I152,Hoja2!A$3:I$54,8,0)</f>
        <v>N/A</v>
      </c>
      <c r="AC152" s="72" t="str">
        <f>VLOOKUP(I152,Hoja2!A$3:I$54,9,0)</f>
        <v>FORTALECIMIENTO PVE PSICOSOCIAL</v>
      </c>
      <c r="AD152" s="83"/>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33"/>
      <c r="B153" s="130"/>
      <c r="C153" s="124"/>
      <c r="D153" s="127"/>
      <c r="E153" s="112"/>
      <c r="F153" s="112"/>
      <c r="G153" s="112"/>
      <c r="H153" s="67" t="str">
        <f>VLOOKUP(I153,Hoja2!A$3:I$54,2,0)</f>
        <v>SISMOS, INCENDIOS, INUNDACIONES, TERREMOTOS, VENDAVALES</v>
      </c>
      <c r="I153" s="109" t="s">
        <v>250</v>
      </c>
      <c r="J153" s="67" t="str">
        <f>VLOOKUP(I153,Hoja2!A$3:I$54,3,0)</f>
        <v>LESIONES, ATRAPAMIENTO, APLASTAMIENTO, PÉRDIDAS MATERIALES</v>
      </c>
      <c r="K153" s="68"/>
      <c r="L153" s="67" t="str">
        <f>VLOOKUP(I153,Hoja2!A$3:I$54,4,0)</f>
        <v>PG INSPECCIONES, PG EMERGENCIA</v>
      </c>
      <c r="M153" s="67" t="str">
        <f>VLOOKUP(I153,Hoja2!A$3:I$54,5,0)</f>
        <v>BRIGADAS DE EMERGENCIA</v>
      </c>
      <c r="N153" s="69">
        <v>2</v>
      </c>
      <c r="O153" s="69">
        <v>2</v>
      </c>
      <c r="P153" s="69">
        <v>10</v>
      </c>
      <c r="Q153" s="69">
        <f t="shared" si="27"/>
        <v>4</v>
      </c>
      <c r="R153" s="69">
        <f t="shared" si="28"/>
        <v>40</v>
      </c>
      <c r="S153" s="69" t="str">
        <f t="shared" si="29"/>
        <v>B-4</v>
      </c>
      <c r="T153" s="66" t="str">
        <f t="shared" si="30"/>
        <v>III</v>
      </c>
      <c r="U153" s="66" t="str">
        <f t="shared" si="31"/>
        <v>Mejorable</v>
      </c>
      <c r="V153" s="68">
        <v>1</v>
      </c>
      <c r="W153" s="67" t="str">
        <f>VLOOKUP(I153,Hoja2!A$3:I$54,6,0)</f>
        <v>SECUELA, CALIFICACIÓN DE ENFERMEDAD LABORAL, MUERTE</v>
      </c>
      <c r="X153" s="72"/>
      <c r="Y153" s="72"/>
      <c r="Z153" s="72"/>
      <c r="AA153" s="71" t="str">
        <f>VLOOKUP(I153,Hoja2!A$3:I$54,7,0)</f>
        <v>NS PLANES DE EMERGENCIA</v>
      </c>
      <c r="AB153" s="71" t="str">
        <f>VLOOKUP(I153,Hoja2!A$3:I$54,8,0)</f>
        <v>N/A</v>
      </c>
      <c r="AC153" s="72" t="str">
        <f>VLOOKUP(I153,Hoja2!A$3:I$54,9,0)</f>
        <v>N/A</v>
      </c>
      <c r="AD153" s="83"/>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36.75" customHeight="1" thickBot="1">
      <c r="A154" s="133"/>
      <c r="B154" s="130"/>
      <c r="C154" s="125"/>
      <c r="D154" s="128"/>
      <c r="E154" s="113"/>
      <c r="F154" s="113"/>
      <c r="G154" s="113"/>
      <c r="H154" s="84" t="str">
        <f>VLOOKUP(I154,Hoja2!A$3:I$54,2,0)</f>
        <v>LLUVIAS, GRANIZADA, HELADAS</v>
      </c>
      <c r="I154" s="110" t="s">
        <v>251</v>
      </c>
      <c r="J154" s="84" t="str">
        <f>VLOOKUP(I154,Hoja2!A$3:I$54,3,0)</f>
        <v>LESIONES, ATRAPAMIENTO, APLASTAMIENTO, PÉRDIDAS MATERIALES</v>
      </c>
      <c r="K154" s="85"/>
      <c r="L154" s="84" t="str">
        <f>VLOOKUP(I154,Hoja2!A$3:I$54,4,0)</f>
        <v>PG INSPECCIONES, PG EMERGENCIA</v>
      </c>
      <c r="M154" s="84" t="str">
        <f>VLOOKUP(I154,Hoja2!A$3:I$54,5,0)</f>
        <v>BRIGADAS DE EMERGENCIA</v>
      </c>
      <c r="N154" s="86">
        <v>2</v>
      </c>
      <c r="O154" s="86">
        <v>3</v>
      </c>
      <c r="P154" s="86">
        <v>10</v>
      </c>
      <c r="Q154" s="86">
        <f t="shared" si="27"/>
        <v>6</v>
      </c>
      <c r="R154" s="86">
        <f t="shared" si="28"/>
        <v>60</v>
      </c>
      <c r="S154" s="86" t="str">
        <f t="shared" si="29"/>
        <v>M-6</v>
      </c>
      <c r="T154" s="87" t="str">
        <f t="shared" si="30"/>
        <v>III</v>
      </c>
      <c r="U154" s="87" t="str">
        <f t="shared" si="31"/>
        <v>Mejorable</v>
      </c>
      <c r="V154" s="85">
        <v>1</v>
      </c>
      <c r="W154" s="84" t="str">
        <f>VLOOKUP(I154,Hoja2!A$3:I$54,6,0)</f>
        <v>SECUELA, CALIFICACIÓN DE ENFERMEDAD LABORAL, MUERTE</v>
      </c>
      <c r="X154" s="88"/>
      <c r="Y154" s="88"/>
      <c r="Z154" s="88"/>
      <c r="AA154" s="89" t="str">
        <f>VLOOKUP(I154,Hoja2!A$3:I$54,7,0)</f>
        <v>NS PLANES DE EMERGENCIA</v>
      </c>
      <c r="AB154" s="89" t="str">
        <f>VLOOKUP(I154,Hoja2!A$3:I$54,8,0)</f>
        <v>N/A</v>
      </c>
      <c r="AC154" s="88" t="str">
        <f>VLOOKUP(I154,Hoja2!A$3:I$54,9,0)</f>
        <v>N/A</v>
      </c>
      <c r="AD154" s="90"/>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ht="25.5">
      <c r="A155" s="133"/>
      <c r="B155" s="130"/>
      <c r="C155" s="114" t="s">
        <v>320</v>
      </c>
      <c r="D155" s="117" t="s">
        <v>321</v>
      </c>
      <c r="E155" s="120" t="s">
        <v>271</v>
      </c>
      <c r="F155" s="120">
        <v>40</v>
      </c>
      <c r="G155" s="120" t="s">
        <v>256</v>
      </c>
      <c r="H155" s="73" t="str">
        <f>VLOOKUP(I155,Hoja2!A$3:I$54,2,0)</f>
        <v>INADECUADAS CONEXIONES ELÉCTRICAS, SATURACIÓN EN TOMAS DE ENERGÍA</v>
      </c>
      <c r="I155" s="74" t="s">
        <v>158</v>
      </c>
      <c r="J155" s="73" t="str">
        <f>VLOOKUP(I155,Hoja2!A$3:I$54,3,0)</f>
        <v>QUEMADURAS, ELECTROCUCIÓN, ARITMIA CARDIACA, MUERTE</v>
      </c>
      <c r="K155" s="75"/>
      <c r="L155" s="73" t="str">
        <f>VLOOKUP(I155,Hoja2!A$3:I$54,4,0)</f>
        <v>PG INSPECCIONES, PG EMERGENCIA, REQUISITOS MÍNIMOS PARA LÍNEAS ELÉCTRICAS</v>
      </c>
      <c r="M155" s="73" t="str">
        <f>VLOOKUP(I155,Hoja2!A$3:I$54,5,0)</f>
        <v>ELEMENTOS DE PROTECCIÓN PERSONAL</v>
      </c>
      <c r="N155" s="76">
        <v>10</v>
      </c>
      <c r="O155" s="76">
        <v>3</v>
      </c>
      <c r="P155" s="76">
        <v>60</v>
      </c>
      <c r="Q155" s="76">
        <f t="shared" si="27"/>
        <v>30</v>
      </c>
      <c r="R155" s="76">
        <f t="shared" si="28"/>
        <v>1800</v>
      </c>
      <c r="S155" s="76" t="str">
        <f t="shared" si="29"/>
        <v>MA-30</v>
      </c>
      <c r="T155" s="77" t="str">
        <f t="shared" si="30"/>
        <v>I</v>
      </c>
      <c r="U155" s="77" t="str">
        <f>IF(T155=0,"",IF(T155="IV","Aceptable",IF(T155="III","Mejorable",IF(T155="II","No Aceptable o Aceptable con Control Especifico",IF(T155="I","No Aceptable","")))))</f>
        <v>No Aceptable</v>
      </c>
      <c r="V155" s="75">
        <v>3</v>
      </c>
      <c r="W155" s="73" t="str">
        <f>VLOOKUP(I155,Hoja2!A$3:I$54,6,0)</f>
        <v>SECUELA, CALIFICACIÓN DE ENFERMEDAD LABORAL, MUERTE</v>
      </c>
      <c r="X155" s="78"/>
      <c r="Y155" s="78"/>
      <c r="Z155" s="78"/>
      <c r="AA155" s="79" t="str">
        <f>VLOOKUP(I155,Hoja2!A$3:I$54,7,0)</f>
        <v>NS LÍNEAS ELÉCTRICAS</v>
      </c>
      <c r="AB155" s="79" t="str">
        <f>VLOOKUP(I155,Hoja2!A$3:I$54,8,0)</f>
        <v>BUENAS PRACTICAS, APLICACIÓN DE PROCEDIMIENTOS</v>
      </c>
      <c r="AC155" s="80" t="str">
        <f>VLOOKUP(I155,Hoja2!A$3:I$54,9,0)</f>
        <v>BUENAS PRACTICAS, APLICACIÓN DE PROCEDIMIENTOS</v>
      </c>
      <c r="AD155" s="81"/>
    </row>
    <row r="156" spans="1:151" ht="25.5">
      <c r="A156" s="133"/>
      <c r="B156" s="130"/>
      <c r="C156" s="115"/>
      <c r="D156" s="118"/>
      <c r="E156" s="121"/>
      <c r="F156" s="121"/>
      <c r="G156" s="121"/>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27"/>
        <v>30</v>
      </c>
      <c r="R156" s="61">
        <f t="shared" si="28"/>
        <v>1800</v>
      </c>
      <c r="S156" s="61" t="str">
        <f t="shared" si="29"/>
        <v>MA-30</v>
      </c>
      <c r="T156" s="62" t="str">
        <f t="shared" si="30"/>
        <v>I</v>
      </c>
      <c r="U156" s="62" t="str">
        <f t="shared" ref="U156:U178" si="32">IF(T156=0,"",IF(T156="IV","Aceptable",IF(T156="III","Mejorable",IF(T156="II","No Aceptable o Aceptable con Control Especifico",IF(T156="I","No Aceptable","")))))</f>
        <v>No Aceptable</v>
      </c>
      <c r="V156" s="60">
        <v>3</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2"/>
    </row>
    <row r="157" spans="1:151" ht="40.5">
      <c r="A157" s="133"/>
      <c r="B157" s="130"/>
      <c r="C157" s="115"/>
      <c r="D157" s="118"/>
      <c r="E157" s="121"/>
      <c r="F157" s="121"/>
      <c r="G157" s="121"/>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7"/>
        <v>18</v>
      </c>
      <c r="R157" s="61">
        <f t="shared" si="28"/>
        <v>180</v>
      </c>
      <c r="S157" s="61" t="str">
        <f t="shared" si="29"/>
        <v>A-18</v>
      </c>
      <c r="T157" s="62" t="str">
        <f t="shared" si="30"/>
        <v>II</v>
      </c>
      <c r="U157" s="62" t="str">
        <f t="shared" si="32"/>
        <v>No Aceptable o Aceptable con Control Especifico</v>
      </c>
      <c r="V157" s="60">
        <v>3</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2"/>
    </row>
    <row r="158" spans="1:151" ht="25.5">
      <c r="A158" s="133"/>
      <c r="B158" s="130"/>
      <c r="C158" s="115"/>
      <c r="D158" s="118"/>
      <c r="E158" s="121"/>
      <c r="F158" s="121"/>
      <c r="G158" s="121"/>
      <c r="H158" s="58" t="str">
        <f>VLOOKUP(I158,Hoja2!A$3:I$54,2,0)</f>
        <v>SUPERFICIES DE TRABAJO IRREGULARES O DESLIZANTES</v>
      </c>
      <c r="I158" s="59" t="s">
        <v>248</v>
      </c>
      <c r="J158" s="58" t="str">
        <f>VLOOKUP(I158,Hoja2!A$3:I$54,3,0)</f>
        <v>CAÍDAS DEL MISMO Y DISTINTO NIVEL, FRACTURAS, GOLPE CON OBJETOS</v>
      </c>
      <c r="K158" s="60"/>
      <c r="L158" s="58" t="str">
        <f>VLOOKUP(I158,Hoja2!A$3:I$54,4,0)</f>
        <v>PG INSPECCIONES, PG EMERGENCIA</v>
      </c>
      <c r="M158" s="58" t="str">
        <f>VLOOKUP(I158,Hoja2!A$3:I$54,5,0)</f>
        <v>CAPACITACIÓN</v>
      </c>
      <c r="N158" s="61">
        <v>6</v>
      </c>
      <c r="O158" s="61">
        <v>4</v>
      </c>
      <c r="P158" s="61">
        <v>25</v>
      </c>
      <c r="Q158" s="61">
        <f t="shared" si="27"/>
        <v>24</v>
      </c>
      <c r="R158" s="61">
        <f t="shared" si="28"/>
        <v>600</v>
      </c>
      <c r="S158" s="61" t="str">
        <f t="shared" si="29"/>
        <v>MA-24</v>
      </c>
      <c r="T158" s="66" t="str">
        <f t="shared" si="30"/>
        <v>I</v>
      </c>
      <c r="U158" s="66" t="str">
        <f t="shared" si="32"/>
        <v>No Aceptable</v>
      </c>
      <c r="V158" s="60">
        <v>3</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2"/>
    </row>
    <row r="159" spans="1:151" ht="40.5">
      <c r="A159" s="133"/>
      <c r="B159" s="130"/>
      <c r="C159" s="115"/>
      <c r="D159" s="118"/>
      <c r="E159" s="121"/>
      <c r="F159" s="121"/>
      <c r="G159" s="121"/>
      <c r="H159" s="58" t="str">
        <f>VLOOKUP(I159,Hoja2!A$3:I$54,2,0)</f>
        <v>ATROPELLAMIENTO, ENVESTIDA</v>
      </c>
      <c r="I159" s="59" t="s">
        <v>189</v>
      </c>
      <c r="J159" s="58" t="str">
        <f>VLOOKUP(I159,Hoja2!A$3:I$54,3,0)</f>
        <v>LESIONES, PÉRDIDAS MATERIALES, MUERTE</v>
      </c>
      <c r="K159" s="60"/>
      <c r="L159" s="58" t="str">
        <f>VLOOKUP(I159,Hoja2!A$3:I$54,4,0)</f>
        <v>PG INSPECCIONES, PG EMERGENCIA</v>
      </c>
      <c r="M159" s="58" t="str">
        <f>VLOOKUP(I159,Hoja2!A$3:I$54,5,0)</f>
        <v>PG SEGURIDAD VIAL</v>
      </c>
      <c r="N159" s="61">
        <v>2</v>
      </c>
      <c r="O159" s="61">
        <v>4</v>
      </c>
      <c r="P159" s="61">
        <v>25</v>
      </c>
      <c r="Q159" s="61">
        <f t="shared" si="27"/>
        <v>8</v>
      </c>
      <c r="R159" s="61">
        <f t="shared" si="28"/>
        <v>200</v>
      </c>
      <c r="S159" s="61" t="str">
        <f t="shared" si="29"/>
        <v>M-8</v>
      </c>
      <c r="T159" s="62" t="str">
        <f t="shared" si="30"/>
        <v>II</v>
      </c>
      <c r="U159" s="62" t="str">
        <f t="shared" si="32"/>
        <v>No Aceptable o Aceptable con Control Especifico</v>
      </c>
      <c r="V159" s="60">
        <v>3</v>
      </c>
      <c r="W159" s="58" t="str">
        <f>VLOOKUP(I159,Hoja2!A$3:I$54,6,0)</f>
        <v>SECUELA, CALIFICACIÓN DE ENFERMEDAD LABORAL, MUERTE</v>
      </c>
      <c r="X159" s="65"/>
      <c r="Y159" s="65"/>
      <c r="Z159" s="65"/>
      <c r="AA159" s="64" t="str">
        <f>VLOOKUP(I159,Hoja2!A$3:I$54,7,0)</f>
        <v>NS SEGURIDAD VIAL</v>
      </c>
      <c r="AB159" s="64" t="str">
        <f>VLOOKUP(I159,Hoja2!A$3:I$54,8,0)</f>
        <v>REPORTE DE CONDICIONES</v>
      </c>
      <c r="AC159" s="65" t="str">
        <f>VLOOKUP(I159,Hoja2!A$3:I$54,9,0)</f>
        <v>LISTAS PREOPERACIONALES, MANTENIMIENTO PREVENTIVO Y CORRECTIVO</v>
      </c>
      <c r="AD159" s="82"/>
    </row>
    <row r="160" spans="1:151" ht="40.5">
      <c r="A160" s="133"/>
      <c r="B160" s="130"/>
      <c r="C160" s="115"/>
      <c r="D160" s="118"/>
      <c r="E160" s="121"/>
      <c r="F160" s="121"/>
      <c r="G160" s="121"/>
      <c r="H160" s="58" t="str">
        <f>VLOOKUP(I160,Hoja2!A$3:I$54,2,0)</f>
        <v>ATRACO, ROBO, ATENTADO, SECUESTROS, DE ORDEN PÚBLICO</v>
      </c>
      <c r="I160" s="59" t="s">
        <v>180</v>
      </c>
      <c r="J160" s="58" t="str">
        <f>VLOOKUP(I160,Hoja2!A$3:I$54,3,0)</f>
        <v>HERIDAS, LESIONES FÍSICAS / PSICOLÓGICAS</v>
      </c>
      <c r="K160" s="60"/>
      <c r="L160" s="58" t="str">
        <f>VLOOKUP(I160,Hoja2!A$3:I$54,4,0)</f>
        <v>PG INSPECCIONES, PG EMERGENCIA</v>
      </c>
      <c r="M160" s="58" t="str">
        <f>VLOOKUP(I160,Hoja2!A$3:I$54,5,0)</f>
        <v>UNIFORMES CORPORATIVOS, CHAQUETAS CORPORATIVAS, CARNETIZACIÓN</v>
      </c>
      <c r="N160" s="61">
        <v>6</v>
      </c>
      <c r="O160" s="61">
        <v>3</v>
      </c>
      <c r="P160" s="61">
        <v>25</v>
      </c>
      <c r="Q160" s="61">
        <f t="shared" si="27"/>
        <v>18</v>
      </c>
      <c r="R160" s="61">
        <f t="shared" si="28"/>
        <v>450</v>
      </c>
      <c r="S160" s="61" t="str">
        <f t="shared" si="29"/>
        <v>A-18</v>
      </c>
      <c r="T160" s="62" t="str">
        <f t="shared" si="30"/>
        <v>II</v>
      </c>
      <c r="U160" s="62" t="str">
        <f t="shared" si="32"/>
        <v>No Aceptable o Aceptable con Control Especifico</v>
      </c>
      <c r="V160" s="60">
        <v>3</v>
      </c>
      <c r="W160" s="58" t="str">
        <f>VLOOKUP(I160,Hoja2!A$3:I$54,6,0)</f>
        <v>SECUELA, CALIFICACIÓN DE ENFERMEDAD LABORAL, MUERTE</v>
      </c>
      <c r="X160" s="65"/>
      <c r="Y160" s="65"/>
      <c r="Z160" s="65"/>
      <c r="AA160" s="64" t="str">
        <f>VLOOKUP(I160,Hoja2!A$3:I$54,7,0)</f>
        <v>N/A</v>
      </c>
      <c r="AB160" s="64" t="str">
        <f>VLOOKUP(I160,Hoja2!A$3:I$54,8,0)</f>
        <v>BUENAS PRACTICAS, APLICACIÓN DE PROCEDIMIENTOS</v>
      </c>
      <c r="AC160" s="65" t="str">
        <f>VLOOKUP(I160,Hoja2!A$3:I$54,9,0)</f>
        <v>BUENAS PRACTICAS</v>
      </c>
      <c r="AD160" s="82"/>
    </row>
    <row r="161" spans="1:30" ht="25.5">
      <c r="A161" s="133"/>
      <c r="B161" s="130"/>
      <c r="C161" s="115"/>
      <c r="D161" s="118"/>
      <c r="E161" s="121"/>
      <c r="F161" s="121"/>
      <c r="G161" s="121"/>
      <c r="H161" s="58" t="str">
        <f>VLOOKUP(I161,Hoja2!A$3:I$54,2,0)</f>
        <v>EXPLOSION, FUGA, DERRAME E INCENDIO</v>
      </c>
      <c r="I161" s="59" t="s">
        <v>230</v>
      </c>
      <c r="J161" s="58" t="str">
        <f>VLOOKUP(I161,Hoja2!A$3:I$54,3,0)</f>
        <v>INTOXICACIÓN, QUEMADURAS, LESIONES, ATRAPAMIENTO</v>
      </c>
      <c r="K161" s="60"/>
      <c r="L161" s="58" t="str">
        <f>VLOOKUP(I161,Hoja2!A$3:I$54,4,0)</f>
        <v>PG INSPECCIONES, PG EMERGENCIA</v>
      </c>
      <c r="M161" s="58" t="str">
        <f>VLOOKUP(I161,Hoja2!A$3:I$54,5,0)</f>
        <v>NO OBSERVADO</v>
      </c>
      <c r="N161" s="61">
        <v>2</v>
      </c>
      <c r="O161" s="61">
        <v>2</v>
      </c>
      <c r="P161" s="61">
        <v>10</v>
      </c>
      <c r="Q161" s="61">
        <f t="shared" si="27"/>
        <v>4</v>
      </c>
      <c r="R161" s="61">
        <f t="shared" si="28"/>
        <v>40</v>
      </c>
      <c r="S161" s="61" t="str">
        <f t="shared" si="29"/>
        <v>B-4</v>
      </c>
      <c r="T161" s="62" t="str">
        <f t="shared" si="30"/>
        <v>III</v>
      </c>
      <c r="U161" s="62" t="str">
        <f t="shared" si="32"/>
        <v>Mejorable</v>
      </c>
      <c r="V161" s="60">
        <v>3</v>
      </c>
      <c r="W161" s="58" t="str">
        <f>VLOOKUP(I161,Hoja2!A$3:I$54,6,0)</f>
        <v>SECUELA, CALIFICACIÓN DE ENFERMEDAD LABORAL, MUERTE</v>
      </c>
      <c r="X161" s="65"/>
      <c r="Y161" s="65"/>
      <c r="Z161" s="65"/>
      <c r="AA161" s="64" t="str">
        <f>VLOOKUP(I161,Hoja2!A$3:I$54,7,0)</f>
        <v>NS PLANES DE EMERGENCIA</v>
      </c>
      <c r="AB161" s="64" t="str">
        <f>VLOOKUP(I161,Hoja2!A$3:I$54,8,0)</f>
        <v>PROTOCOLOS DE EVACUACIÓN, PUNTO DE ENCUENTRO</v>
      </c>
      <c r="AC161" s="65" t="str">
        <f>VLOOKUP(I161,Hoja2!A$3:I$54,9,0)</f>
        <v>N/A</v>
      </c>
      <c r="AD161" s="82"/>
    </row>
    <row r="162" spans="1:30" ht="15">
      <c r="A162" s="133"/>
      <c r="B162" s="130"/>
      <c r="C162" s="115"/>
      <c r="D162" s="118"/>
      <c r="E162" s="121"/>
      <c r="F162" s="121"/>
      <c r="G162" s="121"/>
      <c r="H162" s="58" t="str">
        <f>VLOOKUP(I162,Hoja2!A$3:I$54,2,0)</f>
        <v>AUSENCIA O EXCESO DE LUZ EN UN AMBIENTE</v>
      </c>
      <c r="I162" s="59" t="s">
        <v>47</v>
      </c>
      <c r="J162" s="58" t="str">
        <f>VLOOKUP(I162,Hoja2!A$3:I$54,3,0)</f>
        <v>ESTRÉS, DIFICULTAD PARA VER, CANSANCIO VISUAL</v>
      </c>
      <c r="K162" s="60"/>
      <c r="L162" s="58" t="str">
        <f>VLOOKUP(I162,Hoja2!A$3:I$54,4,0)</f>
        <v>PG INSPECCIONES, PG EMERGENCIA</v>
      </c>
      <c r="M162" s="58" t="str">
        <f>VLOOKUP(I162,Hoja2!A$3:I$54,5,0)</f>
        <v>NO OBSERVADO</v>
      </c>
      <c r="N162" s="61">
        <v>10</v>
      </c>
      <c r="O162" s="61">
        <v>3</v>
      </c>
      <c r="P162" s="61">
        <v>25</v>
      </c>
      <c r="Q162" s="61">
        <f t="shared" si="27"/>
        <v>30</v>
      </c>
      <c r="R162" s="61">
        <f t="shared" si="28"/>
        <v>750</v>
      </c>
      <c r="S162" s="61" t="str">
        <f t="shared" si="29"/>
        <v>MA-30</v>
      </c>
      <c r="T162" s="62" t="str">
        <f t="shared" si="30"/>
        <v>I</v>
      </c>
      <c r="U162" s="62" t="str">
        <f t="shared" si="32"/>
        <v>No Aceptable</v>
      </c>
      <c r="V162" s="60">
        <v>3</v>
      </c>
      <c r="W162" s="58" t="str">
        <f>VLOOKUP(I162,Hoja2!A$3:I$54,6,0)</f>
        <v>SECUELA, CALIFICACIÓN DE ENFERMEDAD LABORAL</v>
      </c>
      <c r="X162" s="65"/>
      <c r="Y162" s="65"/>
      <c r="Z162" s="65"/>
      <c r="AA162" s="64" t="str">
        <f>VLOOKUP(I162,Hoja2!A$3:I$54,7,0)</f>
        <v>N/A</v>
      </c>
      <c r="AB162" s="64" t="str">
        <f>VLOOKUP(I162,Hoja2!A$3:I$54,8,0)</f>
        <v>AUTOCUIDADO E HIGIENE</v>
      </c>
      <c r="AC162" s="65" t="str">
        <f>VLOOKUP(I162,Hoja2!A$3:I$54,9,0)</f>
        <v>PG HIGIENE</v>
      </c>
      <c r="AD162" s="82"/>
    </row>
    <row r="163" spans="1:30" ht="25.5">
      <c r="A163" s="133"/>
      <c r="B163" s="130"/>
      <c r="C163" s="115"/>
      <c r="D163" s="118"/>
      <c r="E163" s="121"/>
      <c r="F163" s="121"/>
      <c r="G163" s="121"/>
      <c r="H163" s="58" t="str">
        <f>VLOOKUP(I163,Hoja2!A$3:I$54,2,0)</f>
        <v>POLVOS INORGÁNICOS</v>
      </c>
      <c r="I163" s="59" t="s">
        <v>78</v>
      </c>
      <c r="J163" s="58" t="str">
        <f>VLOOKUP(I163,Hoja2!A$3:I$54,3,0)</f>
        <v>COMPLICACIONES RESPIRATORIAS</v>
      </c>
      <c r="K163" s="60"/>
      <c r="L163" s="58" t="str">
        <f>VLOOKUP(I163,Hoja2!A$3:I$54,4,0)</f>
        <v>PG INSPECCIONES, PG EMERGENCIA, PG RIESGO QUÍMICO</v>
      </c>
      <c r="M163" s="58" t="str">
        <f>VLOOKUP(I163,Hoja2!A$3:I$54,5,0)</f>
        <v>ELEMENTOS DE PROTECCIÓN PERSONAL</v>
      </c>
      <c r="N163" s="61">
        <v>2</v>
      </c>
      <c r="O163" s="61">
        <v>3</v>
      </c>
      <c r="P163" s="61">
        <v>10</v>
      </c>
      <c r="Q163" s="61">
        <f t="shared" si="27"/>
        <v>6</v>
      </c>
      <c r="R163" s="61">
        <f t="shared" si="28"/>
        <v>60</v>
      </c>
      <c r="S163" s="61" t="str">
        <f t="shared" si="29"/>
        <v>M-6</v>
      </c>
      <c r="T163" s="62" t="str">
        <f t="shared" si="30"/>
        <v>III</v>
      </c>
      <c r="U163" s="62" t="str">
        <f t="shared" si="32"/>
        <v>Mejorable</v>
      </c>
      <c r="V163" s="60">
        <v>3</v>
      </c>
      <c r="W163" s="58" t="str">
        <f>VLOOKUP(I163,Hoja2!A$3:I$54,6,0)</f>
        <v>SECUELA, CALIFICACIÓN DE ENFERMEDAD LABORAL</v>
      </c>
      <c r="X163" s="65"/>
      <c r="Y163" s="65"/>
      <c r="Z163" s="65"/>
      <c r="AA163" s="64" t="str">
        <f>VLOOKUP(I163,Hoja2!A$3:I$54,7,0)</f>
        <v>NS QUIMICOS</v>
      </c>
      <c r="AB163" s="64" t="str">
        <f>VLOOKUP(I163,Hoja2!A$3:I$54,8,0)</f>
        <v>BUENAS PRACTICAS Y USO DE EPP</v>
      </c>
      <c r="AC163" s="65" t="str">
        <f>VLOOKUP(I163,Hoja2!A$3:I$54,9,0)</f>
        <v>PG HIGIENE</v>
      </c>
      <c r="AD163" s="82"/>
    </row>
    <row r="164" spans="1:30" ht="25.5">
      <c r="A164" s="133"/>
      <c r="B164" s="130"/>
      <c r="C164" s="115"/>
      <c r="D164" s="118"/>
      <c r="E164" s="121"/>
      <c r="F164" s="121"/>
      <c r="G164" s="121"/>
      <c r="H164" s="58" t="str">
        <f>VLOOKUP(I164,Hoja2!A$3:I$54,2,0)</f>
        <v>MATERIAL PARTICULADO</v>
      </c>
      <c r="I164" s="59" t="s">
        <v>84</v>
      </c>
      <c r="J164" s="58" t="str">
        <f>VLOOKUP(I164,Hoja2!A$3:I$54,3,0)</f>
        <v>COMPLICACIONES RESPIRATORIAS</v>
      </c>
      <c r="K164" s="60"/>
      <c r="L164" s="58" t="str">
        <f>VLOOKUP(I164,Hoja2!A$3:I$54,4,0)</f>
        <v>PG INSPECCIONES, PG EMERGENCIA, PG RIESGO QUÍMICO</v>
      </c>
      <c r="M164" s="58" t="str">
        <f>VLOOKUP(I164,Hoja2!A$3:I$54,5,0)</f>
        <v>ELEMENTOS DE PROTECCIÓN PERSONAL</v>
      </c>
      <c r="N164" s="61">
        <v>2</v>
      </c>
      <c r="O164" s="61">
        <v>1</v>
      </c>
      <c r="P164" s="61">
        <v>10</v>
      </c>
      <c r="Q164" s="61">
        <f t="shared" si="27"/>
        <v>2</v>
      </c>
      <c r="R164" s="61">
        <f t="shared" si="28"/>
        <v>20</v>
      </c>
      <c r="S164" s="61" t="str">
        <f t="shared" si="29"/>
        <v>B-2</v>
      </c>
      <c r="T164" s="62" t="str">
        <f t="shared" si="30"/>
        <v>IV</v>
      </c>
      <c r="U164" s="62" t="str">
        <f t="shared" si="32"/>
        <v>Aceptable</v>
      </c>
      <c r="V164" s="60">
        <v>3</v>
      </c>
      <c r="W164" s="58" t="str">
        <f>VLOOKUP(I164,Hoja2!A$3:I$54,6,0)</f>
        <v>SECUELA, CALIFICACIÓN DE ENFERMEDAD LABORAL</v>
      </c>
      <c r="X164" s="65"/>
      <c r="Y164" s="65"/>
      <c r="Z164" s="65"/>
      <c r="AA164" s="64" t="str">
        <f>VLOOKUP(I164,Hoja2!A$3:I$54,7,0)</f>
        <v>NS QUIMICOS</v>
      </c>
      <c r="AB164" s="64" t="str">
        <f>VLOOKUP(I164,Hoja2!A$3:I$54,8,0)</f>
        <v>BUENAS PRACTICAS Y USO DE EPP</v>
      </c>
      <c r="AC164" s="65" t="str">
        <f>VLOOKUP(I164,Hoja2!A$3:I$54,9,0)</f>
        <v>FORTALECIMIENTO PVE QUÍMICO</v>
      </c>
      <c r="AD164" s="82"/>
    </row>
    <row r="165" spans="1:30" ht="25.5">
      <c r="A165" s="133"/>
      <c r="B165" s="130"/>
      <c r="C165" s="115"/>
      <c r="D165" s="118"/>
      <c r="E165" s="121"/>
      <c r="F165" s="121"/>
      <c r="G165" s="121"/>
      <c r="H165" s="58" t="str">
        <f>VLOOKUP(I165,Hoja2!A$3:I$54,2,0)</f>
        <v>HUMOS METÁLICOS O NO METÁLICOS</v>
      </c>
      <c r="I165" s="59" t="s">
        <v>93</v>
      </c>
      <c r="J165" s="58" t="str">
        <f>VLOOKUP(I165,Hoja2!A$3:I$54,3,0)</f>
        <v>COMPLICACIONES RESPIRATORIAS</v>
      </c>
      <c r="K165" s="60"/>
      <c r="L165" s="58" t="str">
        <f>VLOOKUP(I165,Hoja2!A$3:I$54,4,0)</f>
        <v>PG INSPECCIONES, PG EMERGENCIA, PG RIESGO QUÍMICO</v>
      </c>
      <c r="M165" s="58" t="str">
        <f>VLOOKUP(I165,Hoja2!A$3:I$54,5,0)</f>
        <v>ELEMENTOS DE PROTECCIÓN PERSONAL</v>
      </c>
      <c r="N165" s="61">
        <v>2</v>
      </c>
      <c r="O165" s="61">
        <v>1</v>
      </c>
      <c r="P165" s="61">
        <v>10</v>
      </c>
      <c r="Q165" s="61">
        <f t="shared" si="27"/>
        <v>2</v>
      </c>
      <c r="R165" s="61">
        <f t="shared" si="28"/>
        <v>20</v>
      </c>
      <c r="S165" s="61" t="str">
        <f t="shared" si="29"/>
        <v>B-2</v>
      </c>
      <c r="T165" s="62" t="str">
        <f t="shared" si="30"/>
        <v>IV</v>
      </c>
      <c r="U165" s="62" t="str">
        <f t="shared" si="32"/>
        <v>Aceptable</v>
      </c>
      <c r="V165" s="60">
        <v>3</v>
      </c>
      <c r="W165" s="58" t="str">
        <f>VLOOKUP(I165,Hoja2!A$3:I$54,6,0)</f>
        <v>SECUELA, CALIFICACIÓN DE ENFERMEDAD LABORAL, MUERTE</v>
      </c>
      <c r="X165" s="65"/>
      <c r="Y165" s="65"/>
      <c r="Z165" s="65"/>
      <c r="AA165" s="64" t="str">
        <f>VLOOKUP(I165,Hoja2!A$3:I$54,7,0)</f>
        <v>NS QUIMICOS</v>
      </c>
      <c r="AB165" s="64" t="str">
        <f>VLOOKUP(I165,Hoja2!A$3:I$54,8,0)</f>
        <v>BUENAS PRACTICAS, AUTOCUIDADO Y EPP</v>
      </c>
      <c r="AC165" s="65" t="str">
        <f>VLOOKUP(I165,Hoja2!A$3:I$54,9,0)</f>
        <v>FORTALECIMIENTO PVE QUÍMICO</v>
      </c>
      <c r="AD165" s="82"/>
    </row>
    <row r="166" spans="1:30" ht="15">
      <c r="A166" s="133"/>
      <c r="B166" s="130"/>
      <c r="C166" s="115"/>
      <c r="D166" s="118"/>
      <c r="E166" s="121"/>
      <c r="F166" s="121"/>
      <c r="G166" s="121"/>
      <c r="H166" s="58" t="str">
        <f>VLOOKUP(I166,Hoja2!A$3:I$54,2,0)</f>
        <v>MICROORGANISMOS</v>
      </c>
      <c r="I166" s="59" t="s">
        <v>237</v>
      </c>
      <c r="J166" s="58" t="str">
        <f>VLOOKUP(I166,Hoja2!A$3:I$54,3,0)</f>
        <v>GRIPAS, NAUSEAS, MAREOS, MALESTAR GENERAL</v>
      </c>
      <c r="K166" s="60"/>
      <c r="L166" s="58" t="str">
        <f>VLOOKUP(I166,Hoja2!A$3:I$54,4,0)</f>
        <v>PG INSPECCIONES, PG EMERGENCIA</v>
      </c>
      <c r="M166" s="58" t="str">
        <f>VLOOKUP(I166,Hoja2!A$3:I$54,5,0)</f>
        <v>PVE BIOLÓGICO</v>
      </c>
      <c r="N166" s="61">
        <v>2</v>
      </c>
      <c r="O166" s="61">
        <v>1</v>
      </c>
      <c r="P166" s="61">
        <v>10</v>
      </c>
      <c r="Q166" s="61">
        <f t="shared" si="27"/>
        <v>2</v>
      </c>
      <c r="R166" s="61">
        <f t="shared" si="28"/>
        <v>20</v>
      </c>
      <c r="S166" s="61" t="str">
        <f t="shared" si="29"/>
        <v>B-2</v>
      </c>
      <c r="T166" s="62" t="str">
        <f t="shared" si="30"/>
        <v>IV</v>
      </c>
      <c r="U166" s="62" t="str">
        <f t="shared" si="32"/>
        <v>Aceptable</v>
      </c>
      <c r="V166" s="60">
        <v>3</v>
      </c>
      <c r="W166" s="58" t="str">
        <f>VLOOKUP(I166,Hoja2!A$3:I$54,6,0)</f>
        <v>SECUELA</v>
      </c>
      <c r="X166" s="65"/>
      <c r="Y166" s="65"/>
      <c r="Z166" s="65"/>
      <c r="AA166" s="64" t="str">
        <f>VLOOKUP(I166,Hoja2!A$3:I$54,7,0)</f>
        <v>NS BIOLÓGICO</v>
      </c>
      <c r="AB166" s="64" t="str">
        <f>VLOOKUP(I166,Hoja2!A$3:I$54,8,0)</f>
        <v>N/A</v>
      </c>
      <c r="AC166" s="65" t="str">
        <f>VLOOKUP(I166,Hoja2!A$3:I$54,9,0)</f>
        <v>BUENAS PRACTICAS</v>
      </c>
      <c r="AD166" s="82"/>
    </row>
    <row r="167" spans="1:30" ht="25.5">
      <c r="A167" s="133"/>
      <c r="B167" s="130"/>
      <c r="C167" s="115"/>
      <c r="D167" s="118"/>
      <c r="E167" s="121"/>
      <c r="F167" s="121"/>
      <c r="G167" s="121"/>
      <c r="H167" s="58" t="str">
        <f>VLOOKUP(I167,Hoja2!A$3:I$54,2,0)</f>
        <v>MICROORGANISMOS EN EL AMBIENTE</v>
      </c>
      <c r="I167" s="59" t="s">
        <v>240</v>
      </c>
      <c r="J167" s="58" t="str">
        <f>VLOOKUP(I167,Hoja2!A$3:I$54,3,0)</f>
        <v>LESIONES EN LA PIEL, MALESTAR GENERAL</v>
      </c>
      <c r="K167" s="60"/>
      <c r="L167" s="58" t="str">
        <f>VLOOKUP(I167,Hoja2!A$3:I$54,4,0)</f>
        <v>PG INSPECCIONES, PG EMERGENCIA</v>
      </c>
      <c r="M167" s="58" t="str">
        <f>VLOOKUP(I167,Hoja2!A$3:I$54,5,0)</f>
        <v>PVE BIOLÓGICO, ELEMENTOS DE PROTECCION PERSONAL</v>
      </c>
      <c r="N167" s="61">
        <v>2</v>
      </c>
      <c r="O167" s="61">
        <v>3</v>
      </c>
      <c r="P167" s="61">
        <v>10</v>
      </c>
      <c r="Q167" s="61">
        <f t="shared" si="27"/>
        <v>6</v>
      </c>
      <c r="R167" s="61">
        <f t="shared" si="28"/>
        <v>60</v>
      </c>
      <c r="S167" s="61" t="str">
        <f t="shared" si="29"/>
        <v>M-6</v>
      </c>
      <c r="T167" s="62" t="str">
        <f t="shared" si="30"/>
        <v>III</v>
      </c>
      <c r="U167" s="62" t="str">
        <f t="shared" si="32"/>
        <v>Mejorable</v>
      </c>
      <c r="V167" s="60">
        <v>3</v>
      </c>
      <c r="W167" s="58" t="str">
        <f>VLOOKUP(I167,Hoja2!A$3:I$54,6,0)</f>
        <v>SECUELA, CALIFICACIÓN DE ENFERMEDAD LABORAL, MUERTE</v>
      </c>
      <c r="X167" s="65"/>
      <c r="Y167" s="65"/>
      <c r="Z167" s="65"/>
      <c r="AA167" s="64" t="str">
        <f>VLOOKUP(I167,Hoja2!A$3:I$54,7,0)</f>
        <v>NS BIOLÓGICO</v>
      </c>
      <c r="AB167" s="64" t="str">
        <f>VLOOKUP(I167,Hoja2!A$3:I$54,8,0)</f>
        <v>AUTOCIODADO E HIGIENE, USO DE EPP</v>
      </c>
      <c r="AC167" s="65" t="str">
        <f>VLOOKUP(I167,Hoja2!A$3:I$54,9,0)</f>
        <v>N/A</v>
      </c>
      <c r="AD167" s="82"/>
    </row>
    <row r="168" spans="1:30" ht="25.5">
      <c r="A168" s="133"/>
      <c r="B168" s="130"/>
      <c r="C168" s="115"/>
      <c r="D168" s="118"/>
      <c r="E168" s="121"/>
      <c r="F168" s="121"/>
      <c r="G168" s="121"/>
      <c r="H168" s="58" t="str">
        <f>VLOOKUP(I168,Hoja2!A$3:I$54,2,0)</f>
        <v>HONGOS</v>
      </c>
      <c r="I168" s="59" t="s">
        <v>113</v>
      </c>
      <c r="J168" s="58" t="str">
        <f>VLOOKUP(I168,Hoja2!A$3:I$54,3,0)</f>
        <v>LESIONES EN LA PIEL</v>
      </c>
      <c r="K168" s="60"/>
      <c r="L168" s="58" t="str">
        <f>VLOOKUP(I168,Hoja2!A$3:I$54,4,0)</f>
        <v>PG INSPECCIONES, PG EMERGENCIA</v>
      </c>
      <c r="M168" s="58" t="str">
        <f>VLOOKUP(I168,Hoja2!A$3:I$54,5,0)</f>
        <v>PVE BIOLÓGICO</v>
      </c>
      <c r="N168" s="61">
        <v>2</v>
      </c>
      <c r="O168" s="61">
        <v>1</v>
      </c>
      <c r="P168" s="61">
        <v>10</v>
      </c>
      <c r="Q168" s="61">
        <f t="shared" si="27"/>
        <v>2</v>
      </c>
      <c r="R168" s="61">
        <f t="shared" si="28"/>
        <v>20</v>
      </c>
      <c r="S168" s="61" t="str">
        <f t="shared" si="29"/>
        <v>B-2</v>
      </c>
      <c r="T168" s="62" t="str">
        <f t="shared" si="30"/>
        <v>IV</v>
      </c>
      <c r="U168" s="62" t="str">
        <f t="shared" si="32"/>
        <v>Aceptable</v>
      </c>
      <c r="V168" s="60">
        <v>3</v>
      </c>
      <c r="W168" s="58" t="str">
        <f>VLOOKUP(I168,Hoja2!A$3:I$54,6,0)</f>
        <v>SECUELA</v>
      </c>
      <c r="X168" s="65"/>
      <c r="Y168" s="65"/>
      <c r="Z168" s="65"/>
      <c r="AA168" s="64" t="str">
        <f>VLOOKUP(I168,Hoja2!A$3:I$54,7,0)</f>
        <v>NS BIOLÓGICO</v>
      </c>
      <c r="AB168" s="64" t="str">
        <f>VLOOKUP(I168,Hoja2!A$3:I$54,8,0)</f>
        <v>AUTOCUIDADO E HIGIENE, USO DE EPP</v>
      </c>
      <c r="AC168" s="65" t="str">
        <f>VLOOKUP(I168,Hoja2!A$3:I$54,9,0)</f>
        <v>N/A</v>
      </c>
      <c r="AD168" s="82"/>
    </row>
    <row r="169" spans="1:30" ht="40.5">
      <c r="A169" s="133"/>
      <c r="B169" s="130"/>
      <c r="C169" s="115"/>
      <c r="D169" s="118"/>
      <c r="E169" s="121"/>
      <c r="F169" s="121"/>
      <c r="G169" s="121"/>
      <c r="H169" s="58" t="str">
        <f>VLOOKUP(I169,Hoja2!A$3:I$54,2,0)</f>
        <v>FLUIDOS</v>
      </c>
      <c r="I169" s="59" t="s">
        <v>117</v>
      </c>
      <c r="J169" s="58" t="str">
        <f>VLOOKUP(I169,Hoja2!A$3:I$54,3,0)</f>
        <v>LESIONES DÉRMICAS</v>
      </c>
      <c r="K169" s="60"/>
      <c r="L169" s="58" t="str">
        <f>VLOOKUP(I169,Hoja2!A$3:I$54,4,0)</f>
        <v>PG INSPECCIONES, PG EMERGENCIA</v>
      </c>
      <c r="M169" s="58" t="str">
        <f>VLOOKUP(I169,Hoja2!A$3:I$54,5,0)</f>
        <v>PVE BIOLÓGICO, ELEMENTOS DE PROTECCION PERSONAL</v>
      </c>
      <c r="N169" s="61">
        <v>2</v>
      </c>
      <c r="O169" s="61">
        <v>4</v>
      </c>
      <c r="P169" s="61">
        <v>25</v>
      </c>
      <c r="Q169" s="61">
        <f t="shared" si="27"/>
        <v>8</v>
      </c>
      <c r="R169" s="61">
        <f t="shared" si="28"/>
        <v>200</v>
      </c>
      <c r="S169" s="61" t="str">
        <f t="shared" si="29"/>
        <v>M-8</v>
      </c>
      <c r="T169" s="62" t="str">
        <f t="shared" si="30"/>
        <v>II</v>
      </c>
      <c r="U169" s="62" t="str">
        <f t="shared" si="32"/>
        <v>No Aceptable o Aceptable con Control Especifico</v>
      </c>
      <c r="V169" s="60">
        <v>3</v>
      </c>
      <c r="W169" s="58" t="str">
        <f>VLOOKUP(I169,Hoja2!A$3:I$54,6,0)</f>
        <v>SECUELA, CALIFICACIÓN DE ENFERMEDAD LABORAL, MUERTE</v>
      </c>
      <c r="X169" s="65"/>
      <c r="Y169" s="65"/>
      <c r="Z169" s="65"/>
      <c r="AA169" s="64" t="str">
        <f>VLOOKUP(I169,Hoja2!A$3:I$54,7,0)</f>
        <v>NS BIOLÓGICO</v>
      </c>
      <c r="AB169" s="64" t="str">
        <f>VLOOKUP(I169,Hoja2!A$3:I$54,8,0)</f>
        <v>AUTOCUIDADO E HIGIENE, USO DE EPP</v>
      </c>
      <c r="AC169" s="65" t="str">
        <f>VLOOKUP(I169,Hoja2!A$3:I$54,9,0)</f>
        <v>N/A</v>
      </c>
      <c r="AD169" s="82"/>
    </row>
    <row r="170" spans="1:30" ht="25.5">
      <c r="A170" s="133"/>
      <c r="B170" s="130"/>
      <c r="C170" s="115"/>
      <c r="D170" s="118"/>
      <c r="E170" s="121"/>
      <c r="F170" s="121"/>
      <c r="G170" s="121"/>
      <c r="H170" s="58" t="str">
        <f>VLOOKUP(I170,Hoja2!A$3:I$54,2,0)</f>
        <v>PARÁSITOS</v>
      </c>
      <c r="I170" s="59" t="s">
        <v>119</v>
      </c>
      <c r="J170" s="58" t="str">
        <f>VLOOKUP(I170,Hoja2!A$3:I$54,3,0)</f>
        <v>LESIONES, INFECCIONES PARASITARIAS</v>
      </c>
      <c r="K170" s="60"/>
      <c r="L170" s="58" t="str">
        <f>VLOOKUP(I170,Hoja2!A$3:I$54,4,0)</f>
        <v>PG INSPECCIONES, PG EMERGENCIA</v>
      </c>
      <c r="M170" s="58" t="str">
        <f>VLOOKUP(I170,Hoja2!A$3:I$54,5,0)</f>
        <v>PVE BIOLÓGICO, ELEMENTOS DE PROTECCION PERSONAL</v>
      </c>
      <c r="N170" s="61">
        <v>2</v>
      </c>
      <c r="O170" s="61">
        <v>2</v>
      </c>
      <c r="P170" s="61">
        <v>10</v>
      </c>
      <c r="Q170" s="61">
        <f t="shared" si="27"/>
        <v>4</v>
      </c>
      <c r="R170" s="61">
        <f t="shared" si="28"/>
        <v>40</v>
      </c>
      <c r="S170" s="61" t="str">
        <f t="shared" si="29"/>
        <v>B-4</v>
      </c>
      <c r="T170" s="62" t="str">
        <f t="shared" si="30"/>
        <v>III</v>
      </c>
      <c r="U170" s="62" t="str">
        <f t="shared" si="32"/>
        <v>Mejorable</v>
      </c>
      <c r="V170" s="60">
        <v>3</v>
      </c>
      <c r="W170" s="58" t="str">
        <f>VLOOKUP(I170,Hoja2!A$3:I$54,6,0)</f>
        <v>SECUELA</v>
      </c>
      <c r="X170" s="65"/>
      <c r="Y170" s="65"/>
      <c r="Z170" s="65"/>
      <c r="AA170" s="64" t="str">
        <f>VLOOKUP(I170,Hoja2!A$3:I$54,7,0)</f>
        <v>NS BIOLÓGICO</v>
      </c>
      <c r="AB170" s="64" t="str">
        <f>VLOOKUP(I170,Hoja2!A$3:I$54,8,0)</f>
        <v>AUTOCUIDADO E HIGIENE, USO DE EPP</v>
      </c>
      <c r="AC170" s="65" t="str">
        <f>VLOOKUP(I170,Hoja2!A$3:I$54,9,0)</f>
        <v>N/A</v>
      </c>
      <c r="AD170" s="82"/>
    </row>
    <row r="171" spans="1:30" ht="25.5">
      <c r="A171" s="133"/>
      <c r="B171" s="130"/>
      <c r="C171" s="115"/>
      <c r="D171" s="118"/>
      <c r="E171" s="121"/>
      <c r="F171" s="121"/>
      <c r="G171" s="121"/>
      <c r="H171" s="58" t="str">
        <f>VLOOKUP(I171,Hoja2!A$3:I$54,2,0)</f>
        <v>ANIMALES VIVOS</v>
      </c>
      <c r="I171" s="59" t="s">
        <v>122</v>
      </c>
      <c r="J171" s="58" t="str">
        <f>VLOOKUP(I171,Hoja2!A$3:I$54,3,0)</f>
        <v>LESIONES EN TEJIDOS, INFECCIONES, ENFERMADES INFECTOCONTAGIOSAS</v>
      </c>
      <c r="K171" s="60"/>
      <c r="L171" s="58" t="str">
        <f>VLOOKUP(I171,Hoja2!A$3:I$54,4,0)</f>
        <v>PG INSPECCIONES, PG EMERGENCIA</v>
      </c>
      <c r="M171" s="58" t="str">
        <f>VLOOKUP(I171,Hoja2!A$3:I$54,5,0)</f>
        <v>ELEMENTOS DE PROTECCIÓN PERSONAL</v>
      </c>
      <c r="N171" s="61">
        <v>2</v>
      </c>
      <c r="O171" s="61">
        <v>2</v>
      </c>
      <c r="P171" s="61">
        <v>10</v>
      </c>
      <c r="Q171" s="61">
        <f t="shared" si="27"/>
        <v>4</v>
      </c>
      <c r="R171" s="61">
        <f t="shared" si="28"/>
        <v>40</v>
      </c>
      <c r="S171" s="61" t="str">
        <f t="shared" si="29"/>
        <v>B-4</v>
      </c>
      <c r="T171" s="62" t="str">
        <f t="shared" si="30"/>
        <v>III</v>
      </c>
      <c r="U171" s="62" t="str">
        <f t="shared" si="32"/>
        <v>Mejorable</v>
      </c>
      <c r="V171" s="60">
        <v>3</v>
      </c>
      <c r="W171" s="58" t="str">
        <f>VLOOKUP(I171,Hoja2!A$3:I$54,6,0)</f>
        <v>SECUELA, CALIFICACIÓN DE ENFERMEDAD LABORAL, MUERTE</v>
      </c>
      <c r="X171" s="65"/>
      <c r="Y171" s="65"/>
      <c r="Z171" s="65"/>
      <c r="AA171" s="64" t="str">
        <f>VLOOKUP(I171,Hoja2!A$3:I$54,7,0)</f>
        <v>NS BIOLÓGICO</v>
      </c>
      <c r="AB171" s="64" t="str">
        <f>VLOOKUP(I171,Hoja2!A$3:I$54,8,0)</f>
        <v>AUTOCUIDADO E HIGIENE, USO DE EPP</v>
      </c>
      <c r="AC171" s="65" t="str">
        <f>VLOOKUP(I171,Hoja2!A$3:I$54,9,0)</f>
        <v>BUENAS PRACTICAS</v>
      </c>
      <c r="AD171" s="82"/>
    </row>
    <row r="172" spans="1:30" ht="38.25">
      <c r="A172" s="133"/>
      <c r="B172" s="130"/>
      <c r="C172" s="115"/>
      <c r="D172" s="118"/>
      <c r="E172" s="121"/>
      <c r="F172" s="121"/>
      <c r="G172" s="121"/>
      <c r="H172" s="58" t="str">
        <f>VLOOKUP(I172,Hoja2!A$3:I$54,2,0)</f>
        <v>CARGA DE UN PESO MAYOR AL RECOMENDADO</v>
      </c>
      <c r="I172" s="59" t="s">
        <v>125</v>
      </c>
      <c r="J172" s="58" t="str">
        <f>VLOOKUP(I172,Hoja2!A$3:I$54,3,0)</f>
        <v>LESIONES OSTEOMUSCULARES</v>
      </c>
      <c r="K172" s="60"/>
      <c r="L172" s="58" t="str">
        <f>VLOOKUP(I172,Hoja2!A$3:I$54,4,0)</f>
        <v>PG INSPECCIONES, PG EMERGENCIA</v>
      </c>
      <c r="M172" s="58" t="str">
        <f>VLOOKUP(I172,Hoja2!A$3:I$54,5,0)</f>
        <v>PVE BIOMECÁNICO, PROGRAMA PAUSAS ACTIVAS, PG MEDICINA PREVENTIVA Y DEL TRABAJO</v>
      </c>
      <c r="N172" s="61">
        <v>2</v>
      </c>
      <c r="O172" s="61">
        <v>3</v>
      </c>
      <c r="P172" s="61">
        <v>10</v>
      </c>
      <c r="Q172" s="61">
        <f t="shared" si="27"/>
        <v>6</v>
      </c>
      <c r="R172" s="61">
        <f t="shared" si="28"/>
        <v>60</v>
      </c>
      <c r="S172" s="61" t="str">
        <f t="shared" si="29"/>
        <v>M-6</v>
      </c>
      <c r="T172" s="62" t="str">
        <f t="shared" si="30"/>
        <v>III</v>
      </c>
      <c r="U172" s="62" t="str">
        <f t="shared" si="32"/>
        <v>Mejorable</v>
      </c>
      <c r="V172" s="60">
        <v>3</v>
      </c>
      <c r="W172" s="58" t="str">
        <f>VLOOKUP(I172,Hoja2!A$3:I$54,6,0)</f>
        <v>SECUELA, CALIFICACIÓN DE ENFERMEDAD LABORAL</v>
      </c>
      <c r="X172" s="65"/>
      <c r="Y172" s="65"/>
      <c r="Z172" s="65"/>
      <c r="AA172" s="64" t="str">
        <f>VLOOKUP(I172,Hoja2!A$3:I$54,7,0)</f>
        <v>NS MANEJO DE CARGAS</v>
      </c>
      <c r="AB172" s="64" t="str">
        <f>VLOOKUP(I172,Hoja2!A$3:I$54,8,0)</f>
        <v>LEVANTAMIENTO MANUAL Y MECÁNICO DE CARGAS</v>
      </c>
      <c r="AC172" s="65" t="str">
        <f>VLOOKUP(I172,Hoja2!A$3:I$54,9,0)</f>
        <v>FORTALECIMIENTO PVE BIOMECÁNICO</v>
      </c>
      <c r="AD172" s="82"/>
    </row>
    <row r="173" spans="1:30" ht="25.5">
      <c r="A173" s="133"/>
      <c r="B173" s="130"/>
      <c r="C173" s="115"/>
      <c r="D173" s="118"/>
      <c r="E173" s="121"/>
      <c r="F173" s="121"/>
      <c r="G173" s="121"/>
      <c r="H173" s="58" t="str">
        <f>VLOOKUP(I173,Hoja2!A$3:I$54,2,0)</f>
        <v>RELACIONES, COHESIÓN, CALIDAD DE INTERACCIONES NO EFECTIVA, NO HAY TRABAJO EN EQUIPO</v>
      </c>
      <c r="I173" s="59" t="s">
        <v>141</v>
      </c>
      <c r="J173" s="58" t="str">
        <f>VLOOKUP(I173,Hoja2!A$3:I$54,3,0)</f>
        <v>ENFERMEDADES DIGESTIVAS, IRRITABILIDAD</v>
      </c>
      <c r="K173" s="60"/>
      <c r="L173" s="58" t="str">
        <f>VLOOKUP(I173,Hoja2!A$3:I$54,4,0)</f>
        <v>N/A</v>
      </c>
      <c r="M173" s="58" t="str">
        <f>VLOOKUP(I173,Hoja2!A$3:I$54,5,0)</f>
        <v>PVE PSICOSOCIAL</v>
      </c>
      <c r="N173" s="61">
        <v>2</v>
      </c>
      <c r="O173" s="61">
        <v>3</v>
      </c>
      <c r="P173" s="61">
        <v>10</v>
      </c>
      <c r="Q173" s="61">
        <f t="shared" ref="Q173:Q215" si="33">N173*O173</f>
        <v>6</v>
      </c>
      <c r="R173" s="61">
        <f t="shared" ref="R173:R215" si="34">Q173*P173</f>
        <v>60</v>
      </c>
      <c r="S173" s="61" t="str">
        <f t="shared" ref="S173:S215" si="35">IF(Q173=40,"MA-40",IF(Q173=30,"MA-30",IF(Q173=20,"A-20",IF(Q173=10,"A-10",IF(Q173=24,"MA-24",IF(Q173=18,"A-18",IF(Q173=12,"A-12",IF(Q173=6,"M-6",IF(Q173=8,"M-8",IF(Q173=6,"M-6",IF(Q173=4,"B-4",IF(Q173=2,"B-2",))))))))))))</f>
        <v>M-6</v>
      </c>
      <c r="T173" s="62" t="str">
        <f t="shared" ref="T173:T215" si="36">IF(R173&lt;=20,"IV",IF(R173&lt;=120,"III",IF(R173&lt;=500,"II",IF(R173&lt;=4000,"I"))))</f>
        <v>III</v>
      </c>
      <c r="U173" s="62" t="str">
        <f t="shared" si="32"/>
        <v>Mejorable</v>
      </c>
      <c r="V173" s="60">
        <v>3</v>
      </c>
      <c r="W173" s="58" t="str">
        <f>VLOOKUP(I173,Hoja2!A$3:I$54,6,0)</f>
        <v>SECUELA, CALIFICACIÓN DE ENFERMEDAD LABORAL</v>
      </c>
      <c r="X173" s="65"/>
      <c r="Y173" s="65"/>
      <c r="Z173" s="65"/>
      <c r="AA173" s="64" t="str">
        <f>VLOOKUP(I173,Hoja2!A$3:I$54,7,0)</f>
        <v>N/A</v>
      </c>
      <c r="AB173" s="64" t="str">
        <f>VLOOKUP(I173,Hoja2!A$3:I$54,8,0)</f>
        <v>N/A</v>
      </c>
      <c r="AC173" s="65" t="str">
        <f>VLOOKUP(I173,Hoja2!A$3:I$54,9,0)</f>
        <v>FORTALECIMIENTO PVE PSICOSOCIAL</v>
      </c>
      <c r="AD173" s="82"/>
    </row>
    <row r="174" spans="1:30" ht="25.5">
      <c r="A174" s="133"/>
      <c r="B174" s="130"/>
      <c r="C174" s="115"/>
      <c r="D174" s="118"/>
      <c r="E174" s="121"/>
      <c r="F174" s="121"/>
      <c r="G174" s="121"/>
      <c r="H174" s="58" t="str">
        <f>VLOOKUP(I174,Hoja2!A$3:I$54,2,0)</f>
        <v>CARGA MENTAL, DEMANDAS EMOCIONALES, INESPECIFICIDAD DE DEFINICIÓN DE ROLES, MONOTONÍA</v>
      </c>
      <c r="I174" s="59" t="s">
        <v>146</v>
      </c>
      <c r="J174" s="58" t="str">
        <f>VLOOKUP(I174,Hoja2!A$3:I$54,3,0)</f>
        <v>ESTRÉS, CEFALÉA, IRRITABILIDAD</v>
      </c>
      <c r="K174" s="60"/>
      <c r="L174" s="58" t="str">
        <f>VLOOKUP(I174,Hoja2!A$3:I$54,4,0)</f>
        <v>N/A</v>
      </c>
      <c r="M174" s="58" t="str">
        <f>VLOOKUP(I174,Hoja2!A$3:I$54,5,0)</f>
        <v>PVE PSICOSOCIAL</v>
      </c>
      <c r="N174" s="61">
        <v>2</v>
      </c>
      <c r="O174" s="61">
        <v>1</v>
      </c>
      <c r="P174" s="61">
        <v>10</v>
      </c>
      <c r="Q174" s="61">
        <f t="shared" si="33"/>
        <v>2</v>
      </c>
      <c r="R174" s="61">
        <f t="shared" si="34"/>
        <v>20</v>
      </c>
      <c r="S174" s="61" t="str">
        <f t="shared" si="35"/>
        <v>B-2</v>
      </c>
      <c r="T174" s="62" t="str">
        <f t="shared" si="36"/>
        <v>IV</v>
      </c>
      <c r="U174" s="62" t="str">
        <f t="shared" si="32"/>
        <v>Aceptable</v>
      </c>
      <c r="V174" s="60">
        <v>3</v>
      </c>
      <c r="W174" s="58" t="str">
        <f>VLOOKUP(I174,Hoja2!A$3:I$54,6,0)</f>
        <v>SECUELA, CALIFICACIÓN DE ENFERMEDAD LABORAL</v>
      </c>
      <c r="X174" s="65"/>
      <c r="Y174" s="65"/>
      <c r="Z174" s="65"/>
      <c r="AA174" s="64" t="str">
        <f>VLOOKUP(I174,Hoja2!A$3:I$54,7,0)</f>
        <v>N/A</v>
      </c>
      <c r="AB174" s="64" t="str">
        <f>VLOOKUP(I174,Hoja2!A$3:I$54,8,0)</f>
        <v>N/A</v>
      </c>
      <c r="AC174" s="65" t="str">
        <f>VLOOKUP(I174,Hoja2!A$3:I$54,9,0)</f>
        <v>FORTALECIMIENTO PVE PSICOSOCIAL</v>
      </c>
      <c r="AD174" s="82"/>
    </row>
    <row r="175" spans="1:30" ht="38.25">
      <c r="A175" s="133"/>
      <c r="B175" s="130"/>
      <c r="C175" s="115"/>
      <c r="D175" s="118"/>
      <c r="E175" s="121"/>
      <c r="F175" s="121"/>
      <c r="G175" s="121"/>
      <c r="H175" s="58" t="str">
        <f>VLOOKUP(I175,Hoja2!A$3:I$54,2,0)</f>
        <v>TECNOLOGÍA NO AVANZADA, COMUNICACIÓN NO EFECTIVA, SOBRECARGA CUANTITATIVA Y CUALITATIVA, NO HAY VARIACIÓN EN FORMA DE TRABAJO</v>
      </c>
      <c r="I175" s="59" t="s">
        <v>149</v>
      </c>
      <c r="J175" s="58" t="str">
        <f>VLOOKUP(I175,Hoja2!A$3:I$54,3,0)</f>
        <v>ENFERMEDADES DIGESTIVAS, IRRITABILIDAD</v>
      </c>
      <c r="K175" s="60"/>
      <c r="L175" s="58" t="str">
        <f>VLOOKUP(I175,Hoja2!A$3:I$54,4,0)</f>
        <v>N/A</v>
      </c>
      <c r="M175" s="58" t="str">
        <f>VLOOKUP(I175,Hoja2!A$3:I$54,5,0)</f>
        <v>PVE PSICOSOCIAL</v>
      </c>
      <c r="N175" s="61">
        <v>2</v>
      </c>
      <c r="O175" s="61">
        <v>2</v>
      </c>
      <c r="P175" s="61">
        <v>10</v>
      </c>
      <c r="Q175" s="61">
        <f t="shared" si="33"/>
        <v>4</v>
      </c>
      <c r="R175" s="61">
        <f t="shared" si="34"/>
        <v>40</v>
      </c>
      <c r="S175" s="61" t="str">
        <f t="shared" si="35"/>
        <v>B-4</v>
      </c>
      <c r="T175" s="66" t="str">
        <f t="shared" si="36"/>
        <v>III</v>
      </c>
      <c r="U175" s="66" t="str">
        <f t="shared" si="32"/>
        <v>Mejorable</v>
      </c>
      <c r="V175" s="60">
        <v>3</v>
      </c>
      <c r="W175" s="58" t="str">
        <f>VLOOKUP(I175,Hoja2!A$3:I$54,6,0)</f>
        <v>SECUELA, CALIFICACIÓN DE ENFERMEDAD LABORAL</v>
      </c>
      <c r="X175" s="65"/>
      <c r="Y175" s="65"/>
      <c r="Z175" s="65"/>
      <c r="AA175" s="64" t="str">
        <f>VLOOKUP(I175,Hoja2!A$3:I$54,7,0)</f>
        <v>N/A</v>
      </c>
      <c r="AB175" s="64" t="str">
        <f>VLOOKUP(I175,Hoja2!A$3:I$54,8,0)</f>
        <v>N/A</v>
      </c>
      <c r="AC175" s="65" t="str">
        <f>VLOOKUP(I175,Hoja2!A$3:I$54,9,0)</f>
        <v>FORTALECIMIENTO PVE PSICOSOCIAL</v>
      </c>
      <c r="AD175" s="82"/>
    </row>
    <row r="176" spans="1:30" ht="25.5">
      <c r="A176" s="133"/>
      <c r="B176" s="130"/>
      <c r="C176" s="115"/>
      <c r="D176" s="118"/>
      <c r="E176" s="121"/>
      <c r="F176" s="121"/>
      <c r="G176" s="121"/>
      <c r="H176" s="58" t="str">
        <f>VLOOKUP(I176,Hoja2!A$3:I$54,2,0)</f>
        <v>ESTILOS DE MANDO RÍGIDOS, AUSENCIA DE CAPACITACIÓN, AUSENCIA DE PROGRAMAS DE BIENESTAR</v>
      </c>
      <c r="I176" s="59" t="s">
        <v>154</v>
      </c>
      <c r="J176" s="58" t="str">
        <f>VLOOKUP(I176,Hoja2!A$3:I$54,3,0)</f>
        <v>ESTRÉS, DEPRESIÓN, DESMOTIVACIÓN, AUSENCIA DE ATENCIÓN</v>
      </c>
      <c r="K176" s="60"/>
      <c r="L176" s="58" t="str">
        <f>VLOOKUP(I176,Hoja2!A$3:I$54,4,0)</f>
        <v>N/A</v>
      </c>
      <c r="M176" s="58" t="str">
        <f>VLOOKUP(I176,Hoja2!A$3:I$54,5,0)</f>
        <v>PVE PSICOSOCIAL</v>
      </c>
      <c r="N176" s="61">
        <v>2</v>
      </c>
      <c r="O176" s="61">
        <v>2</v>
      </c>
      <c r="P176" s="61">
        <v>10</v>
      </c>
      <c r="Q176" s="61">
        <f t="shared" si="33"/>
        <v>4</v>
      </c>
      <c r="R176" s="61">
        <f t="shared" si="34"/>
        <v>40</v>
      </c>
      <c r="S176" s="61" t="str">
        <f t="shared" si="35"/>
        <v>B-4</v>
      </c>
      <c r="T176" s="66" t="str">
        <f t="shared" si="36"/>
        <v>III</v>
      </c>
      <c r="U176" s="66" t="str">
        <f t="shared" si="32"/>
        <v>Mejorable</v>
      </c>
      <c r="V176" s="60">
        <v>3</v>
      </c>
      <c r="W176" s="58" t="str">
        <f>VLOOKUP(I176,Hoja2!A$3:I$54,6,0)</f>
        <v>SECUELA, CALIFICACIÓN DE ENFERMEDAD LABORAL</v>
      </c>
      <c r="X176" s="65"/>
      <c r="Y176" s="65"/>
      <c r="Z176" s="65"/>
      <c r="AA176" s="64" t="str">
        <f>VLOOKUP(I176,Hoja2!A$3:I$54,7,0)</f>
        <v>N/A</v>
      </c>
      <c r="AB176" s="64" t="str">
        <f>VLOOKUP(I176,Hoja2!A$3:I$54,8,0)</f>
        <v>N/A</v>
      </c>
      <c r="AC176" s="65" t="str">
        <f>VLOOKUP(I176,Hoja2!A$3:I$54,9,0)</f>
        <v>FORTALECIMIENTO PVE PSICOSOCIAL</v>
      </c>
      <c r="AD176" s="82"/>
    </row>
    <row r="177" spans="1:30" ht="25.5">
      <c r="A177" s="133"/>
      <c r="B177" s="130"/>
      <c r="C177" s="115"/>
      <c r="D177" s="118"/>
      <c r="E177" s="121"/>
      <c r="F177" s="121"/>
      <c r="G177" s="121"/>
      <c r="H177" s="58" t="str">
        <f>VLOOKUP(I177,Hoja2!A$3:I$54,2,0)</f>
        <v>SISMOS, INCENDIOS, INUNDACIONES, TERREMOTOS, VENDAVALES</v>
      </c>
      <c r="I177" s="59" t="s">
        <v>250</v>
      </c>
      <c r="J177" s="58" t="str">
        <f>VLOOKUP(I177,Hoja2!A$3:I$54,3,0)</f>
        <v>LESIONES, ATRAPAMIENTO, APLASTAMIENTO, PÉRDIDAS MATERIALES</v>
      </c>
      <c r="K177" s="60"/>
      <c r="L177" s="58" t="str">
        <f>VLOOKUP(I177,Hoja2!A$3:I$54,4,0)</f>
        <v>PG INSPECCIONES, PG EMERGENCIA</v>
      </c>
      <c r="M177" s="58" t="str">
        <f>VLOOKUP(I177,Hoja2!A$3:I$54,5,0)</f>
        <v>BRIGADAS DE EMERGENCIA</v>
      </c>
      <c r="N177" s="61">
        <v>2</v>
      </c>
      <c r="O177" s="61">
        <v>2</v>
      </c>
      <c r="P177" s="61">
        <v>10</v>
      </c>
      <c r="Q177" s="61">
        <f t="shared" si="33"/>
        <v>4</v>
      </c>
      <c r="R177" s="61">
        <f t="shared" si="34"/>
        <v>40</v>
      </c>
      <c r="S177" s="61" t="str">
        <f t="shared" si="35"/>
        <v>B-4</v>
      </c>
      <c r="T177" s="66" t="str">
        <f t="shared" si="36"/>
        <v>III</v>
      </c>
      <c r="U177" s="66" t="str">
        <f t="shared" si="32"/>
        <v>Mejorable</v>
      </c>
      <c r="V177" s="60">
        <v>3</v>
      </c>
      <c r="W177" s="58" t="str">
        <f>VLOOKUP(I177,Hoja2!A$3:I$54,6,0)</f>
        <v>SECUELA, CALIFICACIÓN DE ENFERMEDAD LABORAL, MUERTE</v>
      </c>
      <c r="X177" s="65"/>
      <c r="Y177" s="65"/>
      <c r="Z177" s="65"/>
      <c r="AA177" s="64" t="str">
        <f>VLOOKUP(I177,Hoja2!A$3:I$54,7,0)</f>
        <v>NS PLANES DE EMERGENCIA</v>
      </c>
      <c r="AB177" s="64" t="str">
        <f>VLOOKUP(I177,Hoja2!A$3:I$54,8,0)</f>
        <v>N/A</v>
      </c>
      <c r="AC177" s="65" t="str">
        <f>VLOOKUP(I177,Hoja2!A$3:I$54,9,0)</f>
        <v>N/A</v>
      </c>
      <c r="AD177" s="82"/>
    </row>
    <row r="178" spans="1:30" ht="26.25" thickBot="1">
      <c r="A178" s="133"/>
      <c r="B178" s="130"/>
      <c r="C178" s="116"/>
      <c r="D178" s="119"/>
      <c r="E178" s="122"/>
      <c r="F178" s="122"/>
      <c r="G178" s="122"/>
      <c r="H178" s="91" t="str">
        <f>VLOOKUP(I178,Hoja2!A$3:I$54,2,0)</f>
        <v>LLUVIAS, GRANIZADA, HELADAS</v>
      </c>
      <c r="I178" s="92" t="s">
        <v>251</v>
      </c>
      <c r="J178" s="91" t="str">
        <f>VLOOKUP(I178,Hoja2!A$3:I$54,3,0)</f>
        <v>LESIONES, ATRAPAMIENTO, APLASTAMIENTO, PÉRDIDAS MATERIALES</v>
      </c>
      <c r="K178" s="93"/>
      <c r="L178" s="91" t="str">
        <f>VLOOKUP(I178,Hoja2!A$3:I$54,4,0)</f>
        <v>PG INSPECCIONES, PG EMERGENCIA</v>
      </c>
      <c r="M178" s="91" t="str">
        <f>VLOOKUP(I178,Hoja2!A$3:I$54,5,0)</f>
        <v>BRIGADAS DE EMERGENCIA</v>
      </c>
      <c r="N178" s="94">
        <v>2</v>
      </c>
      <c r="O178" s="94">
        <v>3</v>
      </c>
      <c r="P178" s="94">
        <v>10</v>
      </c>
      <c r="Q178" s="94">
        <f t="shared" si="33"/>
        <v>6</v>
      </c>
      <c r="R178" s="94">
        <f t="shared" si="34"/>
        <v>60</v>
      </c>
      <c r="S178" s="94" t="str">
        <f t="shared" si="35"/>
        <v>M-6</v>
      </c>
      <c r="T178" s="87" t="str">
        <f t="shared" si="36"/>
        <v>III</v>
      </c>
      <c r="U178" s="87" t="str">
        <f t="shared" si="32"/>
        <v>Mejorable</v>
      </c>
      <c r="V178" s="93">
        <v>3</v>
      </c>
      <c r="W178" s="91" t="str">
        <f>VLOOKUP(I178,Hoja2!A$3:I$54,6,0)</f>
        <v>SECUELA, CALIFICACIÓN DE ENFERMEDAD LABORAL, MUERTE</v>
      </c>
      <c r="X178" s="95"/>
      <c r="Y178" s="95"/>
      <c r="Z178" s="95"/>
      <c r="AA178" s="96" t="str">
        <f>VLOOKUP(I178,Hoja2!A$3:I$54,7,0)</f>
        <v>NS PLANES DE EMERGENCIA</v>
      </c>
      <c r="AB178" s="96" t="str">
        <f>VLOOKUP(I178,Hoja2!A$3:I$54,8,0)</f>
        <v>N/A</v>
      </c>
      <c r="AC178" s="95" t="str">
        <f>VLOOKUP(I178,Hoja2!A$3:I$54,9,0)</f>
        <v>N/A</v>
      </c>
      <c r="AD178" s="97"/>
    </row>
    <row r="179" spans="1:30" ht="25.5">
      <c r="A179" s="133"/>
      <c r="B179" s="130"/>
      <c r="C179" s="123" t="s">
        <v>291</v>
      </c>
      <c r="D179" s="126" t="s">
        <v>322</v>
      </c>
      <c r="E179" s="111" t="s">
        <v>289</v>
      </c>
      <c r="F179" s="111">
        <v>41</v>
      </c>
      <c r="G179" s="111" t="s">
        <v>256</v>
      </c>
      <c r="H179" s="98" t="str">
        <f>VLOOKUP(I179,Hoja2!A$3:I$54,2,0)</f>
        <v>INADECUADAS CONEXIONES ELÉCTRICAS, SATURACIÓN EN TOMAS DE ENERGÍA</v>
      </c>
      <c r="I179" s="108" t="s">
        <v>158</v>
      </c>
      <c r="J179" s="98" t="str">
        <f>VLOOKUP(I179,Hoja2!A$3:I$54,3,0)</f>
        <v>QUEMADURAS, ELECTROCUCIÓN, ARITMIA CARDIACA, MUERTE</v>
      </c>
      <c r="K179" s="99"/>
      <c r="L179" s="98" t="str">
        <f>VLOOKUP(I179,Hoja2!A$3:I$54,4,0)</f>
        <v>PG INSPECCIONES, PG EMERGENCIA, REQUISITOS MÍNIMOS PARA LÍNEAS ELÉCTRICAS</v>
      </c>
      <c r="M179" s="98" t="str">
        <f>VLOOKUP(I179,Hoja2!A$3:I$54,5,0)</f>
        <v>ELEMENTOS DE PROTECCIÓN PERSONAL</v>
      </c>
      <c r="N179" s="100">
        <v>10</v>
      </c>
      <c r="O179" s="100">
        <v>3</v>
      </c>
      <c r="P179" s="100">
        <v>60</v>
      </c>
      <c r="Q179" s="100">
        <f t="shared" si="33"/>
        <v>30</v>
      </c>
      <c r="R179" s="100">
        <f t="shared" si="34"/>
        <v>1800</v>
      </c>
      <c r="S179" s="100" t="str">
        <f t="shared" si="35"/>
        <v>MA-30</v>
      </c>
      <c r="T179" s="77" t="str">
        <f t="shared" si="36"/>
        <v>I</v>
      </c>
      <c r="U179" s="77" t="str">
        <f>IF(T179=0,"",IF(T179="IV","Aceptable",IF(T179="III","Mejorable",IF(T179="II","No Aceptable o Aceptable con Control Especifico",IF(T179="I","No Aceptable","")))))</f>
        <v>No Aceptable</v>
      </c>
      <c r="V179" s="99">
        <v>5</v>
      </c>
      <c r="W179" s="98" t="str">
        <f>VLOOKUP(I179,Hoja2!A$3:I$54,6,0)</f>
        <v>SECUELA, CALIFICACIÓN DE ENFERMEDAD LABORAL, MUERTE</v>
      </c>
      <c r="X179" s="101"/>
      <c r="Y179" s="101"/>
      <c r="Z179" s="101"/>
      <c r="AA179" s="102" t="str">
        <f>VLOOKUP(I179,Hoja2!A$3:I$54,7,0)</f>
        <v>NS LÍNEAS ELÉCTRICAS</v>
      </c>
      <c r="AB179" s="102" t="str">
        <f>VLOOKUP(I179,Hoja2!A$3:I$54,8,0)</f>
        <v>BUENAS PRACTICAS, APLICACIÓN DE PROCEDIMIENTOS</v>
      </c>
      <c r="AC179" s="103" t="str">
        <f>VLOOKUP(I179,Hoja2!A$3:I$54,9,0)</f>
        <v>BUENAS PRACTICAS, APLICACIÓN DE PROCEDIMIENTOS</v>
      </c>
      <c r="AD179" s="104"/>
    </row>
    <row r="180" spans="1:30" ht="25.5">
      <c r="A180" s="133"/>
      <c r="B180" s="130"/>
      <c r="C180" s="124"/>
      <c r="D180" s="127"/>
      <c r="E180" s="112"/>
      <c r="F180" s="112"/>
      <c r="G180" s="112"/>
      <c r="H180" s="67" t="str">
        <f>VLOOKUP(I180,Hoja2!A$3:I$54,2,0)</f>
        <v>INADECUADAS CONEXIONES ELÉCTRICAS, SATURACIÓN EN TOMAS DE ENERGÍA</v>
      </c>
      <c r="I180" s="109" t="s">
        <v>163</v>
      </c>
      <c r="J180" s="67" t="str">
        <f>VLOOKUP(I180,Hoja2!A$3:I$54,3,0)</f>
        <v>INTOXICACIÓN, QUEMADURAS</v>
      </c>
      <c r="K180" s="68"/>
      <c r="L180" s="67" t="str">
        <f>VLOOKUP(I180,Hoja2!A$3:I$54,4,0)</f>
        <v>PG INSPECCIONES, PG EMERGENCIA</v>
      </c>
      <c r="M180" s="67" t="str">
        <f>VLOOKUP(I180,Hoja2!A$3:I$54,5,0)</f>
        <v>BRIGADAS DE EMERGENCIA</v>
      </c>
      <c r="N180" s="69">
        <v>10</v>
      </c>
      <c r="O180" s="69">
        <v>3</v>
      </c>
      <c r="P180" s="69">
        <v>60</v>
      </c>
      <c r="Q180" s="69">
        <f t="shared" si="33"/>
        <v>30</v>
      </c>
      <c r="R180" s="69">
        <f t="shared" si="34"/>
        <v>1800</v>
      </c>
      <c r="S180" s="69" t="str">
        <f t="shared" si="35"/>
        <v>MA-30</v>
      </c>
      <c r="T180" s="62" t="str">
        <f t="shared" si="36"/>
        <v>I</v>
      </c>
      <c r="U180" s="62" t="str">
        <f t="shared" ref="U180:U202" si="37">IF(T180=0,"",IF(T180="IV","Aceptable",IF(T180="III","Mejorable",IF(T180="II","No Aceptable o Aceptable con Control Especifico",IF(T180="I","No Aceptable","")))))</f>
        <v>No Aceptable</v>
      </c>
      <c r="V180" s="68">
        <v>5</v>
      </c>
      <c r="W180" s="67" t="str">
        <f>VLOOKUP(I180,Hoja2!A$3:I$54,6,0)</f>
        <v>SECUELA, CALIFICACIÓN DE ENFERMEDAD LABORAL, MUERTE</v>
      </c>
      <c r="X180" s="70"/>
      <c r="Y180" s="70"/>
      <c r="Z180" s="70"/>
      <c r="AA180" s="71" t="str">
        <f>VLOOKUP(I180,Hoja2!A$3:I$54,7,0)</f>
        <v>NS PLANES DE EMERGENCIA</v>
      </c>
      <c r="AB180" s="71" t="str">
        <f>VLOOKUP(I180,Hoja2!A$3:I$54,8,0)</f>
        <v>REPORTES DE CONDICIONES INSEGURAS</v>
      </c>
      <c r="AC180" s="72" t="str">
        <f>VLOOKUP(I180,Hoja2!A$3:I$54,9,0)</f>
        <v>N/A</v>
      </c>
      <c r="AD180" s="83"/>
    </row>
    <row r="181" spans="1:30" ht="40.5">
      <c r="A181" s="133"/>
      <c r="B181" s="130"/>
      <c r="C181" s="124"/>
      <c r="D181" s="127"/>
      <c r="E181" s="112"/>
      <c r="F181" s="112"/>
      <c r="G181" s="112"/>
      <c r="H181" s="67" t="str">
        <f>VLOOKUP(I181,Hoja2!A$3:I$54,2,0)</f>
        <v>ESCALERAS SIN BARANDAL, PISOS A DESNIVEL,INFRAESTRUCTURA DÉBIL, OBJETOS MAL UBICADOS, AUSENCIA DE ORDEN Y ASEO</v>
      </c>
      <c r="I181" s="109" t="s">
        <v>247</v>
      </c>
      <c r="J181" s="67" t="str">
        <f>VLOOKUP(I181,Hoja2!A$3:I$54,3,0)</f>
        <v>CAÍDAS DEL MISMO Y DISTINTO NIVEL, FRACTURAS, GOLPE CON OBJETOS, CAÍDA DE OBJETOS, OBSTRUCCIÓN DE VÍAS</v>
      </c>
      <c r="K181" s="68"/>
      <c r="L181" s="67" t="str">
        <f>VLOOKUP(I181,Hoja2!A$3:I$54,4,0)</f>
        <v>PG INSPECCIONES, PG EMERGENCIA</v>
      </c>
      <c r="M181" s="67" t="str">
        <f>VLOOKUP(I181,Hoja2!A$3:I$54,5,0)</f>
        <v>CAPACITACIÓN</v>
      </c>
      <c r="N181" s="69">
        <v>6</v>
      </c>
      <c r="O181" s="69">
        <v>3</v>
      </c>
      <c r="P181" s="69">
        <v>10</v>
      </c>
      <c r="Q181" s="69">
        <f t="shared" si="33"/>
        <v>18</v>
      </c>
      <c r="R181" s="69">
        <f t="shared" si="34"/>
        <v>180</v>
      </c>
      <c r="S181" s="69" t="str">
        <f t="shared" si="35"/>
        <v>A-18</v>
      </c>
      <c r="T181" s="62" t="str">
        <f t="shared" si="36"/>
        <v>II</v>
      </c>
      <c r="U181" s="62" t="str">
        <f t="shared" si="37"/>
        <v>No Aceptable o Aceptable con Control Especifico</v>
      </c>
      <c r="V181" s="68">
        <v>5</v>
      </c>
      <c r="W181" s="67" t="str">
        <f>VLOOKUP(I181,Hoja2!A$3:I$54,6,0)</f>
        <v>SECUELA, CALIFICACIÓN DE ENFERMEDAD LABORAL, MUERTE</v>
      </c>
      <c r="X181" s="72"/>
      <c r="Y181" s="72"/>
      <c r="Z181" s="72"/>
      <c r="AA181" s="71" t="str">
        <f>VLOOKUP(I181,Hoja2!A$3:I$54,7,0)</f>
        <v>N/A</v>
      </c>
      <c r="AB181" s="71" t="str">
        <f>VLOOKUP(I181,Hoja2!A$3:I$54,8,0)</f>
        <v>REPORTES DE CONDICIONES INSEGURAS</v>
      </c>
      <c r="AC181" s="72" t="str">
        <f>VLOOKUP(I181,Hoja2!A$3:I$54,9,0)</f>
        <v>SEGUIMIENTO A ACCIONES PREVENTIVAS Y CORRECTIVAS</v>
      </c>
      <c r="AD181" s="83"/>
    </row>
    <row r="182" spans="1:30" ht="25.5">
      <c r="A182" s="133"/>
      <c r="B182" s="130"/>
      <c r="C182" s="124"/>
      <c r="D182" s="127"/>
      <c r="E182" s="112"/>
      <c r="F182" s="112"/>
      <c r="G182" s="112"/>
      <c r="H182" s="67" t="str">
        <f>VLOOKUP(I182,Hoja2!A$3:I$54,2,0)</f>
        <v>SUPERFICIES DE TRABAJO IRREGULARES O DESLIZANTES</v>
      </c>
      <c r="I182" s="109" t="s">
        <v>248</v>
      </c>
      <c r="J182" s="67" t="str">
        <f>VLOOKUP(I182,Hoja2!A$3:I$54,3,0)</f>
        <v>CAÍDAS DEL MISMO Y DISTINTO NIVEL, FRACTURAS, GOLPE CON OBJETOS</v>
      </c>
      <c r="K182" s="68"/>
      <c r="L182" s="67" t="str">
        <f>VLOOKUP(I182,Hoja2!A$3:I$54,4,0)</f>
        <v>PG INSPECCIONES, PG EMERGENCIA</v>
      </c>
      <c r="M182" s="67" t="str">
        <f>VLOOKUP(I182,Hoja2!A$3:I$54,5,0)</f>
        <v>CAPACITACIÓN</v>
      </c>
      <c r="N182" s="69">
        <v>6</v>
      </c>
      <c r="O182" s="69">
        <v>4</v>
      </c>
      <c r="P182" s="69">
        <v>25</v>
      </c>
      <c r="Q182" s="69">
        <f t="shared" si="33"/>
        <v>24</v>
      </c>
      <c r="R182" s="69">
        <f t="shared" si="34"/>
        <v>600</v>
      </c>
      <c r="S182" s="69" t="str">
        <f t="shared" si="35"/>
        <v>MA-24</v>
      </c>
      <c r="T182" s="66" t="str">
        <f t="shared" si="36"/>
        <v>I</v>
      </c>
      <c r="U182" s="66" t="str">
        <f t="shared" si="37"/>
        <v>No Aceptable</v>
      </c>
      <c r="V182" s="68">
        <v>5</v>
      </c>
      <c r="W182" s="67" t="str">
        <f>VLOOKUP(I182,Hoja2!A$3:I$54,6,0)</f>
        <v>SECUELA, CALIFICACIÓN DE ENFERMEDAD LABORAL, MUERTE</v>
      </c>
      <c r="X182" s="72"/>
      <c r="Y182" s="72"/>
      <c r="Z182" s="72"/>
      <c r="AA182" s="71" t="str">
        <f>VLOOKUP(I182,Hoja2!A$3:I$54,7,0)</f>
        <v>N/A</v>
      </c>
      <c r="AB182" s="71" t="str">
        <f>VLOOKUP(I182,Hoja2!A$3:I$54,8,0)</f>
        <v>REPORTES DE CONDICIONES INSEGURAS</v>
      </c>
      <c r="AC182" s="72" t="str">
        <f>VLOOKUP(I182,Hoja2!A$3:I$54,9,0)</f>
        <v>SEGUIMIENTO A ACCIONES PREVENTIVAS Y CORRECTIVAS</v>
      </c>
      <c r="AD182" s="83"/>
    </row>
    <row r="183" spans="1:30" ht="40.5">
      <c r="A183" s="133"/>
      <c r="B183" s="130"/>
      <c r="C183" s="124"/>
      <c r="D183" s="127"/>
      <c r="E183" s="112"/>
      <c r="F183" s="112"/>
      <c r="G183" s="112"/>
      <c r="H183" s="67" t="str">
        <f>VLOOKUP(I183,Hoja2!A$3:I$54,2,0)</f>
        <v>ATROPELLAMIENTO, ENVESTIDA</v>
      </c>
      <c r="I183" s="109" t="s">
        <v>189</v>
      </c>
      <c r="J183" s="67" t="str">
        <f>VLOOKUP(I183,Hoja2!A$3:I$54,3,0)</f>
        <v>LESIONES, PÉRDIDAS MATERIALES, MUERTE</v>
      </c>
      <c r="K183" s="68"/>
      <c r="L183" s="67" t="str">
        <f>VLOOKUP(I183,Hoja2!A$3:I$54,4,0)</f>
        <v>PG INSPECCIONES, PG EMERGENCIA</v>
      </c>
      <c r="M183" s="67" t="str">
        <f>VLOOKUP(I183,Hoja2!A$3:I$54,5,0)</f>
        <v>PG SEGURIDAD VIAL</v>
      </c>
      <c r="N183" s="69">
        <v>2</v>
      </c>
      <c r="O183" s="69">
        <v>4</v>
      </c>
      <c r="P183" s="69">
        <v>25</v>
      </c>
      <c r="Q183" s="69">
        <f t="shared" si="33"/>
        <v>8</v>
      </c>
      <c r="R183" s="69">
        <f t="shared" si="34"/>
        <v>200</v>
      </c>
      <c r="S183" s="69" t="str">
        <f t="shared" si="35"/>
        <v>M-8</v>
      </c>
      <c r="T183" s="62" t="str">
        <f t="shared" si="36"/>
        <v>II</v>
      </c>
      <c r="U183" s="62" t="str">
        <f t="shared" si="37"/>
        <v>No Aceptable o Aceptable con Control Especifico</v>
      </c>
      <c r="V183" s="68">
        <v>5</v>
      </c>
      <c r="W183" s="67" t="str">
        <f>VLOOKUP(I183,Hoja2!A$3:I$54,6,0)</f>
        <v>SECUELA, CALIFICACIÓN DE ENFERMEDAD LABORAL, MUERTE</v>
      </c>
      <c r="X183" s="72"/>
      <c r="Y183" s="72"/>
      <c r="Z183" s="72"/>
      <c r="AA183" s="71" t="str">
        <f>VLOOKUP(I183,Hoja2!A$3:I$54,7,0)</f>
        <v>NS SEGURIDAD VIAL</v>
      </c>
      <c r="AB183" s="71" t="str">
        <f>VLOOKUP(I183,Hoja2!A$3:I$54,8,0)</f>
        <v>REPORTE DE CONDICIONES</v>
      </c>
      <c r="AC183" s="72" t="str">
        <f>VLOOKUP(I183,Hoja2!A$3:I$54,9,0)</f>
        <v>LISTAS PREOPERACIONALES, MANTENIMIENTO PREVENTIVO Y CORRECTIVO</v>
      </c>
      <c r="AD183" s="83"/>
    </row>
    <row r="184" spans="1:30" ht="40.5">
      <c r="A184" s="133"/>
      <c r="B184" s="130"/>
      <c r="C184" s="124"/>
      <c r="D184" s="127"/>
      <c r="E184" s="112"/>
      <c r="F184" s="112"/>
      <c r="G184" s="112"/>
      <c r="H184" s="67" t="str">
        <f>VLOOKUP(I184,Hoja2!A$3:I$54,2,0)</f>
        <v>ATRACO, ROBO, ATENTADO, SECUESTROS, DE ORDEN PÚBLICO</v>
      </c>
      <c r="I184" s="109" t="s">
        <v>180</v>
      </c>
      <c r="J184" s="67" t="str">
        <f>VLOOKUP(I184,Hoja2!A$3:I$54,3,0)</f>
        <v>HERIDAS, LESIONES FÍSICAS / PSICOLÓGICAS</v>
      </c>
      <c r="K184" s="68"/>
      <c r="L184" s="67" t="str">
        <f>VLOOKUP(I184,Hoja2!A$3:I$54,4,0)</f>
        <v>PG INSPECCIONES, PG EMERGENCIA</v>
      </c>
      <c r="M184" s="67" t="str">
        <f>VLOOKUP(I184,Hoja2!A$3:I$54,5,0)</f>
        <v>UNIFORMES CORPORATIVOS, CHAQUETAS CORPORATIVAS, CARNETIZACIÓN</v>
      </c>
      <c r="N184" s="69">
        <v>6</v>
      </c>
      <c r="O184" s="69">
        <v>3</v>
      </c>
      <c r="P184" s="69">
        <v>25</v>
      </c>
      <c r="Q184" s="69">
        <f t="shared" si="33"/>
        <v>18</v>
      </c>
      <c r="R184" s="69">
        <f t="shared" si="34"/>
        <v>450</v>
      </c>
      <c r="S184" s="69" t="str">
        <f t="shared" si="35"/>
        <v>A-18</v>
      </c>
      <c r="T184" s="62" t="str">
        <f t="shared" si="36"/>
        <v>II</v>
      </c>
      <c r="U184" s="62" t="str">
        <f t="shared" si="37"/>
        <v>No Aceptable o Aceptable con Control Especifico</v>
      </c>
      <c r="V184" s="68">
        <v>5</v>
      </c>
      <c r="W184" s="67" t="str">
        <f>VLOOKUP(I184,Hoja2!A$3:I$54,6,0)</f>
        <v>SECUELA, CALIFICACIÓN DE ENFERMEDAD LABORAL, MUERTE</v>
      </c>
      <c r="X184" s="72"/>
      <c r="Y184" s="72"/>
      <c r="Z184" s="72"/>
      <c r="AA184" s="71" t="str">
        <f>VLOOKUP(I184,Hoja2!A$3:I$54,7,0)</f>
        <v>N/A</v>
      </c>
      <c r="AB184" s="71" t="str">
        <f>VLOOKUP(I184,Hoja2!A$3:I$54,8,0)</f>
        <v>BUENAS PRACTICAS, APLICACIÓN DE PROCEDIMIENTOS</v>
      </c>
      <c r="AC184" s="72" t="str">
        <f>VLOOKUP(I184,Hoja2!A$3:I$54,9,0)</f>
        <v>BUENAS PRACTICAS</v>
      </c>
      <c r="AD184" s="83"/>
    </row>
    <row r="185" spans="1:30" ht="25.5">
      <c r="A185" s="133"/>
      <c r="B185" s="130"/>
      <c r="C185" s="124"/>
      <c r="D185" s="127"/>
      <c r="E185" s="112"/>
      <c r="F185" s="112"/>
      <c r="G185" s="112"/>
      <c r="H185" s="67" t="str">
        <f>VLOOKUP(I185,Hoja2!A$3:I$54,2,0)</f>
        <v>EXPLOSION, FUGA, DERRAME E INCENDIO</v>
      </c>
      <c r="I185" s="109" t="s">
        <v>230</v>
      </c>
      <c r="J185" s="67" t="str">
        <f>VLOOKUP(I185,Hoja2!A$3:I$54,3,0)</f>
        <v>INTOXICACIÓN, QUEMADURAS, LESIONES, ATRAPAMIENTO</v>
      </c>
      <c r="K185" s="68"/>
      <c r="L185" s="67" t="str">
        <f>VLOOKUP(I185,Hoja2!A$3:I$54,4,0)</f>
        <v>PG INSPECCIONES, PG EMERGENCIA</v>
      </c>
      <c r="M185" s="67" t="str">
        <f>VLOOKUP(I185,Hoja2!A$3:I$54,5,0)</f>
        <v>NO OBSERVADO</v>
      </c>
      <c r="N185" s="69">
        <v>2</v>
      </c>
      <c r="O185" s="69">
        <v>2</v>
      </c>
      <c r="P185" s="69">
        <v>10</v>
      </c>
      <c r="Q185" s="69">
        <f t="shared" si="33"/>
        <v>4</v>
      </c>
      <c r="R185" s="69">
        <f t="shared" si="34"/>
        <v>40</v>
      </c>
      <c r="S185" s="69" t="str">
        <f t="shared" si="35"/>
        <v>B-4</v>
      </c>
      <c r="T185" s="62" t="str">
        <f t="shared" si="36"/>
        <v>III</v>
      </c>
      <c r="U185" s="62" t="str">
        <f t="shared" si="37"/>
        <v>Mejorable</v>
      </c>
      <c r="V185" s="68">
        <v>5</v>
      </c>
      <c r="W185" s="67" t="str">
        <f>VLOOKUP(I185,Hoja2!A$3:I$54,6,0)</f>
        <v>SECUELA, CALIFICACIÓN DE ENFERMEDAD LABORAL, MUERTE</v>
      </c>
      <c r="X185" s="72"/>
      <c r="Y185" s="72"/>
      <c r="Z185" s="72"/>
      <c r="AA185" s="71" t="str">
        <f>VLOOKUP(I185,Hoja2!A$3:I$54,7,0)</f>
        <v>NS PLANES DE EMERGENCIA</v>
      </c>
      <c r="AB185" s="71" t="str">
        <f>VLOOKUP(I185,Hoja2!A$3:I$54,8,0)</f>
        <v>PROTOCOLOS DE EVACUACIÓN, PUNTO DE ENCUENTRO</v>
      </c>
      <c r="AC185" s="72" t="str">
        <f>VLOOKUP(I185,Hoja2!A$3:I$54,9,0)</f>
        <v>N/A</v>
      </c>
      <c r="AD185" s="83"/>
    </row>
    <row r="186" spans="1:30" ht="15">
      <c r="A186" s="133"/>
      <c r="B186" s="130"/>
      <c r="C186" s="124"/>
      <c r="D186" s="127"/>
      <c r="E186" s="112"/>
      <c r="F186" s="112"/>
      <c r="G186" s="112"/>
      <c r="H186" s="67" t="str">
        <f>VLOOKUP(I186,Hoja2!A$3:I$54,2,0)</f>
        <v>AUSENCIA O EXCESO DE LUZ EN UN AMBIENTE</v>
      </c>
      <c r="I186" s="109" t="s">
        <v>47</v>
      </c>
      <c r="J186" s="67" t="str">
        <f>VLOOKUP(I186,Hoja2!A$3:I$54,3,0)</f>
        <v>ESTRÉS, DIFICULTAD PARA VER, CANSANCIO VISUAL</v>
      </c>
      <c r="K186" s="68"/>
      <c r="L186" s="67" t="str">
        <f>VLOOKUP(I186,Hoja2!A$3:I$54,4,0)</f>
        <v>PG INSPECCIONES, PG EMERGENCIA</v>
      </c>
      <c r="M186" s="67" t="str">
        <f>VLOOKUP(I186,Hoja2!A$3:I$54,5,0)</f>
        <v>NO OBSERVADO</v>
      </c>
      <c r="N186" s="69">
        <v>10</v>
      </c>
      <c r="O186" s="69">
        <v>3</v>
      </c>
      <c r="P186" s="69">
        <v>25</v>
      </c>
      <c r="Q186" s="69">
        <f t="shared" si="33"/>
        <v>30</v>
      </c>
      <c r="R186" s="69">
        <f t="shared" si="34"/>
        <v>750</v>
      </c>
      <c r="S186" s="69" t="str">
        <f t="shared" si="35"/>
        <v>MA-30</v>
      </c>
      <c r="T186" s="62" t="str">
        <f t="shared" si="36"/>
        <v>I</v>
      </c>
      <c r="U186" s="62" t="str">
        <f t="shared" si="37"/>
        <v>No Aceptable</v>
      </c>
      <c r="V186" s="68">
        <v>5</v>
      </c>
      <c r="W186" s="67" t="str">
        <f>VLOOKUP(I186,Hoja2!A$3:I$54,6,0)</f>
        <v>SECUELA, CALIFICACIÓN DE ENFERMEDAD LABORAL</v>
      </c>
      <c r="X186" s="72"/>
      <c r="Y186" s="72"/>
      <c r="Z186" s="72"/>
      <c r="AA186" s="71" t="str">
        <f>VLOOKUP(I186,Hoja2!A$3:I$54,7,0)</f>
        <v>N/A</v>
      </c>
      <c r="AB186" s="71" t="str">
        <f>VLOOKUP(I186,Hoja2!A$3:I$54,8,0)</f>
        <v>AUTOCUIDADO E HIGIENE</v>
      </c>
      <c r="AC186" s="72" t="str">
        <f>VLOOKUP(I186,Hoja2!A$3:I$54,9,0)</f>
        <v>PG HIGIENE</v>
      </c>
      <c r="AD186" s="83"/>
    </row>
    <row r="187" spans="1:30" ht="25.5">
      <c r="A187" s="133"/>
      <c r="B187" s="130"/>
      <c r="C187" s="124"/>
      <c r="D187" s="127"/>
      <c r="E187" s="112"/>
      <c r="F187" s="112"/>
      <c r="G187" s="112"/>
      <c r="H187" s="67" t="str">
        <f>VLOOKUP(I187,Hoja2!A$3:I$54,2,0)</f>
        <v>POLVOS INORGÁNICOS</v>
      </c>
      <c r="I187" s="109" t="s">
        <v>78</v>
      </c>
      <c r="J187" s="67" t="str">
        <f>VLOOKUP(I187,Hoja2!A$3:I$54,3,0)</f>
        <v>COMPLICACIONES RESPIRATORIAS</v>
      </c>
      <c r="K187" s="68"/>
      <c r="L187" s="67" t="str">
        <f>VLOOKUP(I187,Hoja2!A$3:I$54,4,0)</f>
        <v>PG INSPECCIONES, PG EMERGENCIA, PG RIESGO QUÍMICO</v>
      </c>
      <c r="M187" s="67" t="str">
        <f>VLOOKUP(I187,Hoja2!A$3:I$54,5,0)</f>
        <v>ELEMENTOS DE PROTECCIÓN PERSONAL</v>
      </c>
      <c r="N187" s="69">
        <v>2</v>
      </c>
      <c r="O187" s="69">
        <v>3</v>
      </c>
      <c r="P187" s="69">
        <v>10</v>
      </c>
      <c r="Q187" s="69">
        <f t="shared" si="33"/>
        <v>6</v>
      </c>
      <c r="R187" s="69">
        <f t="shared" si="34"/>
        <v>60</v>
      </c>
      <c r="S187" s="69" t="str">
        <f t="shared" si="35"/>
        <v>M-6</v>
      </c>
      <c r="T187" s="62" t="str">
        <f t="shared" si="36"/>
        <v>III</v>
      </c>
      <c r="U187" s="62" t="str">
        <f t="shared" si="37"/>
        <v>Mejorable</v>
      </c>
      <c r="V187" s="68">
        <v>5</v>
      </c>
      <c r="W187" s="67" t="str">
        <f>VLOOKUP(I187,Hoja2!A$3:I$54,6,0)</f>
        <v>SECUELA, CALIFICACIÓN DE ENFERMEDAD LABORAL</v>
      </c>
      <c r="X187" s="72"/>
      <c r="Y187" s="72"/>
      <c r="Z187" s="72"/>
      <c r="AA187" s="71" t="str">
        <f>VLOOKUP(I187,Hoja2!A$3:I$54,7,0)</f>
        <v>NS QUIMICOS</v>
      </c>
      <c r="AB187" s="71" t="str">
        <f>VLOOKUP(I187,Hoja2!A$3:I$54,8,0)</f>
        <v>BUENAS PRACTICAS Y USO DE EPP</v>
      </c>
      <c r="AC187" s="72" t="str">
        <f>VLOOKUP(I187,Hoja2!A$3:I$54,9,0)</f>
        <v>PG HIGIENE</v>
      </c>
      <c r="AD187" s="83"/>
    </row>
    <row r="188" spans="1:30" ht="25.5">
      <c r="A188" s="133"/>
      <c r="B188" s="130"/>
      <c r="C188" s="124"/>
      <c r="D188" s="127"/>
      <c r="E188" s="112"/>
      <c r="F188" s="112"/>
      <c r="G188" s="112"/>
      <c r="H188" s="67" t="str">
        <f>VLOOKUP(I188,Hoja2!A$3:I$54,2,0)</f>
        <v>MATERIAL PARTICULADO</v>
      </c>
      <c r="I188" s="109" t="s">
        <v>84</v>
      </c>
      <c r="J188" s="67" t="str">
        <f>VLOOKUP(I188,Hoja2!A$3:I$54,3,0)</f>
        <v>COMPLICACIONES RESPIRATORIAS</v>
      </c>
      <c r="K188" s="68"/>
      <c r="L188" s="67" t="str">
        <f>VLOOKUP(I188,Hoja2!A$3:I$54,4,0)</f>
        <v>PG INSPECCIONES, PG EMERGENCIA, PG RIESGO QUÍMICO</v>
      </c>
      <c r="M188" s="67" t="str">
        <f>VLOOKUP(I188,Hoja2!A$3:I$54,5,0)</f>
        <v>ELEMENTOS DE PROTECCIÓN PERSONAL</v>
      </c>
      <c r="N188" s="69">
        <v>2</v>
      </c>
      <c r="O188" s="69">
        <v>1</v>
      </c>
      <c r="P188" s="69">
        <v>10</v>
      </c>
      <c r="Q188" s="69">
        <f t="shared" si="33"/>
        <v>2</v>
      </c>
      <c r="R188" s="69">
        <f t="shared" si="34"/>
        <v>20</v>
      </c>
      <c r="S188" s="69" t="str">
        <f t="shared" si="35"/>
        <v>B-2</v>
      </c>
      <c r="T188" s="62" t="str">
        <f t="shared" si="36"/>
        <v>IV</v>
      </c>
      <c r="U188" s="62" t="str">
        <f t="shared" si="37"/>
        <v>Aceptable</v>
      </c>
      <c r="V188" s="68">
        <v>5</v>
      </c>
      <c r="W188" s="67" t="str">
        <f>VLOOKUP(I188,Hoja2!A$3:I$54,6,0)</f>
        <v>SECUELA, CALIFICACIÓN DE ENFERMEDAD LABORAL</v>
      </c>
      <c r="X188" s="72"/>
      <c r="Y188" s="72"/>
      <c r="Z188" s="72"/>
      <c r="AA188" s="71" t="str">
        <f>VLOOKUP(I188,Hoja2!A$3:I$54,7,0)</f>
        <v>NS QUIMICOS</v>
      </c>
      <c r="AB188" s="71" t="str">
        <f>VLOOKUP(I188,Hoja2!A$3:I$54,8,0)</f>
        <v>BUENAS PRACTICAS Y USO DE EPP</v>
      </c>
      <c r="AC188" s="72" t="str">
        <f>VLOOKUP(I188,Hoja2!A$3:I$54,9,0)</f>
        <v>FORTALECIMIENTO PVE QUÍMICO</v>
      </c>
      <c r="AD188" s="83"/>
    </row>
    <row r="189" spans="1:30" ht="25.5">
      <c r="A189" s="133"/>
      <c r="B189" s="130"/>
      <c r="C189" s="124"/>
      <c r="D189" s="127"/>
      <c r="E189" s="112"/>
      <c r="F189" s="112"/>
      <c r="G189" s="112"/>
      <c r="H189" s="67" t="str">
        <f>VLOOKUP(I189,Hoja2!A$3:I$54,2,0)</f>
        <v>HUMOS METÁLICOS O NO METÁLICOS</v>
      </c>
      <c r="I189" s="109" t="s">
        <v>93</v>
      </c>
      <c r="J189" s="67" t="str">
        <f>VLOOKUP(I189,Hoja2!A$3:I$54,3,0)</f>
        <v>COMPLICACIONES RESPIRATORIAS</v>
      </c>
      <c r="K189" s="68"/>
      <c r="L189" s="67" t="str">
        <f>VLOOKUP(I189,Hoja2!A$3:I$54,4,0)</f>
        <v>PG INSPECCIONES, PG EMERGENCIA, PG RIESGO QUÍMICO</v>
      </c>
      <c r="M189" s="67" t="str">
        <f>VLOOKUP(I189,Hoja2!A$3:I$54,5,0)</f>
        <v>ELEMENTOS DE PROTECCIÓN PERSONAL</v>
      </c>
      <c r="N189" s="69">
        <v>2</v>
      </c>
      <c r="O189" s="69">
        <v>1</v>
      </c>
      <c r="P189" s="69">
        <v>10</v>
      </c>
      <c r="Q189" s="69">
        <f t="shared" si="33"/>
        <v>2</v>
      </c>
      <c r="R189" s="69">
        <f t="shared" si="34"/>
        <v>20</v>
      </c>
      <c r="S189" s="69" t="str">
        <f t="shared" si="35"/>
        <v>B-2</v>
      </c>
      <c r="T189" s="62" t="str">
        <f t="shared" si="36"/>
        <v>IV</v>
      </c>
      <c r="U189" s="62" t="str">
        <f t="shared" si="37"/>
        <v>Aceptable</v>
      </c>
      <c r="V189" s="68">
        <v>5</v>
      </c>
      <c r="W189" s="67" t="str">
        <f>VLOOKUP(I189,Hoja2!A$3:I$54,6,0)</f>
        <v>SECUELA, CALIFICACIÓN DE ENFERMEDAD LABORAL, MUERTE</v>
      </c>
      <c r="X189" s="72"/>
      <c r="Y189" s="72"/>
      <c r="Z189" s="72"/>
      <c r="AA189" s="71" t="str">
        <f>VLOOKUP(I189,Hoja2!A$3:I$54,7,0)</f>
        <v>NS QUIMICOS</v>
      </c>
      <c r="AB189" s="71" t="str">
        <f>VLOOKUP(I189,Hoja2!A$3:I$54,8,0)</f>
        <v>BUENAS PRACTICAS, AUTOCUIDADO Y EPP</v>
      </c>
      <c r="AC189" s="72" t="str">
        <f>VLOOKUP(I189,Hoja2!A$3:I$54,9,0)</f>
        <v>FORTALECIMIENTO PVE QUÍMICO</v>
      </c>
      <c r="AD189" s="83"/>
    </row>
    <row r="190" spans="1:30" ht="15">
      <c r="A190" s="133"/>
      <c r="B190" s="130"/>
      <c r="C190" s="124"/>
      <c r="D190" s="127"/>
      <c r="E190" s="112"/>
      <c r="F190" s="112"/>
      <c r="G190" s="112"/>
      <c r="H190" s="67" t="str">
        <f>VLOOKUP(I190,Hoja2!A$3:I$54,2,0)</f>
        <v>MICROORGANISMOS</v>
      </c>
      <c r="I190" s="109" t="s">
        <v>237</v>
      </c>
      <c r="J190" s="67" t="str">
        <f>VLOOKUP(I190,Hoja2!A$3:I$54,3,0)</f>
        <v>GRIPAS, NAUSEAS, MAREOS, MALESTAR GENERAL</v>
      </c>
      <c r="K190" s="68"/>
      <c r="L190" s="67" t="str">
        <f>VLOOKUP(I190,Hoja2!A$3:I$54,4,0)</f>
        <v>PG INSPECCIONES, PG EMERGENCIA</v>
      </c>
      <c r="M190" s="67" t="str">
        <f>VLOOKUP(I190,Hoja2!A$3:I$54,5,0)</f>
        <v>PVE BIOLÓGICO</v>
      </c>
      <c r="N190" s="69">
        <v>2</v>
      </c>
      <c r="O190" s="69">
        <v>1</v>
      </c>
      <c r="P190" s="69">
        <v>10</v>
      </c>
      <c r="Q190" s="69">
        <f t="shared" si="33"/>
        <v>2</v>
      </c>
      <c r="R190" s="69">
        <f t="shared" si="34"/>
        <v>20</v>
      </c>
      <c r="S190" s="69" t="str">
        <f t="shared" si="35"/>
        <v>B-2</v>
      </c>
      <c r="T190" s="62" t="str">
        <f t="shared" si="36"/>
        <v>IV</v>
      </c>
      <c r="U190" s="62" t="str">
        <f t="shared" si="37"/>
        <v>Aceptable</v>
      </c>
      <c r="V190" s="68">
        <v>5</v>
      </c>
      <c r="W190" s="67" t="str">
        <f>VLOOKUP(I190,Hoja2!A$3:I$54,6,0)</f>
        <v>SECUELA</v>
      </c>
      <c r="X190" s="72"/>
      <c r="Y190" s="72"/>
      <c r="Z190" s="72"/>
      <c r="AA190" s="71" t="str">
        <f>VLOOKUP(I190,Hoja2!A$3:I$54,7,0)</f>
        <v>NS BIOLÓGICO</v>
      </c>
      <c r="AB190" s="71" t="str">
        <f>VLOOKUP(I190,Hoja2!A$3:I$54,8,0)</f>
        <v>N/A</v>
      </c>
      <c r="AC190" s="72" t="str">
        <f>VLOOKUP(I190,Hoja2!A$3:I$54,9,0)</f>
        <v>BUENAS PRACTICAS</v>
      </c>
      <c r="AD190" s="83"/>
    </row>
    <row r="191" spans="1:30" ht="25.5">
      <c r="A191" s="133"/>
      <c r="B191" s="130"/>
      <c r="C191" s="124"/>
      <c r="D191" s="127"/>
      <c r="E191" s="112"/>
      <c r="F191" s="112"/>
      <c r="G191" s="112"/>
      <c r="H191" s="67" t="str">
        <f>VLOOKUP(I191,Hoja2!A$3:I$54,2,0)</f>
        <v>MICROORGANISMOS EN EL AMBIENTE</v>
      </c>
      <c r="I191" s="109" t="s">
        <v>240</v>
      </c>
      <c r="J191" s="67" t="str">
        <f>VLOOKUP(I191,Hoja2!A$3:I$54,3,0)</f>
        <v>LESIONES EN LA PIEL, MALESTAR GENERAL</v>
      </c>
      <c r="K191" s="68"/>
      <c r="L191" s="67" t="str">
        <f>VLOOKUP(I191,Hoja2!A$3:I$54,4,0)</f>
        <v>PG INSPECCIONES, PG EMERGENCIA</v>
      </c>
      <c r="M191" s="67" t="str">
        <f>VLOOKUP(I191,Hoja2!A$3:I$54,5,0)</f>
        <v>PVE BIOLÓGICO, ELEMENTOS DE PROTECCION PERSONAL</v>
      </c>
      <c r="N191" s="69">
        <v>2</v>
      </c>
      <c r="O191" s="69">
        <v>3</v>
      </c>
      <c r="P191" s="69">
        <v>10</v>
      </c>
      <c r="Q191" s="69">
        <f t="shared" si="33"/>
        <v>6</v>
      </c>
      <c r="R191" s="69">
        <f t="shared" si="34"/>
        <v>60</v>
      </c>
      <c r="S191" s="69" t="str">
        <f t="shared" si="35"/>
        <v>M-6</v>
      </c>
      <c r="T191" s="62" t="str">
        <f t="shared" si="36"/>
        <v>III</v>
      </c>
      <c r="U191" s="62" t="str">
        <f t="shared" si="37"/>
        <v>Mejorable</v>
      </c>
      <c r="V191" s="68">
        <v>5</v>
      </c>
      <c r="W191" s="67" t="str">
        <f>VLOOKUP(I191,Hoja2!A$3:I$54,6,0)</f>
        <v>SECUELA, CALIFICACIÓN DE ENFERMEDAD LABORAL, MUERTE</v>
      </c>
      <c r="X191" s="72"/>
      <c r="Y191" s="72"/>
      <c r="Z191" s="72"/>
      <c r="AA191" s="71" t="str">
        <f>VLOOKUP(I191,Hoja2!A$3:I$54,7,0)</f>
        <v>NS BIOLÓGICO</v>
      </c>
      <c r="AB191" s="71" t="str">
        <f>VLOOKUP(I191,Hoja2!A$3:I$54,8,0)</f>
        <v>AUTOCIODADO E HIGIENE, USO DE EPP</v>
      </c>
      <c r="AC191" s="72" t="str">
        <f>VLOOKUP(I191,Hoja2!A$3:I$54,9,0)</f>
        <v>N/A</v>
      </c>
      <c r="AD191" s="83"/>
    </row>
    <row r="192" spans="1:30" ht="25.5">
      <c r="A192" s="133"/>
      <c r="B192" s="130"/>
      <c r="C192" s="124"/>
      <c r="D192" s="127"/>
      <c r="E192" s="112"/>
      <c r="F192" s="112"/>
      <c r="G192" s="112"/>
      <c r="H192" s="67" t="str">
        <f>VLOOKUP(I192,Hoja2!A$3:I$54,2,0)</f>
        <v>HONGOS</v>
      </c>
      <c r="I192" s="109" t="s">
        <v>113</v>
      </c>
      <c r="J192" s="67" t="str">
        <f>VLOOKUP(I192,Hoja2!A$3:I$54,3,0)</f>
        <v>LESIONES EN LA PIEL</v>
      </c>
      <c r="K192" s="68"/>
      <c r="L192" s="67" t="str">
        <f>VLOOKUP(I192,Hoja2!A$3:I$54,4,0)</f>
        <v>PG INSPECCIONES, PG EMERGENCIA</v>
      </c>
      <c r="M192" s="67" t="str">
        <f>VLOOKUP(I192,Hoja2!A$3:I$54,5,0)</f>
        <v>PVE BIOLÓGICO</v>
      </c>
      <c r="N192" s="69">
        <v>2</v>
      </c>
      <c r="O192" s="69">
        <v>1</v>
      </c>
      <c r="P192" s="69">
        <v>10</v>
      </c>
      <c r="Q192" s="69">
        <f t="shared" si="33"/>
        <v>2</v>
      </c>
      <c r="R192" s="69">
        <f t="shared" si="34"/>
        <v>20</v>
      </c>
      <c r="S192" s="69" t="str">
        <f t="shared" si="35"/>
        <v>B-2</v>
      </c>
      <c r="T192" s="62" t="str">
        <f t="shared" si="36"/>
        <v>IV</v>
      </c>
      <c r="U192" s="62" t="str">
        <f t="shared" si="37"/>
        <v>Aceptable</v>
      </c>
      <c r="V192" s="68">
        <v>5</v>
      </c>
      <c r="W192" s="67" t="str">
        <f>VLOOKUP(I192,Hoja2!A$3:I$54,6,0)</f>
        <v>SECUELA</v>
      </c>
      <c r="X192" s="72"/>
      <c r="Y192" s="72"/>
      <c r="Z192" s="72"/>
      <c r="AA192" s="71" t="str">
        <f>VLOOKUP(I192,Hoja2!A$3:I$54,7,0)</f>
        <v>NS BIOLÓGICO</v>
      </c>
      <c r="AB192" s="71" t="str">
        <f>VLOOKUP(I192,Hoja2!A$3:I$54,8,0)</f>
        <v>AUTOCUIDADO E HIGIENE, USO DE EPP</v>
      </c>
      <c r="AC192" s="72" t="str">
        <f>VLOOKUP(I192,Hoja2!A$3:I$54,9,0)</f>
        <v>N/A</v>
      </c>
      <c r="AD192" s="83"/>
    </row>
    <row r="193" spans="1:30" ht="40.5">
      <c r="A193" s="133"/>
      <c r="B193" s="130"/>
      <c r="C193" s="124"/>
      <c r="D193" s="127"/>
      <c r="E193" s="112"/>
      <c r="F193" s="112"/>
      <c r="G193" s="112"/>
      <c r="H193" s="67" t="str">
        <f>VLOOKUP(I193,Hoja2!A$3:I$54,2,0)</f>
        <v>FLUIDOS</v>
      </c>
      <c r="I193" s="109" t="s">
        <v>117</v>
      </c>
      <c r="J193" s="67" t="str">
        <f>VLOOKUP(I193,Hoja2!A$3:I$54,3,0)</f>
        <v>LESIONES DÉRMICAS</v>
      </c>
      <c r="K193" s="68"/>
      <c r="L193" s="67" t="str">
        <f>VLOOKUP(I193,Hoja2!A$3:I$54,4,0)</f>
        <v>PG INSPECCIONES, PG EMERGENCIA</v>
      </c>
      <c r="M193" s="67" t="str">
        <f>VLOOKUP(I193,Hoja2!A$3:I$54,5,0)</f>
        <v>PVE BIOLÓGICO, ELEMENTOS DE PROTECCION PERSONAL</v>
      </c>
      <c r="N193" s="69">
        <v>2</v>
      </c>
      <c r="O193" s="69">
        <v>4</v>
      </c>
      <c r="P193" s="69">
        <v>25</v>
      </c>
      <c r="Q193" s="69">
        <f t="shared" si="33"/>
        <v>8</v>
      </c>
      <c r="R193" s="69">
        <f t="shared" si="34"/>
        <v>200</v>
      </c>
      <c r="S193" s="69" t="str">
        <f t="shared" si="35"/>
        <v>M-8</v>
      </c>
      <c r="T193" s="62" t="str">
        <f t="shared" si="36"/>
        <v>II</v>
      </c>
      <c r="U193" s="62" t="str">
        <f t="shared" si="37"/>
        <v>No Aceptable o Aceptable con Control Especifico</v>
      </c>
      <c r="V193" s="68">
        <v>5</v>
      </c>
      <c r="W193" s="67" t="str">
        <f>VLOOKUP(I193,Hoja2!A$3:I$54,6,0)</f>
        <v>SECUELA, CALIFICACIÓN DE ENFERMEDAD LABORAL, MUERTE</v>
      </c>
      <c r="X193" s="72"/>
      <c r="Y193" s="72"/>
      <c r="Z193" s="72"/>
      <c r="AA193" s="71" t="str">
        <f>VLOOKUP(I193,Hoja2!A$3:I$54,7,0)</f>
        <v>NS BIOLÓGICO</v>
      </c>
      <c r="AB193" s="71" t="str">
        <f>VLOOKUP(I193,Hoja2!A$3:I$54,8,0)</f>
        <v>AUTOCUIDADO E HIGIENE, USO DE EPP</v>
      </c>
      <c r="AC193" s="72" t="str">
        <f>VLOOKUP(I193,Hoja2!A$3:I$54,9,0)</f>
        <v>N/A</v>
      </c>
      <c r="AD193" s="83"/>
    </row>
    <row r="194" spans="1:30" ht="25.5">
      <c r="A194" s="133"/>
      <c r="B194" s="130"/>
      <c r="C194" s="124"/>
      <c r="D194" s="127"/>
      <c r="E194" s="112"/>
      <c r="F194" s="112"/>
      <c r="G194" s="112"/>
      <c r="H194" s="67" t="str">
        <f>VLOOKUP(I194,Hoja2!A$3:I$54,2,0)</f>
        <v>PARÁSITOS</v>
      </c>
      <c r="I194" s="109" t="s">
        <v>119</v>
      </c>
      <c r="J194" s="67" t="str">
        <f>VLOOKUP(I194,Hoja2!A$3:I$54,3,0)</f>
        <v>LESIONES, INFECCIONES PARASITARIAS</v>
      </c>
      <c r="K194" s="68"/>
      <c r="L194" s="67" t="str">
        <f>VLOOKUP(I194,Hoja2!A$3:I$54,4,0)</f>
        <v>PG INSPECCIONES, PG EMERGENCIA</v>
      </c>
      <c r="M194" s="67" t="str">
        <f>VLOOKUP(I194,Hoja2!A$3:I$54,5,0)</f>
        <v>PVE BIOLÓGICO, ELEMENTOS DE PROTECCION PERSONAL</v>
      </c>
      <c r="N194" s="69">
        <v>2</v>
      </c>
      <c r="O194" s="69">
        <v>2</v>
      </c>
      <c r="P194" s="69">
        <v>10</v>
      </c>
      <c r="Q194" s="69">
        <f t="shared" si="33"/>
        <v>4</v>
      </c>
      <c r="R194" s="69">
        <f t="shared" si="34"/>
        <v>40</v>
      </c>
      <c r="S194" s="69" t="str">
        <f t="shared" si="35"/>
        <v>B-4</v>
      </c>
      <c r="T194" s="62" t="str">
        <f t="shared" si="36"/>
        <v>III</v>
      </c>
      <c r="U194" s="62" t="str">
        <f t="shared" si="37"/>
        <v>Mejorable</v>
      </c>
      <c r="V194" s="68">
        <v>5</v>
      </c>
      <c r="W194" s="67" t="str">
        <f>VLOOKUP(I194,Hoja2!A$3:I$54,6,0)</f>
        <v>SECUELA</v>
      </c>
      <c r="X194" s="72"/>
      <c r="Y194" s="72"/>
      <c r="Z194" s="72"/>
      <c r="AA194" s="71" t="str">
        <f>VLOOKUP(I194,Hoja2!A$3:I$54,7,0)</f>
        <v>NS BIOLÓGICO</v>
      </c>
      <c r="AB194" s="71" t="str">
        <f>VLOOKUP(I194,Hoja2!A$3:I$54,8,0)</f>
        <v>AUTOCUIDADO E HIGIENE, USO DE EPP</v>
      </c>
      <c r="AC194" s="72" t="str">
        <f>VLOOKUP(I194,Hoja2!A$3:I$54,9,0)</f>
        <v>N/A</v>
      </c>
      <c r="AD194" s="83"/>
    </row>
    <row r="195" spans="1:30" ht="25.5">
      <c r="A195" s="133"/>
      <c r="B195" s="130"/>
      <c r="C195" s="124"/>
      <c r="D195" s="127"/>
      <c r="E195" s="112"/>
      <c r="F195" s="112"/>
      <c r="G195" s="112"/>
      <c r="H195" s="67" t="str">
        <f>VLOOKUP(I195,Hoja2!A$3:I$54,2,0)</f>
        <v>ANIMALES VIVOS</v>
      </c>
      <c r="I195" s="109" t="s">
        <v>122</v>
      </c>
      <c r="J195" s="67" t="str">
        <f>VLOOKUP(I195,Hoja2!A$3:I$54,3,0)</f>
        <v>LESIONES EN TEJIDOS, INFECCIONES, ENFERMADES INFECTOCONTAGIOSAS</v>
      </c>
      <c r="K195" s="68"/>
      <c r="L195" s="67" t="str">
        <f>VLOOKUP(I195,Hoja2!A$3:I$54,4,0)</f>
        <v>PG INSPECCIONES, PG EMERGENCIA</v>
      </c>
      <c r="M195" s="67" t="str">
        <f>VLOOKUP(I195,Hoja2!A$3:I$54,5,0)</f>
        <v>ELEMENTOS DE PROTECCIÓN PERSONAL</v>
      </c>
      <c r="N195" s="69">
        <v>2</v>
      </c>
      <c r="O195" s="69">
        <v>2</v>
      </c>
      <c r="P195" s="69">
        <v>10</v>
      </c>
      <c r="Q195" s="69">
        <f t="shared" si="33"/>
        <v>4</v>
      </c>
      <c r="R195" s="69">
        <f t="shared" si="34"/>
        <v>40</v>
      </c>
      <c r="S195" s="69" t="str">
        <f t="shared" si="35"/>
        <v>B-4</v>
      </c>
      <c r="T195" s="62" t="str">
        <f t="shared" si="36"/>
        <v>III</v>
      </c>
      <c r="U195" s="62" t="str">
        <f t="shared" si="37"/>
        <v>Mejorable</v>
      </c>
      <c r="V195" s="68">
        <v>5</v>
      </c>
      <c r="W195" s="67" t="str">
        <f>VLOOKUP(I195,Hoja2!A$3:I$54,6,0)</f>
        <v>SECUELA, CALIFICACIÓN DE ENFERMEDAD LABORAL, MUERTE</v>
      </c>
      <c r="X195" s="72"/>
      <c r="Y195" s="72"/>
      <c r="Z195" s="72"/>
      <c r="AA195" s="71" t="str">
        <f>VLOOKUP(I195,Hoja2!A$3:I$54,7,0)</f>
        <v>NS BIOLÓGICO</v>
      </c>
      <c r="AB195" s="71" t="str">
        <f>VLOOKUP(I195,Hoja2!A$3:I$54,8,0)</f>
        <v>AUTOCUIDADO E HIGIENE, USO DE EPP</v>
      </c>
      <c r="AC195" s="72" t="str">
        <f>VLOOKUP(I195,Hoja2!A$3:I$54,9,0)</f>
        <v>BUENAS PRACTICAS</v>
      </c>
      <c r="AD195" s="83"/>
    </row>
    <row r="196" spans="1:30" ht="38.25">
      <c r="A196" s="133"/>
      <c r="B196" s="130"/>
      <c r="C196" s="124"/>
      <c r="D196" s="127"/>
      <c r="E196" s="112"/>
      <c r="F196" s="112"/>
      <c r="G196" s="112"/>
      <c r="H196" s="67" t="str">
        <f>VLOOKUP(I196,Hoja2!A$3:I$54,2,0)</f>
        <v>CARGA DE UN PESO MAYOR AL RECOMENDADO</v>
      </c>
      <c r="I196" s="109" t="s">
        <v>125</v>
      </c>
      <c r="J196" s="67" t="str">
        <f>VLOOKUP(I196,Hoja2!A$3:I$54,3,0)</f>
        <v>LESIONES OSTEOMUSCULARES</v>
      </c>
      <c r="K196" s="68"/>
      <c r="L196" s="67" t="str">
        <f>VLOOKUP(I196,Hoja2!A$3:I$54,4,0)</f>
        <v>PG INSPECCIONES, PG EMERGENCIA</v>
      </c>
      <c r="M196" s="67" t="str">
        <f>VLOOKUP(I196,Hoja2!A$3:I$54,5,0)</f>
        <v>PVE BIOMECÁNICO, PROGRAMA PAUSAS ACTIVAS, PG MEDICINA PREVENTIVA Y DEL TRABAJO</v>
      </c>
      <c r="N196" s="69">
        <v>2</v>
      </c>
      <c r="O196" s="69">
        <v>3</v>
      </c>
      <c r="P196" s="69">
        <v>10</v>
      </c>
      <c r="Q196" s="69">
        <f t="shared" si="33"/>
        <v>6</v>
      </c>
      <c r="R196" s="69">
        <f t="shared" si="34"/>
        <v>60</v>
      </c>
      <c r="S196" s="69" t="str">
        <f t="shared" si="35"/>
        <v>M-6</v>
      </c>
      <c r="T196" s="62" t="str">
        <f t="shared" si="36"/>
        <v>III</v>
      </c>
      <c r="U196" s="62" t="str">
        <f t="shared" si="37"/>
        <v>Mejorable</v>
      </c>
      <c r="V196" s="68">
        <v>5</v>
      </c>
      <c r="W196" s="67" t="str">
        <f>VLOOKUP(I196,Hoja2!A$3:I$54,6,0)</f>
        <v>SECUELA, CALIFICACIÓN DE ENFERMEDAD LABORAL</v>
      </c>
      <c r="X196" s="72"/>
      <c r="Y196" s="72"/>
      <c r="Z196" s="72"/>
      <c r="AA196" s="71" t="str">
        <f>VLOOKUP(I196,Hoja2!A$3:I$54,7,0)</f>
        <v>NS MANEJO DE CARGAS</v>
      </c>
      <c r="AB196" s="71" t="str">
        <f>VLOOKUP(I196,Hoja2!A$3:I$54,8,0)</f>
        <v>LEVANTAMIENTO MANUAL Y MECÁNICO DE CARGAS</v>
      </c>
      <c r="AC196" s="72" t="str">
        <f>VLOOKUP(I196,Hoja2!A$3:I$54,9,0)</f>
        <v>FORTALECIMIENTO PVE BIOMECÁNICO</v>
      </c>
      <c r="AD196" s="83"/>
    </row>
    <row r="197" spans="1:30" ht="25.5">
      <c r="A197" s="133"/>
      <c r="B197" s="130"/>
      <c r="C197" s="124"/>
      <c r="D197" s="127"/>
      <c r="E197" s="112"/>
      <c r="F197" s="112"/>
      <c r="G197" s="112"/>
      <c r="H197" s="67" t="str">
        <f>VLOOKUP(I197,Hoja2!A$3:I$54,2,0)</f>
        <v>RELACIONES, COHESIÓN, CALIDAD DE INTERACCIONES NO EFECTIVA, NO HAY TRABAJO EN EQUIPO</v>
      </c>
      <c r="I197" s="109" t="s">
        <v>141</v>
      </c>
      <c r="J197" s="67" t="str">
        <f>VLOOKUP(I197,Hoja2!A$3:I$54,3,0)</f>
        <v>ENFERMEDADES DIGESTIVAS, IRRITABILIDAD</v>
      </c>
      <c r="K197" s="68"/>
      <c r="L197" s="67" t="str">
        <f>VLOOKUP(I197,Hoja2!A$3:I$54,4,0)</f>
        <v>N/A</v>
      </c>
      <c r="M197" s="67" t="str">
        <f>VLOOKUP(I197,Hoja2!A$3:I$54,5,0)</f>
        <v>PVE PSICOSOCIAL</v>
      </c>
      <c r="N197" s="69">
        <v>2</v>
      </c>
      <c r="O197" s="69">
        <v>3</v>
      </c>
      <c r="P197" s="69">
        <v>10</v>
      </c>
      <c r="Q197" s="69">
        <f t="shared" si="33"/>
        <v>6</v>
      </c>
      <c r="R197" s="69">
        <f t="shared" si="34"/>
        <v>60</v>
      </c>
      <c r="S197" s="69" t="str">
        <f t="shared" si="35"/>
        <v>M-6</v>
      </c>
      <c r="T197" s="62" t="str">
        <f t="shared" si="36"/>
        <v>III</v>
      </c>
      <c r="U197" s="62" t="str">
        <f t="shared" si="37"/>
        <v>Mejorable</v>
      </c>
      <c r="V197" s="68">
        <v>5</v>
      </c>
      <c r="W197" s="67" t="str">
        <f>VLOOKUP(I197,Hoja2!A$3:I$54,6,0)</f>
        <v>SECUELA, CALIFICACIÓN DE ENFERMEDAD LABORAL</v>
      </c>
      <c r="X197" s="72"/>
      <c r="Y197" s="72"/>
      <c r="Z197" s="72"/>
      <c r="AA197" s="71" t="str">
        <f>VLOOKUP(I197,Hoja2!A$3:I$54,7,0)</f>
        <v>N/A</v>
      </c>
      <c r="AB197" s="71" t="str">
        <f>VLOOKUP(I197,Hoja2!A$3:I$54,8,0)</f>
        <v>N/A</v>
      </c>
      <c r="AC197" s="72" t="str">
        <f>VLOOKUP(I197,Hoja2!A$3:I$54,9,0)</f>
        <v>FORTALECIMIENTO PVE PSICOSOCIAL</v>
      </c>
      <c r="AD197" s="83"/>
    </row>
    <row r="198" spans="1:30" ht="25.5">
      <c r="A198" s="133"/>
      <c r="B198" s="130"/>
      <c r="C198" s="124"/>
      <c r="D198" s="127"/>
      <c r="E198" s="112"/>
      <c r="F198" s="112"/>
      <c r="G198" s="112"/>
      <c r="H198" s="67" t="str">
        <f>VLOOKUP(I198,Hoja2!A$3:I$54,2,0)</f>
        <v>CARGA MENTAL, DEMANDAS EMOCIONALES, INESPECIFICIDAD DE DEFINICIÓN DE ROLES, MONOTONÍA</v>
      </c>
      <c r="I198" s="109" t="s">
        <v>146</v>
      </c>
      <c r="J198" s="67" t="str">
        <f>VLOOKUP(I198,Hoja2!A$3:I$54,3,0)</f>
        <v>ESTRÉS, CEFALÉA, IRRITABILIDAD</v>
      </c>
      <c r="K198" s="68"/>
      <c r="L198" s="67" t="str">
        <f>VLOOKUP(I198,Hoja2!A$3:I$54,4,0)</f>
        <v>N/A</v>
      </c>
      <c r="M198" s="67" t="str">
        <f>VLOOKUP(I198,Hoja2!A$3:I$54,5,0)</f>
        <v>PVE PSICOSOCIAL</v>
      </c>
      <c r="N198" s="69">
        <v>2</v>
      </c>
      <c r="O198" s="69">
        <v>1</v>
      </c>
      <c r="P198" s="69">
        <v>10</v>
      </c>
      <c r="Q198" s="69">
        <f t="shared" si="33"/>
        <v>2</v>
      </c>
      <c r="R198" s="69">
        <f t="shared" si="34"/>
        <v>20</v>
      </c>
      <c r="S198" s="69" t="str">
        <f t="shared" si="35"/>
        <v>B-2</v>
      </c>
      <c r="T198" s="62" t="str">
        <f t="shared" si="36"/>
        <v>IV</v>
      </c>
      <c r="U198" s="62" t="str">
        <f t="shared" si="37"/>
        <v>Aceptable</v>
      </c>
      <c r="V198" s="68">
        <v>5</v>
      </c>
      <c r="W198" s="67" t="str">
        <f>VLOOKUP(I198,Hoja2!A$3:I$54,6,0)</f>
        <v>SECUELA, CALIFICACIÓN DE ENFERMEDAD LABORAL</v>
      </c>
      <c r="X198" s="72"/>
      <c r="Y198" s="72"/>
      <c r="Z198" s="72"/>
      <c r="AA198" s="71" t="str">
        <f>VLOOKUP(I198,Hoja2!A$3:I$54,7,0)</f>
        <v>N/A</v>
      </c>
      <c r="AB198" s="71" t="str">
        <f>VLOOKUP(I198,Hoja2!A$3:I$54,8,0)</f>
        <v>N/A</v>
      </c>
      <c r="AC198" s="72" t="str">
        <f>VLOOKUP(I198,Hoja2!A$3:I$54,9,0)</f>
        <v>FORTALECIMIENTO PVE PSICOSOCIAL</v>
      </c>
      <c r="AD198" s="83"/>
    </row>
    <row r="199" spans="1:30" ht="38.25">
      <c r="A199" s="133"/>
      <c r="B199" s="130"/>
      <c r="C199" s="124"/>
      <c r="D199" s="127"/>
      <c r="E199" s="112"/>
      <c r="F199" s="112"/>
      <c r="G199" s="112"/>
      <c r="H199" s="67" t="str">
        <f>VLOOKUP(I199,Hoja2!A$3:I$54,2,0)</f>
        <v>TECNOLOGÍA NO AVANZADA, COMUNICACIÓN NO EFECTIVA, SOBRECARGA CUANTITATIVA Y CUALITATIVA, NO HAY VARIACIÓN EN FORMA DE TRABAJO</v>
      </c>
      <c r="I199" s="109" t="s">
        <v>149</v>
      </c>
      <c r="J199" s="67" t="str">
        <f>VLOOKUP(I199,Hoja2!A$3:I$54,3,0)</f>
        <v>ENFERMEDADES DIGESTIVAS, IRRITABILIDAD</v>
      </c>
      <c r="K199" s="68"/>
      <c r="L199" s="67" t="str">
        <f>VLOOKUP(I199,Hoja2!A$3:I$54,4,0)</f>
        <v>N/A</v>
      </c>
      <c r="M199" s="67" t="str">
        <f>VLOOKUP(I199,Hoja2!A$3:I$54,5,0)</f>
        <v>PVE PSICOSOCIAL</v>
      </c>
      <c r="N199" s="69">
        <v>2</v>
      </c>
      <c r="O199" s="69">
        <v>2</v>
      </c>
      <c r="P199" s="69">
        <v>10</v>
      </c>
      <c r="Q199" s="69">
        <f t="shared" si="33"/>
        <v>4</v>
      </c>
      <c r="R199" s="69">
        <f t="shared" si="34"/>
        <v>40</v>
      </c>
      <c r="S199" s="69" t="str">
        <f t="shared" si="35"/>
        <v>B-4</v>
      </c>
      <c r="T199" s="66" t="str">
        <f t="shared" si="36"/>
        <v>III</v>
      </c>
      <c r="U199" s="66" t="str">
        <f t="shared" si="37"/>
        <v>Mejorable</v>
      </c>
      <c r="V199" s="68">
        <v>5</v>
      </c>
      <c r="W199" s="67" t="str">
        <f>VLOOKUP(I199,Hoja2!A$3:I$54,6,0)</f>
        <v>SECUELA, CALIFICACIÓN DE ENFERMEDAD LABORAL</v>
      </c>
      <c r="X199" s="72"/>
      <c r="Y199" s="72"/>
      <c r="Z199" s="72"/>
      <c r="AA199" s="71" t="str">
        <f>VLOOKUP(I199,Hoja2!A$3:I$54,7,0)</f>
        <v>N/A</v>
      </c>
      <c r="AB199" s="71" t="str">
        <f>VLOOKUP(I199,Hoja2!A$3:I$54,8,0)</f>
        <v>N/A</v>
      </c>
      <c r="AC199" s="72" t="str">
        <f>VLOOKUP(I199,Hoja2!A$3:I$54,9,0)</f>
        <v>FORTALECIMIENTO PVE PSICOSOCIAL</v>
      </c>
      <c r="AD199" s="83"/>
    </row>
    <row r="200" spans="1:30" ht="25.5">
      <c r="A200" s="133"/>
      <c r="B200" s="130"/>
      <c r="C200" s="124"/>
      <c r="D200" s="127"/>
      <c r="E200" s="112"/>
      <c r="F200" s="112"/>
      <c r="G200" s="112"/>
      <c r="H200" s="67" t="str">
        <f>VLOOKUP(I200,Hoja2!A$3:I$54,2,0)</f>
        <v>ESTILOS DE MANDO RÍGIDOS, AUSENCIA DE CAPACITACIÓN, AUSENCIA DE PROGRAMAS DE BIENESTAR</v>
      </c>
      <c r="I200" s="109" t="s">
        <v>154</v>
      </c>
      <c r="J200" s="67" t="str">
        <f>VLOOKUP(I200,Hoja2!A$3:I$54,3,0)</f>
        <v>ESTRÉS, DEPRESIÓN, DESMOTIVACIÓN, AUSENCIA DE ATENCIÓN</v>
      </c>
      <c r="K200" s="68"/>
      <c r="L200" s="67" t="str">
        <f>VLOOKUP(I200,Hoja2!A$3:I$54,4,0)</f>
        <v>N/A</v>
      </c>
      <c r="M200" s="67" t="str">
        <f>VLOOKUP(I200,Hoja2!A$3:I$54,5,0)</f>
        <v>PVE PSICOSOCIAL</v>
      </c>
      <c r="N200" s="69">
        <v>2</v>
      </c>
      <c r="O200" s="69">
        <v>2</v>
      </c>
      <c r="P200" s="69">
        <v>10</v>
      </c>
      <c r="Q200" s="69">
        <f t="shared" si="33"/>
        <v>4</v>
      </c>
      <c r="R200" s="69">
        <f t="shared" si="34"/>
        <v>40</v>
      </c>
      <c r="S200" s="69" t="str">
        <f t="shared" si="35"/>
        <v>B-4</v>
      </c>
      <c r="T200" s="66" t="str">
        <f t="shared" si="36"/>
        <v>III</v>
      </c>
      <c r="U200" s="66" t="str">
        <f t="shared" si="37"/>
        <v>Mejorable</v>
      </c>
      <c r="V200" s="68">
        <v>5</v>
      </c>
      <c r="W200" s="67" t="str">
        <f>VLOOKUP(I200,Hoja2!A$3:I$54,6,0)</f>
        <v>SECUELA, CALIFICACIÓN DE ENFERMEDAD LABORAL</v>
      </c>
      <c r="X200" s="72"/>
      <c r="Y200" s="72"/>
      <c r="Z200" s="72"/>
      <c r="AA200" s="71" t="str">
        <f>VLOOKUP(I200,Hoja2!A$3:I$54,7,0)</f>
        <v>N/A</v>
      </c>
      <c r="AB200" s="71" t="str">
        <f>VLOOKUP(I200,Hoja2!A$3:I$54,8,0)</f>
        <v>N/A</v>
      </c>
      <c r="AC200" s="72" t="str">
        <f>VLOOKUP(I200,Hoja2!A$3:I$54,9,0)</f>
        <v>FORTALECIMIENTO PVE PSICOSOCIAL</v>
      </c>
      <c r="AD200" s="83"/>
    </row>
    <row r="201" spans="1:30" ht="25.5">
      <c r="A201" s="133"/>
      <c r="B201" s="130"/>
      <c r="C201" s="124"/>
      <c r="D201" s="127"/>
      <c r="E201" s="112"/>
      <c r="F201" s="112"/>
      <c r="G201" s="112"/>
      <c r="H201" s="67" t="str">
        <f>VLOOKUP(I201,Hoja2!A$3:I$54,2,0)</f>
        <v>SISMOS, INCENDIOS, INUNDACIONES, TERREMOTOS, VENDAVALES</v>
      </c>
      <c r="I201" s="109" t="s">
        <v>250</v>
      </c>
      <c r="J201" s="67" t="str">
        <f>VLOOKUP(I201,Hoja2!A$3:I$54,3,0)</f>
        <v>LESIONES, ATRAPAMIENTO, APLASTAMIENTO, PÉRDIDAS MATERIALES</v>
      </c>
      <c r="K201" s="68"/>
      <c r="L201" s="67" t="str">
        <f>VLOOKUP(I201,Hoja2!A$3:I$54,4,0)</f>
        <v>PG INSPECCIONES, PG EMERGENCIA</v>
      </c>
      <c r="M201" s="67" t="str">
        <f>VLOOKUP(I201,Hoja2!A$3:I$54,5,0)</f>
        <v>BRIGADAS DE EMERGENCIA</v>
      </c>
      <c r="N201" s="69">
        <v>2</v>
      </c>
      <c r="O201" s="69">
        <v>2</v>
      </c>
      <c r="P201" s="69">
        <v>10</v>
      </c>
      <c r="Q201" s="69">
        <f t="shared" si="33"/>
        <v>4</v>
      </c>
      <c r="R201" s="69">
        <f t="shared" si="34"/>
        <v>40</v>
      </c>
      <c r="S201" s="69" t="str">
        <f t="shared" si="35"/>
        <v>B-4</v>
      </c>
      <c r="T201" s="66" t="str">
        <f t="shared" si="36"/>
        <v>III</v>
      </c>
      <c r="U201" s="66" t="str">
        <f t="shared" si="37"/>
        <v>Mejorable</v>
      </c>
      <c r="V201" s="68">
        <v>5</v>
      </c>
      <c r="W201" s="67" t="str">
        <f>VLOOKUP(I201,Hoja2!A$3:I$54,6,0)</f>
        <v>SECUELA, CALIFICACIÓN DE ENFERMEDAD LABORAL, MUERTE</v>
      </c>
      <c r="X201" s="72"/>
      <c r="Y201" s="72"/>
      <c r="Z201" s="72"/>
      <c r="AA201" s="71" t="str">
        <f>VLOOKUP(I201,Hoja2!A$3:I$54,7,0)</f>
        <v>NS PLANES DE EMERGENCIA</v>
      </c>
      <c r="AB201" s="71" t="str">
        <f>VLOOKUP(I201,Hoja2!A$3:I$54,8,0)</f>
        <v>N/A</v>
      </c>
      <c r="AC201" s="72" t="str">
        <f>VLOOKUP(I201,Hoja2!A$3:I$54,9,0)</f>
        <v>N/A</v>
      </c>
      <c r="AD201" s="83"/>
    </row>
    <row r="202" spans="1:30" ht="26.25" thickBot="1">
      <c r="A202" s="133"/>
      <c r="B202" s="130"/>
      <c r="C202" s="125"/>
      <c r="D202" s="128"/>
      <c r="E202" s="113"/>
      <c r="F202" s="113"/>
      <c r="G202" s="113"/>
      <c r="H202" s="84" t="str">
        <f>VLOOKUP(I202,Hoja2!A$3:I$54,2,0)</f>
        <v>LLUVIAS, GRANIZADA, HELADAS</v>
      </c>
      <c r="I202" s="110" t="s">
        <v>251</v>
      </c>
      <c r="J202" s="84" t="str">
        <f>VLOOKUP(I202,Hoja2!A$3:I$54,3,0)</f>
        <v>LESIONES, ATRAPAMIENTO, APLASTAMIENTO, PÉRDIDAS MATERIALES</v>
      </c>
      <c r="K202" s="85"/>
      <c r="L202" s="84" t="str">
        <f>VLOOKUP(I202,Hoja2!A$3:I$54,4,0)</f>
        <v>PG INSPECCIONES, PG EMERGENCIA</v>
      </c>
      <c r="M202" s="84" t="str">
        <f>VLOOKUP(I202,Hoja2!A$3:I$54,5,0)</f>
        <v>BRIGADAS DE EMERGENCIA</v>
      </c>
      <c r="N202" s="86">
        <v>2</v>
      </c>
      <c r="O202" s="86">
        <v>3</v>
      </c>
      <c r="P202" s="86">
        <v>10</v>
      </c>
      <c r="Q202" s="86">
        <f t="shared" si="33"/>
        <v>6</v>
      </c>
      <c r="R202" s="86">
        <f t="shared" si="34"/>
        <v>60</v>
      </c>
      <c r="S202" s="86" t="str">
        <f t="shared" si="35"/>
        <v>M-6</v>
      </c>
      <c r="T202" s="87" t="str">
        <f t="shared" si="36"/>
        <v>III</v>
      </c>
      <c r="U202" s="87" t="str">
        <f t="shared" si="37"/>
        <v>Mejorable</v>
      </c>
      <c r="V202" s="85">
        <v>5</v>
      </c>
      <c r="W202" s="84" t="str">
        <f>VLOOKUP(I202,Hoja2!A$3:I$54,6,0)</f>
        <v>SECUELA, CALIFICACIÓN DE ENFERMEDAD LABORAL, MUERTE</v>
      </c>
      <c r="X202" s="88"/>
      <c r="Y202" s="88"/>
      <c r="Z202" s="88"/>
      <c r="AA202" s="89" t="str">
        <f>VLOOKUP(I202,Hoja2!A$3:I$54,7,0)</f>
        <v>NS PLANES DE EMERGENCIA</v>
      </c>
      <c r="AB202" s="89" t="str">
        <f>VLOOKUP(I202,Hoja2!A$3:I$54,8,0)</f>
        <v>N/A</v>
      </c>
      <c r="AC202" s="88" t="str">
        <f>VLOOKUP(I202,Hoja2!A$3:I$54,9,0)</f>
        <v>N/A</v>
      </c>
      <c r="AD202" s="90"/>
    </row>
    <row r="203" spans="1:30" ht="25.5">
      <c r="A203" s="133"/>
      <c r="B203" s="130"/>
      <c r="C203" s="114" t="s">
        <v>295</v>
      </c>
      <c r="D203" s="117" t="s">
        <v>323</v>
      </c>
      <c r="E203" s="120" t="s">
        <v>293</v>
      </c>
      <c r="F203" s="120">
        <v>41</v>
      </c>
      <c r="G203" s="120" t="s">
        <v>256</v>
      </c>
      <c r="H203" s="73" t="str">
        <f>VLOOKUP(I203,Hoja2!A$3:I$54,2,0)</f>
        <v>INADECUADAS CONEXIONES ELÉCTRICAS, SATURACIÓN EN TOMAS DE ENERGÍA</v>
      </c>
      <c r="I203" s="74" t="s">
        <v>158</v>
      </c>
      <c r="J203" s="73" t="str">
        <f>VLOOKUP(I203,Hoja2!A$3:I$54,3,0)</f>
        <v>QUEMADURAS, ELECTROCUCIÓN, ARITMIA CARDIACA, MUERTE</v>
      </c>
      <c r="K203" s="75"/>
      <c r="L203" s="73" t="str">
        <f>VLOOKUP(I203,Hoja2!A$3:I$54,4,0)</f>
        <v>PG INSPECCIONES, PG EMERGENCIA, REQUISITOS MÍNIMOS PARA LÍNEAS ELÉCTRICAS</v>
      </c>
      <c r="M203" s="73" t="str">
        <f>VLOOKUP(I203,Hoja2!A$3:I$54,5,0)</f>
        <v>ELEMENTOS DE PROTECCIÓN PERSONAL</v>
      </c>
      <c r="N203" s="76">
        <v>10</v>
      </c>
      <c r="O203" s="76">
        <v>3</v>
      </c>
      <c r="P203" s="76">
        <v>60</v>
      </c>
      <c r="Q203" s="76">
        <f t="shared" si="33"/>
        <v>30</v>
      </c>
      <c r="R203" s="76">
        <f t="shared" si="34"/>
        <v>1800</v>
      </c>
      <c r="S203" s="76" t="str">
        <f t="shared" si="35"/>
        <v>MA-30</v>
      </c>
      <c r="T203" s="77" t="str">
        <f t="shared" si="36"/>
        <v>I</v>
      </c>
      <c r="U203" s="77" t="str">
        <f>IF(T203=0,"",IF(T203="IV","Aceptable",IF(T203="III","Mejorable",IF(T203="II","No Aceptable o Aceptable con Control Especifico",IF(T203="I","No Aceptable","")))))</f>
        <v>No Aceptable</v>
      </c>
      <c r="V203" s="75">
        <v>1</v>
      </c>
      <c r="W203" s="73" t="str">
        <f>VLOOKUP(I203,Hoja2!A$3:I$54,6,0)</f>
        <v>SECUELA, CALIFICACIÓN DE ENFERMEDAD LABORAL, MUERTE</v>
      </c>
      <c r="X203" s="78"/>
      <c r="Y203" s="78"/>
      <c r="Z203" s="78"/>
      <c r="AA203" s="79" t="str">
        <f>VLOOKUP(I203,Hoja2!A$3:I$54,7,0)</f>
        <v>NS LÍNEAS ELÉCTRICAS</v>
      </c>
      <c r="AB203" s="79" t="str">
        <f>VLOOKUP(I203,Hoja2!A$3:I$54,8,0)</f>
        <v>BUENAS PRACTICAS, APLICACIÓN DE PROCEDIMIENTOS</v>
      </c>
      <c r="AC203" s="80" t="str">
        <f>VLOOKUP(I203,Hoja2!A$3:I$54,9,0)</f>
        <v>BUENAS PRACTICAS, APLICACIÓN DE PROCEDIMIENTOS</v>
      </c>
      <c r="AD203" s="81"/>
    </row>
    <row r="204" spans="1:30" ht="25.5">
      <c r="A204" s="133"/>
      <c r="B204" s="130"/>
      <c r="C204" s="115"/>
      <c r="D204" s="118"/>
      <c r="E204" s="121"/>
      <c r="F204" s="121"/>
      <c r="G204" s="121"/>
      <c r="H204" s="58" t="str">
        <f>VLOOKUP(I204,Hoja2!A$3:I$54,2,0)</f>
        <v>INADECUADAS CONEXIONES ELÉCTRICAS, SATURACIÓN EN TOMAS DE ENERGÍA</v>
      </c>
      <c r="I204" s="59" t="s">
        <v>163</v>
      </c>
      <c r="J204" s="58" t="str">
        <f>VLOOKUP(I204,Hoja2!A$3:I$54,3,0)</f>
        <v>INTOXICACIÓN, QUEMADURAS</v>
      </c>
      <c r="K204" s="60"/>
      <c r="L204" s="58" t="str">
        <f>VLOOKUP(I204,Hoja2!A$3:I$54,4,0)</f>
        <v>PG INSPECCIONES, PG EMERGENCIA</v>
      </c>
      <c r="M204" s="58" t="str">
        <f>VLOOKUP(I204,Hoja2!A$3:I$54,5,0)</f>
        <v>BRIGADAS DE EMERGENCIA</v>
      </c>
      <c r="N204" s="61">
        <v>10</v>
      </c>
      <c r="O204" s="61">
        <v>3</v>
      </c>
      <c r="P204" s="61">
        <v>60</v>
      </c>
      <c r="Q204" s="61">
        <f t="shared" si="33"/>
        <v>30</v>
      </c>
      <c r="R204" s="61">
        <f t="shared" si="34"/>
        <v>1800</v>
      </c>
      <c r="S204" s="61" t="str">
        <f t="shared" si="35"/>
        <v>MA-30</v>
      </c>
      <c r="T204" s="62" t="str">
        <f t="shared" si="36"/>
        <v>I</v>
      </c>
      <c r="U204" s="62" t="str">
        <f t="shared" ref="U204:U221" si="38">IF(T204=0,"",IF(T204="IV","Aceptable",IF(T204="III","Mejorable",IF(T204="II","No Aceptable o Aceptable con Control Especifico",IF(T204="I","No Aceptable","")))))</f>
        <v>No Aceptable</v>
      </c>
      <c r="V204" s="60">
        <v>1</v>
      </c>
      <c r="W204" s="58" t="str">
        <f>VLOOKUP(I204,Hoja2!A$3:I$54,6,0)</f>
        <v>SECUELA, CALIFICACIÓN DE ENFERMEDAD LABORAL, MUERTE</v>
      </c>
      <c r="X204" s="63"/>
      <c r="Y204" s="63"/>
      <c r="Z204" s="63"/>
      <c r="AA204" s="64" t="str">
        <f>VLOOKUP(I204,Hoja2!A$3:I$54,7,0)</f>
        <v>NS PLANES DE EMERGENCIA</v>
      </c>
      <c r="AB204" s="64" t="str">
        <f>VLOOKUP(I204,Hoja2!A$3:I$54,8,0)</f>
        <v>REPORTES DE CONDICIONES INSEGURAS</v>
      </c>
      <c r="AC204" s="65" t="str">
        <f>VLOOKUP(I204,Hoja2!A$3:I$54,9,0)</f>
        <v>N/A</v>
      </c>
      <c r="AD204" s="82"/>
    </row>
    <row r="205" spans="1:30" ht="25.5">
      <c r="A205" s="133"/>
      <c r="B205" s="130"/>
      <c r="C205" s="115"/>
      <c r="D205" s="118"/>
      <c r="E205" s="121"/>
      <c r="F205" s="121"/>
      <c r="G205" s="121"/>
      <c r="H205" s="58" t="str">
        <f>VLOOKUP(I205,Hoja2!A$3:I$54,2,0)</f>
        <v>SUPERFICIES DE TRABAJO IRREGULARES O DESLIZANTES</v>
      </c>
      <c r="I205" s="59" t="s">
        <v>248</v>
      </c>
      <c r="J205" s="58" t="str">
        <f>VLOOKUP(I205,Hoja2!A$3:I$54,3,0)</f>
        <v>CAÍDAS DEL MISMO Y DISTINTO NIVEL, FRACTURAS, GOLPE CON OBJETOS</v>
      </c>
      <c r="K205" s="60"/>
      <c r="L205" s="58" t="str">
        <f>VLOOKUP(I205,Hoja2!A$3:I$54,4,0)</f>
        <v>PG INSPECCIONES, PG EMERGENCIA</v>
      </c>
      <c r="M205" s="58" t="str">
        <f>VLOOKUP(I205,Hoja2!A$3:I$54,5,0)</f>
        <v>CAPACITACIÓN</v>
      </c>
      <c r="N205" s="61">
        <v>6</v>
      </c>
      <c r="O205" s="61">
        <v>4</v>
      </c>
      <c r="P205" s="61">
        <v>25</v>
      </c>
      <c r="Q205" s="61">
        <f t="shared" si="33"/>
        <v>24</v>
      </c>
      <c r="R205" s="61">
        <f t="shared" si="34"/>
        <v>600</v>
      </c>
      <c r="S205" s="61" t="str">
        <f t="shared" si="35"/>
        <v>MA-24</v>
      </c>
      <c r="T205" s="66" t="str">
        <f t="shared" si="36"/>
        <v>I</v>
      </c>
      <c r="U205" s="66" t="str">
        <f t="shared" si="38"/>
        <v>No Aceptable</v>
      </c>
      <c r="V205" s="60">
        <v>1</v>
      </c>
      <c r="W205" s="58" t="str">
        <f>VLOOKUP(I205,Hoja2!A$3:I$54,6,0)</f>
        <v>SECUELA, CALIFICACIÓN DE ENFERMEDAD LABORAL, MUERTE</v>
      </c>
      <c r="X205" s="65"/>
      <c r="Y205" s="65"/>
      <c r="Z205" s="65"/>
      <c r="AA205" s="64" t="str">
        <f>VLOOKUP(I205,Hoja2!A$3:I$54,7,0)</f>
        <v>N/A</v>
      </c>
      <c r="AB205" s="64" t="str">
        <f>VLOOKUP(I205,Hoja2!A$3:I$54,8,0)</f>
        <v>REPORTES DE CONDICIONES INSEGURAS</v>
      </c>
      <c r="AC205" s="65" t="str">
        <f>VLOOKUP(I205,Hoja2!A$3:I$54,9,0)</f>
        <v>SEGUIMIENTO A ACCIONES PREVENTIVAS Y CORRECTIVAS</v>
      </c>
      <c r="AD205" s="82"/>
    </row>
    <row r="206" spans="1:30" ht="40.5">
      <c r="A206" s="133"/>
      <c r="B206" s="130"/>
      <c r="C206" s="115"/>
      <c r="D206" s="118"/>
      <c r="E206" s="121"/>
      <c r="F206" s="121"/>
      <c r="G206" s="121"/>
      <c r="H206" s="58" t="str">
        <f>VLOOKUP(I206,Hoja2!A$3:I$54,2,0)</f>
        <v>ATROPELLAMIENTO, ENVESTIDA</v>
      </c>
      <c r="I206" s="59" t="s">
        <v>189</v>
      </c>
      <c r="J206" s="58" t="str">
        <f>VLOOKUP(I206,Hoja2!A$3:I$54,3,0)</f>
        <v>LESIONES, PÉRDIDAS MATERIALES, MUERTE</v>
      </c>
      <c r="K206" s="60"/>
      <c r="L206" s="58" t="str">
        <f>VLOOKUP(I206,Hoja2!A$3:I$54,4,0)</f>
        <v>PG INSPECCIONES, PG EMERGENCIA</v>
      </c>
      <c r="M206" s="58" t="str">
        <f>VLOOKUP(I206,Hoja2!A$3:I$54,5,0)</f>
        <v>PG SEGURIDAD VIAL</v>
      </c>
      <c r="N206" s="61">
        <v>2</v>
      </c>
      <c r="O206" s="61">
        <v>4</v>
      </c>
      <c r="P206" s="61">
        <v>25</v>
      </c>
      <c r="Q206" s="61">
        <f t="shared" si="33"/>
        <v>8</v>
      </c>
      <c r="R206" s="61">
        <f t="shared" si="34"/>
        <v>200</v>
      </c>
      <c r="S206" s="61" t="str">
        <f t="shared" si="35"/>
        <v>M-8</v>
      </c>
      <c r="T206" s="62" t="str">
        <f t="shared" si="36"/>
        <v>II</v>
      </c>
      <c r="U206" s="62" t="str">
        <f t="shared" si="38"/>
        <v>No Aceptable o Aceptable con Control Especifico</v>
      </c>
      <c r="V206" s="60">
        <v>1</v>
      </c>
      <c r="W206" s="58" t="str">
        <f>VLOOKUP(I206,Hoja2!A$3:I$54,6,0)</f>
        <v>SECUELA, CALIFICACIÓN DE ENFERMEDAD LABORAL, MUERTE</v>
      </c>
      <c r="X206" s="65"/>
      <c r="Y206" s="65"/>
      <c r="Z206" s="65"/>
      <c r="AA206" s="64" t="str">
        <f>VLOOKUP(I206,Hoja2!A$3:I$54,7,0)</f>
        <v>NS SEGURIDAD VIAL</v>
      </c>
      <c r="AB206" s="64" t="str">
        <f>VLOOKUP(I206,Hoja2!A$3:I$54,8,0)</f>
        <v>REPORTE DE CONDICIONES</v>
      </c>
      <c r="AC206" s="65" t="str">
        <f>VLOOKUP(I206,Hoja2!A$3:I$54,9,0)</f>
        <v>LISTAS PREOPERACIONALES, MANTENIMIENTO PREVENTIVO Y CORRECTIVO</v>
      </c>
      <c r="AD206" s="82"/>
    </row>
    <row r="207" spans="1:30" ht="40.5">
      <c r="A207" s="133"/>
      <c r="B207" s="130"/>
      <c r="C207" s="115"/>
      <c r="D207" s="118"/>
      <c r="E207" s="121"/>
      <c r="F207" s="121"/>
      <c r="G207" s="121"/>
      <c r="H207" s="58" t="str">
        <f>VLOOKUP(I207,Hoja2!A$3:I$54,2,0)</f>
        <v>ATRACO, ROBO, ATENTADO, SECUESTROS, DE ORDEN PÚBLICO</v>
      </c>
      <c r="I207" s="59" t="s">
        <v>180</v>
      </c>
      <c r="J207" s="58" t="str">
        <f>VLOOKUP(I207,Hoja2!A$3:I$54,3,0)</f>
        <v>HERIDAS, LESIONES FÍSICAS / PSICOLÓGICAS</v>
      </c>
      <c r="K207" s="60"/>
      <c r="L207" s="58" t="str">
        <f>VLOOKUP(I207,Hoja2!A$3:I$54,4,0)</f>
        <v>PG INSPECCIONES, PG EMERGENCIA</v>
      </c>
      <c r="M207" s="58" t="str">
        <f>VLOOKUP(I207,Hoja2!A$3:I$54,5,0)</f>
        <v>UNIFORMES CORPORATIVOS, CHAQUETAS CORPORATIVAS, CARNETIZACIÓN</v>
      </c>
      <c r="N207" s="61">
        <v>6</v>
      </c>
      <c r="O207" s="61">
        <v>3</v>
      </c>
      <c r="P207" s="61">
        <v>25</v>
      </c>
      <c r="Q207" s="61">
        <f t="shared" si="33"/>
        <v>18</v>
      </c>
      <c r="R207" s="61">
        <f t="shared" si="34"/>
        <v>450</v>
      </c>
      <c r="S207" s="61" t="str">
        <f t="shared" si="35"/>
        <v>A-18</v>
      </c>
      <c r="T207" s="62" t="str">
        <f t="shared" si="36"/>
        <v>II</v>
      </c>
      <c r="U207" s="62" t="str">
        <f t="shared" si="38"/>
        <v>No Aceptable o Aceptable con Control Especifico</v>
      </c>
      <c r="V207" s="60">
        <v>1</v>
      </c>
      <c r="W207" s="58" t="str">
        <f>VLOOKUP(I207,Hoja2!A$3:I$54,6,0)</f>
        <v>SECUELA, CALIFICACIÓN DE ENFERMEDAD LABORAL, MUERTE</v>
      </c>
      <c r="X207" s="65"/>
      <c r="Y207" s="65"/>
      <c r="Z207" s="65"/>
      <c r="AA207" s="64" t="str">
        <f>VLOOKUP(I207,Hoja2!A$3:I$54,7,0)</f>
        <v>N/A</v>
      </c>
      <c r="AB207" s="64" t="str">
        <f>VLOOKUP(I207,Hoja2!A$3:I$54,8,0)</f>
        <v>BUENAS PRACTICAS, APLICACIÓN DE PROCEDIMIENTOS</v>
      </c>
      <c r="AC207" s="65" t="str">
        <f>VLOOKUP(I207,Hoja2!A$3:I$54,9,0)</f>
        <v>BUENAS PRACTICAS</v>
      </c>
      <c r="AD207" s="82"/>
    </row>
    <row r="208" spans="1:30" ht="25.5">
      <c r="A208" s="133"/>
      <c r="B208" s="130"/>
      <c r="C208" s="115"/>
      <c r="D208" s="118"/>
      <c r="E208" s="121"/>
      <c r="F208" s="121"/>
      <c r="G208" s="121"/>
      <c r="H208" s="58" t="str">
        <f>VLOOKUP(I208,Hoja2!A$3:I$54,2,0)</f>
        <v>EXPLOSION, FUGA, DERRAME E INCENDIO</v>
      </c>
      <c r="I208" s="59" t="s">
        <v>230</v>
      </c>
      <c r="J208" s="58" t="str">
        <f>VLOOKUP(I208,Hoja2!A$3:I$54,3,0)</f>
        <v>INTOXICACIÓN, QUEMADURAS, LESIONES, ATRAPAMIENTO</v>
      </c>
      <c r="K208" s="60"/>
      <c r="L208" s="58" t="str">
        <f>VLOOKUP(I208,Hoja2!A$3:I$54,4,0)</f>
        <v>PG INSPECCIONES, PG EMERGENCIA</v>
      </c>
      <c r="M208" s="58" t="str">
        <f>VLOOKUP(I208,Hoja2!A$3:I$54,5,0)</f>
        <v>NO OBSERVADO</v>
      </c>
      <c r="N208" s="61">
        <v>2</v>
      </c>
      <c r="O208" s="61">
        <v>2</v>
      </c>
      <c r="P208" s="61">
        <v>10</v>
      </c>
      <c r="Q208" s="61">
        <f t="shared" si="33"/>
        <v>4</v>
      </c>
      <c r="R208" s="61">
        <f t="shared" si="34"/>
        <v>40</v>
      </c>
      <c r="S208" s="61" t="str">
        <f t="shared" si="35"/>
        <v>B-4</v>
      </c>
      <c r="T208" s="62" t="str">
        <f t="shared" si="36"/>
        <v>III</v>
      </c>
      <c r="U208" s="62" t="str">
        <f t="shared" si="38"/>
        <v>Mejorable</v>
      </c>
      <c r="V208" s="60">
        <v>1</v>
      </c>
      <c r="W208" s="58" t="str">
        <f>VLOOKUP(I208,Hoja2!A$3:I$54,6,0)</f>
        <v>SECUELA, CALIFICACIÓN DE ENFERMEDAD LABORAL, MUERTE</v>
      </c>
      <c r="X208" s="65"/>
      <c r="Y208" s="65"/>
      <c r="Z208" s="65"/>
      <c r="AA208" s="64" t="str">
        <f>VLOOKUP(I208,Hoja2!A$3:I$54,7,0)</f>
        <v>NS PLANES DE EMERGENCIA</v>
      </c>
      <c r="AB208" s="64" t="str">
        <f>VLOOKUP(I208,Hoja2!A$3:I$54,8,0)</f>
        <v>PROTOCOLOS DE EVACUACIÓN, PUNTO DE ENCUENTRO</v>
      </c>
      <c r="AC208" s="65" t="str">
        <f>VLOOKUP(I208,Hoja2!A$3:I$54,9,0)</f>
        <v>N/A</v>
      </c>
      <c r="AD208" s="82"/>
    </row>
    <row r="209" spans="1:30" ht="15">
      <c r="A209" s="133"/>
      <c r="B209" s="130"/>
      <c r="C209" s="115"/>
      <c r="D209" s="118"/>
      <c r="E209" s="121"/>
      <c r="F209" s="121"/>
      <c r="G209" s="121"/>
      <c r="H209" s="58" t="str">
        <f>VLOOKUP(I209,Hoja2!A$3:I$54,2,0)</f>
        <v>AUSENCIA O EXCESO DE LUZ EN UN AMBIENTE</v>
      </c>
      <c r="I209" s="59" t="s">
        <v>47</v>
      </c>
      <c r="J209" s="58" t="str">
        <f>VLOOKUP(I209,Hoja2!A$3:I$54,3,0)</f>
        <v>ESTRÉS, DIFICULTAD PARA VER, CANSANCIO VISUAL</v>
      </c>
      <c r="K209" s="60"/>
      <c r="L209" s="58" t="str">
        <f>VLOOKUP(I209,Hoja2!A$3:I$54,4,0)</f>
        <v>PG INSPECCIONES, PG EMERGENCIA</v>
      </c>
      <c r="M209" s="58" t="str">
        <f>VLOOKUP(I209,Hoja2!A$3:I$54,5,0)</f>
        <v>NO OBSERVADO</v>
      </c>
      <c r="N209" s="61">
        <v>10</v>
      </c>
      <c r="O209" s="61">
        <v>3</v>
      </c>
      <c r="P209" s="61">
        <v>25</v>
      </c>
      <c r="Q209" s="61">
        <f t="shared" si="33"/>
        <v>30</v>
      </c>
      <c r="R209" s="61">
        <f t="shared" si="34"/>
        <v>750</v>
      </c>
      <c r="S209" s="61" t="str">
        <f t="shared" si="35"/>
        <v>MA-30</v>
      </c>
      <c r="T209" s="62" t="str">
        <f t="shared" si="36"/>
        <v>I</v>
      </c>
      <c r="U209" s="62" t="str">
        <f t="shared" si="38"/>
        <v>No Aceptable</v>
      </c>
      <c r="V209" s="60">
        <v>1</v>
      </c>
      <c r="W209" s="58" t="str">
        <f>VLOOKUP(I209,Hoja2!A$3:I$54,6,0)</f>
        <v>SECUELA, CALIFICACIÓN DE ENFERMEDAD LABORAL</v>
      </c>
      <c r="X209" s="65"/>
      <c r="Y209" s="65"/>
      <c r="Z209" s="65"/>
      <c r="AA209" s="64" t="str">
        <f>VLOOKUP(I209,Hoja2!A$3:I$54,7,0)</f>
        <v>N/A</v>
      </c>
      <c r="AB209" s="64" t="str">
        <f>VLOOKUP(I209,Hoja2!A$3:I$54,8,0)</f>
        <v>AUTOCUIDADO E HIGIENE</v>
      </c>
      <c r="AC209" s="65" t="str">
        <f>VLOOKUP(I209,Hoja2!A$3:I$54,9,0)</f>
        <v>PG HIGIENE</v>
      </c>
      <c r="AD209" s="82"/>
    </row>
    <row r="210" spans="1:30" ht="25.5">
      <c r="A210" s="133"/>
      <c r="B210" s="130"/>
      <c r="C210" s="115"/>
      <c r="D210" s="118"/>
      <c r="E210" s="121"/>
      <c r="F210" s="121"/>
      <c r="G210" s="121"/>
      <c r="H210" s="58" t="str">
        <f>VLOOKUP(I210,Hoja2!A$3:I$54,2,0)</f>
        <v>POLVOS INORGÁNICOS</v>
      </c>
      <c r="I210" s="59" t="s">
        <v>78</v>
      </c>
      <c r="J210" s="58" t="str">
        <f>VLOOKUP(I210,Hoja2!A$3:I$54,3,0)</f>
        <v>COMPLICACIONES RESPIRATORIAS</v>
      </c>
      <c r="K210" s="60"/>
      <c r="L210" s="58" t="str">
        <f>VLOOKUP(I210,Hoja2!A$3:I$54,4,0)</f>
        <v>PG INSPECCIONES, PG EMERGENCIA, PG RIESGO QUÍMICO</v>
      </c>
      <c r="M210" s="58" t="str">
        <f>VLOOKUP(I210,Hoja2!A$3:I$54,5,0)</f>
        <v>ELEMENTOS DE PROTECCIÓN PERSONAL</v>
      </c>
      <c r="N210" s="61">
        <v>2</v>
      </c>
      <c r="O210" s="61">
        <v>3</v>
      </c>
      <c r="P210" s="61">
        <v>10</v>
      </c>
      <c r="Q210" s="61">
        <f t="shared" si="33"/>
        <v>6</v>
      </c>
      <c r="R210" s="61">
        <f t="shared" si="34"/>
        <v>60</v>
      </c>
      <c r="S210" s="61" t="str">
        <f t="shared" si="35"/>
        <v>M-6</v>
      </c>
      <c r="T210" s="62" t="str">
        <f t="shared" si="36"/>
        <v>III</v>
      </c>
      <c r="U210" s="62" t="str">
        <f t="shared" si="38"/>
        <v>Mejorable</v>
      </c>
      <c r="V210" s="60">
        <v>1</v>
      </c>
      <c r="W210" s="58" t="str">
        <f>VLOOKUP(I210,Hoja2!A$3:I$54,6,0)</f>
        <v>SECUELA, CALIFICACIÓN DE ENFERMEDAD LABORAL</v>
      </c>
      <c r="X210" s="65"/>
      <c r="Y210" s="65"/>
      <c r="Z210" s="65"/>
      <c r="AA210" s="64" t="str">
        <f>VLOOKUP(I210,Hoja2!A$3:I$54,7,0)</f>
        <v>NS QUIMICOS</v>
      </c>
      <c r="AB210" s="64" t="str">
        <f>VLOOKUP(I210,Hoja2!A$3:I$54,8,0)</f>
        <v>BUENAS PRACTICAS Y USO DE EPP</v>
      </c>
      <c r="AC210" s="65" t="str">
        <f>VLOOKUP(I210,Hoja2!A$3:I$54,9,0)</f>
        <v>PG HIGIENE</v>
      </c>
      <c r="AD210" s="82"/>
    </row>
    <row r="211" spans="1:30" ht="25.5">
      <c r="A211" s="133"/>
      <c r="B211" s="130"/>
      <c r="C211" s="115"/>
      <c r="D211" s="118"/>
      <c r="E211" s="121"/>
      <c r="F211" s="121"/>
      <c r="G211" s="121"/>
      <c r="H211" s="58" t="str">
        <f>VLOOKUP(I211,Hoja2!A$3:I$54,2,0)</f>
        <v>MATERIAL PARTICULADO</v>
      </c>
      <c r="I211" s="59" t="s">
        <v>84</v>
      </c>
      <c r="J211" s="58" t="str">
        <f>VLOOKUP(I211,Hoja2!A$3:I$54,3,0)</f>
        <v>COMPLICACIONES RESPIRATORIAS</v>
      </c>
      <c r="K211" s="60"/>
      <c r="L211" s="58" t="str">
        <f>VLOOKUP(I211,Hoja2!A$3:I$54,4,0)</f>
        <v>PG INSPECCIONES, PG EMERGENCIA, PG RIESGO QUÍMICO</v>
      </c>
      <c r="M211" s="58" t="str">
        <f>VLOOKUP(I211,Hoja2!A$3:I$54,5,0)</f>
        <v>ELEMENTOS DE PROTECCIÓN PERSONAL</v>
      </c>
      <c r="N211" s="61">
        <v>2</v>
      </c>
      <c r="O211" s="61">
        <v>1</v>
      </c>
      <c r="P211" s="61">
        <v>10</v>
      </c>
      <c r="Q211" s="61">
        <f t="shared" si="33"/>
        <v>2</v>
      </c>
      <c r="R211" s="61">
        <f t="shared" si="34"/>
        <v>20</v>
      </c>
      <c r="S211" s="61" t="str">
        <f t="shared" si="35"/>
        <v>B-2</v>
      </c>
      <c r="T211" s="62" t="str">
        <f t="shared" si="36"/>
        <v>IV</v>
      </c>
      <c r="U211" s="62" t="str">
        <f t="shared" si="38"/>
        <v>Aceptable</v>
      </c>
      <c r="V211" s="60">
        <v>1</v>
      </c>
      <c r="W211" s="58" t="str">
        <f>VLOOKUP(I211,Hoja2!A$3:I$54,6,0)</f>
        <v>SECUELA, CALIFICACIÓN DE ENFERMEDAD LABORAL</v>
      </c>
      <c r="X211" s="65"/>
      <c r="Y211" s="65"/>
      <c r="Z211" s="65"/>
      <c r="AA211" s="64" t="str">
        <f>VLOOKUP(I211,Hoja2!A$3:I$54,7,0)</f>
        <v>NS QUIMICOS</v>
      </c>
      <c r="AB211" s="64" t="str">
        <f>VLOOKUP(I211,Hoja2!A$3:I$54,8,0)</f>
        <v>BUENAS PRACTICAS Y USO DE EPP</v>
      </c>
      <c r="AC211" s="65" t="str">
        <f>VLOOKUP(I211,Hoja2!A$3:I$54,9,0)</f>
        <v>FORTALECIMIENTO PVE QUÍMICO</v>
      </c>
      <c r="AD211" s="82"/>
    </row>
    <row r="212" spans="1:30" ht="25.5">
      <c r="A212" s="133"/>
      <c r="B212" s="130"/>
      <c r="C212" s="115"/>
      <c r="D212" s="118"/>
      <c r="E212" s="121"/>
      <c r="F212" s="121"/>
      <c r="G212" s="121"/>
      <c r="H212" s="58" t="str">
        <f>VLOOKUP(I212,Hoja2!A$3:I$54,2,0)</f>
        <v>HUMOS METÁLICOS O NO METÁLICOS</v>
      </c>
      <c r="I212" s="59" t="s">
        <v>93</v>
      </c>
      <c r="J212" s="58" t="str">
        <f>VLOOKUP(I212,Hoja2!A$3:I$54,3,0)</f>
        <v>COMPLICACIONES RESPIRATORIAS</v>
      </c>
      <c r="K212" s="60"/>
      <c r="L212" s="58" t="str">
        <f>VLOOKUP(I212,Hoja2!A$3:I$54,4,0)</f>
        <v>PG INSPECCIONES, PG EMERGENCIA, PG RIESGO QUÍMICO</v>
      </c>
      <c r="M212" s="58" t="str">
        <f>VLOOKUP(I212,Hoja2!A$3:I$54,5,0)</f>
        <v>ELEMENTOS DE PROTECCIÓN PERSONAL</v>
      </c>
      <c r="N212" s="61">
        <v>2</v>
      </c>
      <c r="O212" s="61">
        <v>1</v>
      </c>
      <c r="P212" s="61">
        <v>10</v>
      </c>
      <c r="Q212" s="61">
        <f t="shared" si="33"/>
        <v>2</v>
      </c>
      <c r="R212" s="61">
        <f t="shared" si="34"/>
        <v>20</v>
      </c>
      <c r="S212" s="61" t="str">
        <f t="shared" si="35"/>
        <v>B-2</v>
      </c>
      <c r="T212" s="62" t="str">
        <f t="shared" si="36"/>
        <v>IV</v>
      </c>
      <c r="U212" s="62" t="str">
        <f t="shared" si="38"/>
        <v>Aceptable</v>
      </c>
      <c r="V212" s="60">
        <v>1</v>
      </c>
      <c r="W212" s="58" t="str">
        <f>VLOOKUP(I212,Hoja2!A$3:I$54,6,0)</f>
        <v>SECUELA, CALIFICACIÓN DE ENFERMEDAD LABORAL, MUERTE</v>
      </c>
      <c r="X212" s="65"/>
      <c r="Y212" s="65"/>
      <c r="Z212" s="65"/>
      <c r="AA212" s="64" t="str">
        <f>VLOOKUP(I212,Hoja2!A$3:I$54,7,0)</f>
        <v>NS QUIMICOS</v>
      </c>
      <c r="AB212" s="64" t="str">
        <f>VLOOKUP(I212,Hoja2!A$3:I$54,8,0)</f>
        <v>BUENAS PRACTICAS, AUTOCUIDADO Y EPP</v>
      </c>
      <c r="AC212" s="65" t="str">
        <f>VLOOKUP(I212,Hoja2!A$3:I$54,9,0)</f>
        <v>FORTALECIMIENTO PVE QUÍMICO</v>
      </c>
      <c r="AD212" s="82"/>
    </row>
    <row r="213" spans="1:30" ht="25.5">
      <c r="A213" s="133"/>
      <c r="B213" s="130"/>
      <c r="C213" s="115"/>
      <c r="D213" s="118"/>
      <c r="E213" s="121"/>
      <c r="F213" s="121"/>
      <c r="G213" s="121"/>
      <c r="H213" s="58" t="str">
        <f>VLOOKUP(I213,Hoja2!A$3:I$54,2,0)</f>
        <v>HONGOS</v>
      </c>
      <c r="I213" s="59" t="s">
        <v>113</v>
      </c>
      <c r="J213" s="58" t="str">
        <f>VLOOKUP(I213,Hoja2!A$3:I$54,3,0)</f>
        <v>LESIONES EN LA PIEL</v>
      </c>
      <c r="K213" s="60"/>
      <c r="L213" s="58" t="str">
        <f>VLOOKUP(I213,Hoja2!A$3:I$54,4,0)</f>
        <v>PG INSPECCIONES, PG EMERGENCIA</v>
      </c>
      <c r="M213" s="58" t="str">
        <f>VLOOKUP(I213,Hoja2!A$3:I$54,5,0)</f>
        <v>PVE BIOLÓGICO</v>
      </c>
      <c r="N213" s="61">
        <v>2</v>
      </c>
      <c r="O213" s="61">
        <v>1</v>
      </c>
      <c r="P213" s="61">
        <v>10</v>
      </c>
      <c r="Q213" s="61">
        <f t="shared" si="33"/>
        <v>2</v>
      </c>
      <c r="R213" s="61">
        <f t="shared" si="34"/>
        <v>20</v>
      </c>
      <c r="S213" s="61" t="str">
        <f t="shared" si="35"/>
        <v>B-2</v>
      </c>
      <c r="T213" s="62" t="str">
        <f t="shared" si="36"/>
        <v>IV</v>
      </c>
      <c r="U213" s="62" t="str">
        <f t="shared" si="38"/>
        <v>Aceptable</v>
      </c>
      <c r="V213" s="60">
        <v>1</v>
      </c>
      <c r="W213" s="58" t="str">
        <f>VLOOKUP(I213,Hoja2!A$3:I$54,6,0)</f>
        <v>SECUELA</v>
      </c>
      <c r="X213" s="65"/>
      <c r="Y213" s="65"/>
      <c r="Z213" s="65"/>
      <c r="AA213" s="64" t="str">
        <f>VLOOKUP(I213,Hoja2!A$3:I$54,7,0)</f>
        <v>NS BIOLÓGICO</v>
      </c>
      <c r="AB213" s="64" t="str">
        <f>VLOOKUP(I213,Hoja2!A$3:I$54,8,0)</f>
        <v>AUTOCUIDADO E HIGIENE, USO DE EPP</v>
      </c>
      <c r="AC213" s="65" t="str">
        <f>VLOOKUP(I213,Hoja2!A$3:I$54,9,0)</f>
        <v>N/A</v>
      </c>
      <c r="AD213" s="82"/>
    </row>
    <row r="214" spans="1:30" ht="25.5">
      <c r="A214" s="133"/>
      <c r="B214" s="130"/>
      <c r="C214" s="115"/>
      <c r="D214" s="118"/>
      <c r="E214" s="121"/>
      <c r="F214" s="121"/>
      <c r="G214" s="121"/>
      <c r="H214" s="58" t="str">
        <f>VLOOKUP(I214,Hoja2!A$3:I$54,2,0)</f>
        <v>ANIMALES VIVOS</v>
      </c>
      <c r="I214" s="59" t="s">
        <v>122</v>
      </c>
      <c r="J214" s="58" t="str">
        <f>VLOOKUP(I214,Hoja2!A$3:I$54,3,0)</f>
        <v>LESIONES EN TEJIDOS, INFECCIONES, ENFERMADES INFECTOCONTAGIOSAS</v>
      </c>
      <c r="K214" s="60"/>
      <c r="L214" s="58" t="str">
        <f>VLOOKUP(I214,Hoja2!A$3:I$54,4,0)</f>
        <v>PG INSPECCIONES, PG EMERGENCIA</v>
      </c>
      <c r="M214" s="58" t="str">
        <f>VLOOKUP(I214,Hoja2!A$3:I$54,5,0)</f>
        <v>ELEMENTOS DE PROTECCIÓN PERSONAL</v>
      </c>
      <c r="N214" s="61">
        <v>2</v>
      </c>
      <c r="O214" s="61">
        <v>2</v>
      </c>
      <c r="P214" s="61">
        <v>10</v>
      </c>
      <c r="Q214" s="61">
        <f t="shared" si="33"/>
        <v>4</v>
      </c>
      <c r="R214" s="61">
        <f t="shared" si="34"/>
        <v>40</v>
      </c>
      <c r="S214" s="61" t="str">
        <f t="shared" si="35"/>
        <v>B-4</v>
      </c>
      <c r="T214" s="62" t="str">
        <f t="shared" si="36"/>
        <v>III</v>
      </c>
      <c r="U214" s="62" t="str">
        <f t="shared" si="38"/>
        <v>Mejorable</v>
      </c>
      <c r="V214" s="60">
        <v>1</v>
      </c>
      <c r="W214" s="58" t="str">
        <f>VLOOKUP(I214,Hoja2!A$3:I$54,6,0)</f>
        <v>SECUELA, CALIFICACIÓN DE ENFERMEDAD LABORAL, MUERTE</v>
      </c>
      <c r="X214" s="65"/>
      <c r="Y214" s="65"/>
      <c r="Z214" s="65"/>
      <c r="AA214" s="64" t="str">
        <f>VLOOKUP(I214,Hoja2!A$3:I$54,7,0)</f>
        <v>NS BIOLÓGICO</v>
      </c>
      <c r="AB214" s="64" t="str">
        <f>VLOOKUP(I214,Hoja2!A$3:I$54,8,0)</f>
        <v>AUTOCUIDADO E HIGIENE, USO DE EPP</v>
      </c>
      <c r="AC214" s="65" t="str">
        <f>VLOOKUP(I214,Hoja2!A$3:I$54,9,0)</f>
        <v>BUENAS PRACTICAS</v>
      </c>
      <c r="AD214" s="82"/>
    </row>
    <row r="215" spans="1:30" ht="38.25">
      <c r="A215" s="133"/>
      <c r="B215" s="130"/>
      <c r="C215" s="115"/>
      <c r="D215" s="118"/>
      <c r="E215" s="121"/>
      <c r="F215" s="121"/>
      <c r="G215" s="121"/>
      <c r="H215" s="58" t="str">
        <f>VLOOKUP(I215,Hoja2!A$3:I$54,2,0)</f>
        <v>CARGA DE UN PESO MAYOR AL RECOMENDADO</v>
      </c>
      <c r="I215" s="59" t="s">
        <v>125</v>
      </c>
      <c r="J215" s="58" t="str">
        <f>VLOOKUP(I215,Hoja2!A$3:I$54,3,0)</f>
        <v>LESIONES OSTEOMUSCULARES</v>
      </c>
      <c r="K215" s="60"/>
      <c r="L215" s="58" t="str">
        <f>VLOOKUP(I215,Hoja2!A$3:I$54,4,0)</f>
        <v>PG INSPECCIONES, PG EMERGENCIA</v>
      </c>
      <c r="M215" s="58" t="str">
        <f>VLOOKUP(I215,Hoja2!A$3:I$54,5,0)</f>
        <v>PVE BIOMECÁNICO, PROGRAMA PAUSAS ACTIVAS, PG MEDICINA PREVENTIVA Y DEL TRABAJO</v>
      </c>
      <c r="N215" s="61">
        <v>2</v>
      </c>
      <c r="O215" s="61">
        <v>3</v>
      </c>
      <c r="P215" s="61">
        <v>10</v>
      </c>
      <c r="Q215" s="61">
        <f t="shared" si="33"/>
        <v>6</v>
      </c>
      <c r="R215" s="61">
        <f t="shared" si="34"/>
        <v>60</v>
      </c>
      <c r="S215" s="61" t="str">
        <f t="shared" si="35"/>
        <v>M-6</v>
      </c>
      <c r="T215" s="62" t="str">
        <f t="shared" si="36"/>
        <v>III</v>
      </c>
      <c r="U215" s="62" t="str">
        <f t="shared" si="38"/>
        <v>Mejorable</v>
      </c>
      <c r="V215" s="60">
        <v>1</v>
      </c>
      <c r="W215" s="58" t="str">
        <f>VLOOKUP(I215,Hoja2!A$3:I$54,6,0)</f>
        <v>SECUELA, CALIFICACIÓN DE ENFERMEDAD LABORAL</v>
      </c>
      <c r="X215" s="65"/>
      <c r="Y215" s="65"/>
      <c r="Z215" s="65"/>
      <c r="AA215" s="64" t="str">
        <f>VLOOKUP(I215,Hoja2!A$3:I$54,7,0)</f>
        <v>NS MANEJO DE CARGAS</v>
      </c>
      <c r="AB215" s="64" t="str">
        <f>VLOOKUP(I215,Hoja2!A$3:I$54,8,0)</f>
        <v>LEVANTAMIENTO MANUAL Y MECÁNICO DE CARGAS</v>
      </c>
      <c r="AC215" s="65" t="str">
        <f>VLOOKUP(I215,Hoja2!A$3:I$54,9,0)</f>
        <v>FORTALECIMIENTO PVE BIOMECÁNICO</v>
      </c>
      <c r="AD215" s="82"/>
    </row>
    <row r="216" spans="1:30" ht="25.5">
      <c r="A216" s="133"/>
      <c r="B216" s="130"/>
      <c r="C216" s="115"/>
      <c r="D216" s="118"/>
      <c r="E216" s="121"/>
      <c r="F216" s="121"/>
      <c r="G216" s="121"/>
      <c r="H216" s="58" t="str">
        <f>VLOOKUP(I216,Hoja2!A$3:I$54,2,0)</f>
        <v>RELACIONES, COHESIÓN, CALIDAD DE INTERACCIONES NO EFECTIVA, NO HAY TRABAJO EN EQUIPO</v>
      </c>
      <c r="I216" s="59" t="s">
        <v>141</v>
      </c>
      <c r="J216" s="58" t="str">
        <f>VLOOKUP(I216,Hoja2!A$3:I$54,3,0)</f>
        <v>ENFERMEDADES DIGESTIVAS, IRRITABILIDAD</v>
      </c>
      <c r="K216" s="60"/>
      <c r="L216" s="58" t="str">
        <f>VLOOKUP(I216,Hoja2!A$3:I$54,4,0)</f>
        <v>N/A</v>
      </c>
      <c r="M216" s="58" t="str">
        <f>VLOOKUP(I216,Hoja2!A$3:I$54,5,0)</f>
        <v>PVE PSICOSOCIAL</v>
      </c>
      <c r="N216" s="61">
        <v>2</v>
      </c>
      <c r="O216" s="61">
        <v>3</v>
      </c>
      <c r="P216" s="61">
        <v>10</v>
      </c>
      <c r="Q216" s="61">
        <f t="shared" ref="Q216:Q261" si="39">N216*O216</f>
        <v>6</v>
      </c>
      <c r="R216" s="61">
        <f t="shared" ref="R216:R261" si="40">Q216*P216</f>
        <v>60</v>
      </c>
      <c r="S216" s="61" t="str">
        <f t="shared" ref="S216:S261" si="41">IF(Q216=40,"MA-40",IF(Q216=30,"MA-30",IF(Q216=20,"A-20",IF(Q216=10,"A-10",IF(Q216=24,"MA-24",IF(Q216=18,"A-18",IF(Q216=12,"A-12",IF(Q216=6,"M-6",IF(Q216=8,"M-8",IF(Q216=6,"M-6",IF(Q216=4,"B-4",IF(Q216=2,"B-2",))))))))))))</f>
        <v>M-6</v>
      </c>
      <c r="T216" s="62" t="str">
        <f t="shared" ref="T216:T261" si="42">IF(R216&lt;=20,"IV",IF(R216&lt;=120,"III",IF(R216&lt;=500,"II",IF(R216&lt;=4000,"I"))))</f>
        <v>III</v>
      </c>
      <c r="U216" s="62" t="str">
        <f t="shared" si="38"/>
        <v>Mejorable</v>
      </c>
      <c r="V216" s="60">
        <v>1</v>
      </c>
      <c r="W216" s="58" t="str">
        <f>VLOOKUP(I216,Hoja2!A$3:I$54,6,0)</f>
        <v>SECUELA, CALIFICACIÓN DE ENFERMEDAD LABORAL</v>
      </c>
      <c r="X216" s="65"/>
      <c r="Y216" s="65"/>
      <c r="Z216" s="65"/>
      <c r="AA216" s="64" t="str">
        <f>VLOOKUP(I216,Hoja2!A$3:I$54,7,0)</f>
        <v>N/A</v>
      </c>
      <c r="AB216" s="64" t="str">
        <f>VLOOKUP(I216,Hoja2!A$3:I$54,8,0)</f>
        <v>N/A</v>
      </c>
      <c r="AC216" s="65" t="str">
        <f>VLOOKUP(I216,Hoja2!A$3:I$54,9,0)</f>
        <v>FORTALECIMIENTO PVE PSICOSOCIAL</v>
      </c>
      <c r="AD216" s="82"/>
    </row>
    <row r="217" spans="1:30" ht="25.5">
      <c r="A217" s="133"/>
      <c r="B217" s="130"/>
      <c r="C217" s="115"/>
      <c r="D217" s="118"/>
      <c r="E217" s="121"/>
      <c r="F217" s="121"/>
      <c r="G217" s="121"/>
      <c r="H217" s="58" t="str">
        <f>VLOOKUP(I217,Hoja2!A$3:I$54,2,0)</f>
        <v>CARGA MENTAL, DEMANDAS EMOCIONALES, INESPECIFICIDAD DE DEFINICIÓN DE ROLES, MONOTONÍA</v>
      </c>
      <c r="I217" s="59" t="s">
        <v>146</v>
      </c>
      <c r="J217" s="58" t="str">
        <f>VLOOKUP(I217,Hoja2!A$3:I$54,3,0)</f>
        <v>ESTRÉS, CEFALÉA, IRRITABILIDAD</v>
      </c>
      <c r="K217" s="60"/>
      <c r="L217" s="58" t="str">
        <f>VLOOKUP(I217,Hoja2!A$3:I$54,4,0)</f>
        <v>N/A</v>
      </c>
      <c r="M217" s="58" t="str">
        <f>VLOOKUP(I217,Hoja2!A$3:I$54,5,0)</f>
        <v>PVE PSICOSOCIAL</v>
      </c>
      <c r="N217" s="61">
        <v>2</v>
      </c>
      <c r="O217" s="61">
        <v>1</v>
      </c>
      <c r="P217" s="61">
        <v>10</v>
      </c>
      <c r="Q217" s="61">
        <f t="shared" si="39"/>
        <v>2</v>
      </c>
      <c r="R217" s="61">
        <f t="shared" si="40"/>
        <v>20</v>
      </c>
      <c r="S217" s="61" t="str">
        <f t="shared" si="41"/>
        <v>B-2</v>
      </c>
      <c r="T217" s="62" t="str">
        <f t="shared" si="42"/>
        <v>IV</v>
      </c>
      <c r="U217" s="62" t="str">
        <f t="shared" si="38"/>
        <v>Aceptable</v>
      </c>
      <c r="V217" s="60">
        <v>1</v>
      </c>
      <c r="W217" s="58" t="str">
        <f>VLOOKUP(I217,Hoja2!A$3:I$54,6,0)</f>
        <v>SECUELA, CALIFICACIÓN DE ENFERMEDAD LABORAL</v>
      </c>
      <c r="X217" s="65"/>
      <c r="Y217" s="65"/>
      <c r="Z217" s="65"/>
      <c r="AA217" s="64" t="str">
        <f>VLOOKUP(I217,Hoja2!A$3:I$54,7,0)</f>
        <v>N/A</v>
      </c>
      <c r="AB217" s="64" t="str">
        <f>VLOOKUP(I217,Hoja2!A$3:I$54,8,0)</f>
        <v>N/A</v>
      </c>
      <c r="AC217" s="65" t="str">
        <f>VLOOKUP(I217,Hoja2!A$3:I$54,9,0)</f>
        <v>FORTALECIMIENTO PVE PSICOSOCIAL</v>
      </c>
      <c r="AD217" s="82"/>
    </row>
    <row r="218" spans="1:30" ht="38.25">
      <c r="A218" s="133"/>
      <c r="B218" s="130"/>
      <c r="C218" s="115"/>
      <c r="D218" s="118"/>
      <c r="E218" s="121"/>
      <c r="F218" s="121"/>
      <c r="G218" s="121"/>
      <c r="H218" s="58" t="str">
        <f>VLOOKUP(I218,Hoja2!A$3:I$54,2,0)</f>
        <v>TECNOLOGÍA NO AVANZADA, COMUNICACIÓN NO EFECTIVA, SOBRECARGA CUANTITATIVA Y CUALITATIVA, NO HAY VARIACIÓN EN FORMA DE TRABAJO</v>
      </c>
      <c r="I218" s="59" t="s">
        <v>149</v>
      </c>
      <c r="J218" s="58" t="str">
        <f>VLOOKUP(I218,Hoja2!A$3:I$54,3,0)</f>
        <v>ENFERMEDADES DIGESTIVAS, IRRITABILIDAD</v>
      </c>
      <c r="K218" s="60"/>
      <c r="L218" s="58" t="str">
        <f>VLOOKUP(I218,Hoja2!A$3:I$54,4,0)</f>
        <v>N/A</v>
      </c>
      <c r="M218" s="58" t="str">
        <f>VLOOKUP(I218,Hoja2!A$3:I$54,5,0)</f>
        <v>PVE PSICOSOCIAL</v>
      </c>
      <c r="N218" s="61">
        <v>2</v>
      </c>
      <c r="O218" s="61">
        <v>2</v>
      </c>
      <c r="P218" s="61">
        <v>10</v>
      </c>
      <c r="Q218" s="61">
        <f t="shared" si="39"/>
        <v>4</v>
      </c>
      <c r="R218" s="61">
        <f t="shared" si="40"/>
        <v>40</v>
      </c>
      <c r="S218" s="61" t="str">
        <f t="shared" si="41"/>
        <v>B-4</v>
      </c>
      <c r="T218" s="66" t="str">
        <f t="shared" si="42"/>
        <v>III</v>
      </c>
      <c r="U218" s="66" t="str">
        <f t="shared" si="38"/>
        <v>Mejorable</v>
      </c>
      <c r="V218" s="60">
        <v>1</v>
      </c>
      <c r="W218" s="58" t="str">
        <f>VLOOKUP(I218,Hoja2!A$3:I$54,6,0)</f>
        <v>SECUELA, CALIFICACIÓN DE ENFERMEDAD LABORAL</v>
      </c>
      <c r="X218" s="65"/>
      <c r="Y218" s="65"/>
      <c r="Z218" s="65"/>
      <c r="AA218" s="64" t="str">
        <f>VLOOKUP(I218,Hoja2!A$3:I$54,7,0)</f>
        <v>N/A</v>
      </c>
      <c r="AB218" s="64" t="str">
        <f>VLOOKUP(I218,Hoja2!A$3:I$54,8,0)</f>
        <v>N/A</v>
      </c>
      <c r="AC218" s="65" t="str">
        <f>VLOOKUP(I218,Hoja2!A$3:I$54,9,0)</f>
        <v>FORTALECIMIENTO PVE PSICOSOCIAL</v>
      </c>
      <c r="AD218" s="82"/>
    </row>
    <row r="219" spans="1:30" ht="25.5">
      <c r="A219" s="133"/>
      <c r="B219" s="130"/>
      <c r="C219" s="115"/>
      <c r="D219" s="118"/>
      <c r="E219" s="121"/>
      <c r="F219" s="121"/>
      <c r="G219" s="121"/>
      <c r="H219" s="58" t="str">
        <f>VLOOKUP(I219,Hoja2!A$3:I$54,2,0)</f>
        <v>ESTILOS DE MANDO RÍGIDOS, AUSENCIA DE CAPACITACIÓN, AUSENCIA DE PROGRAMAS DE BIENESTAR</v>
      </c>
      <c r="I219" s="59" t="s">
        <v>154</v>
      </c>
      <c r="J219" s="58" t="str">
        <f>VLOOKUP(I219,Hoja2!A$3:I$54,3,0)</f>
        <v>ESTRÉS, DEPRESIÓN, DESMOTIVACIÓN, AUSENCIA DE ATENCIÓN</v>
      </c>
      <c r="K219" s="60"/>
      <c r="L219" s="58" t="str">
        <f>VLOOKUP(I219,Hoja2!A$3:I$54,4,0)</f>
        <v>N/A</v>
      </c>
      <c r="M219" s="58" t="str">
        <f>VLOOKUP(I219,Hoja2!A$3:I$54,5,0)</f>
        <v>PVE PSICOSOCIAL</v>
      </c>
      <c r="N219" s="61">
        <v>2</v>
      </c>
      <c r="O219" s="61">
        <v>2</v>
      </c>
      <c r="P219" s="61">
        <v>10</v>
      </c>
      <c r="Q219" s="61">
        <f t="shared" si="39"/>
        <v>4</v>
      </c>
      <c r="R219" s="61">
        <f t="shared" si="40"/>
        <v>40</v>
      </c>
      <c r="S219" s="61" t="str">
        <f t="shared" si="41"/>
        <v>B-4</v>
      </c>
      <c r="T219" s="66" t="str">
        <f t="shared" si="42"/>
        <v>III</v>
      </c>
      <c r="U219" s="66" t="str">
        <f t="shared" si="38"/>
        <v>Mejorable</v>
      </c>
      <c r="V219" s="60">
        <v>1</v>
      </c>
      <c r="W219" s="58" t="str">
        <f>VLOOKUP(I219,Hoja2!A$3:I$54,6,0)</f>
        <v>SECUELA, CALIFICACIÓN DE ENFERMEDAD LABORAL</v>
      </c>
      <c r="X219" s="65"/>
      <c r="Y219" s="65"/>
      <c r="Z219" s="65"/>
      <c r="AA219" s="64" t="str">
        <f>VLOOKUP(I219,Hoja2!A$3:I$54,7,0)</f>
        <v>N/A</v>
      </c>
      <c r="AB219" s="64" t="str">
        <f>VLOOKUP(I219,Hoja2!A$3:I$54,8,0)</f>
        <v>N/A</v>
      </c>
      <c r="AC219" s="65" t="str">
        <f>VLOOKUP(I219,Hoja2!A$3:I$54,9,0)</f>
        <v>FORTALECIMIENTO PVE PSICOSOCIAL</v>
      </c>
      <c r="AD219" s="82"/>
    </row>
    <row r="220" spans="1:30" ht="25.5">
      <c r="A220" s="133"/>
      <c r="B220" s="130"/>
      <c r="C220" s="115"/>
      <c r="D220" s="118"/>
      <c r="E220" s="121"/>
      <c r="F220" s="121"/>
      <c r="G220" s="121"/>
      <c r="H220" s="58" t="str">
        <f>VLOOKUP(I220,Hoja2!A$3:I$54,2,0)</f>
        <v>SISMOS, INCENDIOS, INUNDACIONES, TERREMOTOS, VENDAVALES</v>
      </c>
      <c r="I220" s="59" t="s">
        <v>250</v>
      </c>
      <c r="J220" s="58" t="str">
        <f>VLOOKUP(I220,Hoja2!A$3:I$54,3,0)</f>
        <v>LESIONES, ATRAPAMIENTO, APLASTAMIENTO, PÉRDIDAS MATERIALES</v>
      </c>
      <c r="K220" s="60"/>
      <c r="L220" s="58" t="str">
        <f>VLOOKUP(I220,Hoja2!A$3:I$54,4,0)</f>
        <v>PG INSPECCIONES, PG EMERGENCIA</v>
      </c>
      <c r="M220" s="58" t="str">
        <f>VLOOKUP(I220,Hoja2!A$3:I$54,5,0)</f>
        <v>BRIGADAS DE EMERGENCIA</v>
      </c>
      <c r="N220" s="61">
        <v>2</v>
      </c>
      <c r="O220" s="61">
        <v>2</v>
      </c>
      <c r="P220" s="61">
        <v>10</v>
      </c>
      <c r="Q220" s="61">
        <f t="shared" si="39"/>
        <v>4</v>
      </c>
      <c r="R220" s="61">
        <f t="shared" si="40"/>
        <v>40</v>
      </c>
      <c r="S220" s="61" t="str">
        <f t="shared" si="41"/>
        <v>B-4</v>
      </c>
      <c r="T220" s="66" t="str">
        <f t="shared" si="42"/>
        <v>III</v>
      </c>
      <c r="U220" s="66" t="str">
        <f t="shared" si="38"/>
        <v>Mejorable</v>
      </c>
      <c r="V220" s="60">
        <v>1</v>
      </c>
      <c r="W220" s="58" t="str">
        <f>VLOOKUP(I220,Hoja2!A$3:I$54,6,0)</f>
        <v>SECUELA, CALIFICACIÓN DE ENFERMEDAD LABORAL, MUERTE</v>
      </c>
      <c r="X220" s="65"/>
      <c r="Y220" s="65"/>
      <c r="Z220" s="65"/>
      <c r="AA220" s="64" t="str">
        <f>VLOOKUP(I220,Hoja2!A$3:I$54,7,0)</f>
        <v>NS PLANES DE EMERGENCIA</v>
      </c>
      <c r="AB220" s="64" t="str">
        <f>VLOOKUP(I220,Hoja2!A$3:I$54,8,0)</f>
        <v>N/A</v>
      </c>
      <c r="AC220" s="65" t="str">
        <f>VLOOKUP(I220,Hoja2!A$3:I$54,9,0)</f>
        <v>N/A</v>
      </c>
      <c r="AD220" s="82"/>
    </row>
    <row r="221" spans="1:30" ht="26.25" thickBot="1">
      <c r="A221" s="133"/>
      <c r="B221" s="130"/>
      <c r="C221" s="116"/>
      <c r="D221" s="119"/>
      <c r="E221" s="122"/>
      <c r="F221" s="122"/>
      <c r="G221" s="122"/>
      <c r="H221" s="91" t="str">
        <f>VLOOKUP(I221,Hoja2!A$3:I$54,2,0)</f>
        <v>LLUVIAS, GRANIZADA, HELADAS</v>
      </c>
      <c r="I221" s="92" t="s">
        <v>251</v>
      </c>
      <c r="J221" s="91" t="str">
        <f>VLOOKUP(I221,Hoja2!A$3:I$54,3,0)</f>
        <v>LESIONES, ATRAPAMIENTO, APLASTAMIENTO, PÉRDIDAS MATERIALES</v>
      </c>
      <c r="K221" s="93"/>
      <c r="L221" s="91" t="str">
        <f>VLOOKUP(I221,Hoja2!A$3:I$54,4,0)</f>
        <v>PG INSPECCIONES, PG EMERGENCIA</v>
      </c>
      <c r="M221" s="91" t="str">
        <f>VLOOKUP(I221,Hoja2!A$3:I$54,5,0)</f>
        <v>BRIGADAS DE EMERGENCIA</v>
      </c>
      <c r="N221" s="94">
        <v>2</v>
      </c>
      <c r="O221" s="94">
        <v>3</v>
      </c>
      <c r="P221" s="94">
        <v>10</v>
      </c>
      <c r="Q221" s="94">
        <f t="shared" si="39"/>
        <v>6</v>
      </c>
      <c r="R221" s="94">
        <f t="shared" si="40"/>
        <v>60</v>
      </c>
      <c r="S221" s="94" t="str">
        <f t="shared" si="41"/>
        <v>M-6</v>
      </c>
      <c r="T221" s="87" t="str">
        <f t="shared" si="42"/>
        <v>III</v>
      </c>
      <c r="U221" s="87" t="str">
        <f t="shared" si="38"/>
        <v>Mejorable</v>
      </c>
      <c r="V221" s="93">
        <v>1</v>
      </c>
      <c r="W221" s="91" t="str">
        <f>VLOOKUP(I221,Hoja2!A$3:I$54,6,0)</f>
        <v>SECUELA, CALIFICACIÓN DE ENFERMEDAD LABORAL, MUERTE</v>
      </c>
      <c r="X221" s="95"/>
      <c r="Y221" s="95"/>
      <c r="Z221" s="95"/>
      <c r="AA221" s="96" t="str">
        <f>VLOOKUP(I221,Hoja2!A$3:I$54,7,0)</f>
        <v>NS PLANES DE EMERGENCIA</v>
      </c>
      <c r="AB221" s="96" t="str">
        <f>VLOOKUP(I221,Hoja2!A$3:I$54,8,0)</f>
        <v>N/A</v>
      </c>
      <c r="AC221" s="95" t="str">
        <f>VLOOKUP(I221,Hoja2!A$3:I$54,9,0)</f>
        <v>N/A</v>
      </c>
      <c r="AD221" s="97"/>
    </row>
    <row r="222" spans="1:30" ht="25.5">
      <c r="A222" s="133"/>
      <c r="B222" s="130"/>
      <c r="C222" s="123" t="s">
        <v>298</v>
      </c>
      <c r="D222" s="126" t="s">
        <v>324</v>
      </c>
      <c r="E222" s="111" t="s">
        <v>289</v>
      </c>
      <c r="F222" s="111">
        <v>42</v>
      </c>
      <c r="G222" s="111" t="s">
        <v>256</v>
      </c>
      <c r="H222" s="98" t="str">
        <f>VLOOKUP(I222,Hoja2!A$3:I$54,2,0)</f>
        <v>INADECUADAS CONEXIONES ELÉCTRICAS, SATURACIÓN EN TOMAS DE ENERGÍA</v>
      </c>
      <c r="I222" s="108" t="s">
        <v>158</v>
      </c>
      <c r="J222" s="98" t="str">
        <f>VLOOKUP(I222,Hoja2!A$3:I$54,3,0)</f>
        <v>QUEMADURAS, ELECTROCUCIÓN, ARITMIA CARDIACA, MUERTE</v>
      </c>
      <c r="K222" s="99"/>
      <c r="L222" s="98" t="str">
        <f>VLOOKUP(I222,Hoja2!A$3:I$54,4,0)</f>
        <v>PG INSPECCIONES, PG EMERGENCIA, REQUISITOS MÍNIMOS PARA LÍNEAS ELÉCTRICAS</v>
      </c>
      <c r="M222" s="98" t="str">
        <f>VLOOKUP(I222,Hoja2!A$3:I$54,5,0)</f>
        <v>ELEMENTOS DE PROTECCIÓN PERSONAL</v>
      </c>
      <c r="N222" s="100">
        <v>10</v>
      </c>
      <c r="O222" s="100">
        <v>3</v>
      </c>
      <c r="P222" s="100">
        <v>60</v>
      </c>
      <c r="Q222" s="100">
        <f t="shared" si="39"/>
        <v>30</v>
      </c>
      <c r="R222" s="100">
        <f t="shared" si="40"/>
        <v>1800</v>
      </c>
      <c r="S222" s="100" t="str">
        <f t="shared" si="41"/>
        <v>MA-30</v>
      </c>
      <c r="T222" s="77" t="str">
        <f t="shared" si="42"/>
        <v>I</v>
      </c>
      <c r="U222" s="77" t="str">
        <f>IF(T222=0,"",IF(T222="IV","Aceptable",IF(T222="III","Mejorable",IF(T222="II","No Aceptable o Aceptable con Control Especifico",IF(T222="I","No Aceptable","")))))</f>
        <v>No Aceptable</v>
      </c>
      <c r="V222" s="99">
        <v>14</v>
      </c>
      <c r="W222" s="98" t="str">
        <f>VLOOKUP(I222,Hoja2!A$3:I$54,6,0)</f>
        <v>SECUELA, CALIFICACIÓN DE ENFERMEDAD LABORAL, MUERTE</v>
      </c>
      <c r="X222" s="101"/>
      <c r="Y222" s="101"/>
      <c r="Z222" s="101"/>
      <c r="AA222" s="102" t="str">
        <f>VLOOKUP(I222,Hoja2!A$3:I$54,7,0)</f>
        <v>NS LÍNEAS ELÉCTRICAS</v>
      </c>
      <c r="AB222" s="102" t="str">
        <f>VLOOKUP(I222,Hoja2!A$3:I$54,8,0)</f>
        <v>BUENAS PRACTICAS, APLICACIÓN DE PROCEDIMIENTOS</v>
      </c>
      <c r="AC222" s="103" t="str">
        <f>VLOOKUP(I222,Hoja2!A$3:I$54,9,0)</f>
        <v>BUENAS PRACTICAS, APLICACIÓN DE PROCEDIMIENTOS</v>
      </c>
      <c r="AD222" s="104"/>
    </row>
    <row r="223" spans="1:30" ht="25.5">
      <c r="A223" s="133"/>
      <c r="B223" s="130"/>
      <c r="C223" s="124"/>
      <c r="D223" s="127"/>
      <c r="E223" s="112"/>
      <c r="F223" s="112"/>
      <c r="G223" s="112"/>
      <c r="H223" s="67" t="str">
        <f>VLOOKUP(I223,Hoja2!A$3:I$54,2,0)</f>
        <v>INADECUADAS CONEXIONES ELÉCTRICAS, SATURACIÓN EN TOMAS DE ENERGÍA</v>
      </c>
      <c r="I223" s="109" t="s">
        <v>163</v>
      </c>
      <c r="J223" s="67" t="str">
        <f>VLOOKUP(I223,Hoja2!A$3:I$54,3,0)</f>
        <v>INTOXICACIÓN, QUEMADURAS</v>
      </c>
      <c r="K223" s="68"/>
      <c r="L223" s="67" t="str">
        <f>VLOOKUP(I223,Hoja2!A$3:I$54,4,0)</f>
        <v>PG INSPECCIONES, PG EMERGENCIA</v>
      </c>
      <c r="M223" s="67" t="str">
        <f>VLOOKUP(I223,Hoja2!A$3:I$54,5,0)</f>
        <v>BRIGADAS DE EMERGENCIA</v>
      </c>
      <c r="N223" s="69">
        <v>10</v>
      </c>
      <c r="O223" s="69">
        <v>3</v>
      </c>
      <c r="P223" s="69">
        <v>60</v>
      </c>
      <c r="Q223" s="69">
        <f t="shared" si="39"/>
        <v>30</v>
      </c>
      <c r="R223" s="69">
        <f t="shared" si="40"/>
        <v>1800</v>
      </c>
      <c r="S223" s="69" t="str">
        <f t="shared" si="41"/>
        <v>MA-30</v>
      </c>
      <c r="T223" s="62" t="str">
        <f t="shared" si="42"/>
        <v>I</v>
      </c>
      <c r="U223" s="62" t="str">
        <f t="shared" ref="U223:U245" si="43">IF(T223=0,"",IF(T223="IV","Aceptable",IF(T223="III","Mejorable",IF(T223="II","No Aceptable o Aceptable con Control Especifico",IF(T223="I","No Aceptable","")))))</f>
        <v>No Aceptable</v>
      </c>
      <c r="V223" s="68">
        <v>14</v>
      </c>
      <c r="W223" s="67" t="str">
        <f>VLOOKUP(I223,Hoja2!A$3:I$54,6,0)</f>
        <v>SECUELA, CALIFICACIÓN DE ENFERMEDAD LABORAL, MUERTE</v>
      </c>
      <c r="X223" s="70"/>
      <c r="Y223" s="70"/>
      <c r="Z223" s="70"/>
      <c r="AA223" s="71" t="str">
        <f>VLOOKUP(I223,Hoja2!A$3:I$54,7,0)</f>
        <v>NS PLANES DE EMERGENCIA</v>
      </c>
      <c r="AB223" s="71" t="str">
        <f>VLOOKUP(I223,Hoja2!A$3:I$54,8,0)</f>
        <v>REPORTES DE CONDICIONES INSEGURAS</v>
      </c>
      <c r="AC223" s="72" t="str">
        <f>VLOOKUP(I223,Hoja2!A$3:I$54,9,0)</f>
        <v>N/A</v>
      </c>
      <c r="AD223" s="83"/>
    </row>
    <row r="224" spans="1:30" ht="40.5">
      <c r="A224" s="133"/>
      <c r="B224" s="130"/>
      <c r="C224" s="124"/>
      <c r="D224" s="127"/>
      <c r="E224" s="112"/>
      <c r="F224" s="112"/>
      <c r="G224" s="112"/>
      <c r="H224" s="67" t="str">
        <f>VLOOKUP(I224,Hoja2!A$3:I$54,2,0)</f>
        <v>ESCALERAS SIN BARANDAL, PISOS A DESNIVEL,INFRAESTRUCTURA DÉBIL, OBJETOS MAL UBICADOS, AUSENCIA DE ORDEN Y ASEO</v>
      </c>
      <c r="I224" s="109" t="s">
        <v>247</v>
      </c>
      <c r="J224" s="67" t="str">
        <f>VLOOKUP(I224,Hoja2!A$3:I$54,3,0)</f>
        <v>CAÍDAS DEL MISMO Y DISTINTO NIVEL, FRACTURAS, GOLPE CON OBJETOS, CAÍDA DE OBJETOS, OBSTRUCCIÓN DE VÍAS</v>
      </c>
      <c r="K224" s="68"/>
      <c r="L224" s="67" t="str">
        <f>VLOOKUP(I224,Hoja2!A$3:I$54,4,0)</f>
        <v>PG INSPECCIONES, PG EMERGENCIA</v>
      </c>
      <c r="M224" s="67" t="str">
        <f>VLOOKUP(I224,Hoja2!A$3:I$54,5,0)</f>
        <v>CAPACITACIÓN</v>
      </c>
      <c r="N224" s="69">
        <v>6</v>
      </c>
      <c r="O224" s="69">
        <v>3</v>
      </c>
      <c r="P224" s="69">
        <v>10</v>
      </c>
      <c r="Q224" s="69">
        <f t="shared" si="39"/>
        <v>18</v>
      </c>
      <c r="R224" s="69">
        <f t="shared" si="40"/>
        <v>180</v>
      </c>
      <c r="S224" s="69" t="str">
        <f t="shared" si="41"/>
        <v>A-18</v>
      </c>
      <c r="T224" s="62" t="str">
        <f t="shared" si="42"/>
        <v>II</v>
      </c>
      <c r="U224" s="62" t="str">
        <f t="shared" si="43"/>
        <v>No Aceptable o Aceptable con Control Especifico</v>
      </c>
      <c r="V224" s="68">
        <v>14</v>
      </c>
      <c r="W224" s="67" t="str">
        <f>VLOOKUP(I224,Hoja2!A$3:I$54,6,0)</f>
        <v>SECUELA, CALIFICACIÓN DE ENFERMEDAD LABORAL, MUERTE</v>
      </c>
      <c r="X224" s="72"/>
      <c r="Y224" s="72"/>
      <c r="Z224" s="72"/>
      <c r="AA224" s="71" t="str">
        <f>VLOOKUP(I224,Hoja2!A$3:I$54,7,0)</f>
        <v>N/A</v>
      </c>
      <c r="AB224" s="71" t="str">
        <f>VLOOKUP(I224,Hoja2!A$3:I$54,8,0)</f>
        <v>REPORTES DE CONDICIONES INSEGURAS</v>
      </c>
      <c r="AC224" s="72" t="str">
        <f>VLOOKUP(I224,Hoja2!A$3:I$54,9,0)</f>
        <v>SEGUIMIENTO A ACCIONES PREVENTIVAS Y CORRECTIVAS</v>
      </c>
      <c r="AD224" s="83"/>
    </row>
    <row r="225" spans="1:30" ht="25.5">
      <c r="A225" s="133"/>
      <c r="B225" s="130"/>
      <c r="C225" s="124"/>
      <c r="D225" s="127"/>
      <c r="E225" s="112"/>
      <c r="F225" s="112"/>
      <c r="G225" s="112"/>
      <c r="H225" s="67" t="str">
        <f>VLOOKUP(I225,Hoja2!A$3:I$54,2,0)</f>
        <v>SUPERFICIES DE TRABAJO IRREGULARES O DESLIZANTES</v>
      </c>
      <c r="I225" s="109" t="s">
        <v>248</v>
      </c>
      <c r="J225" s="67" t="str">
        <f>VLOOKUP(I225,Hoja2!A$3:I$54,3,0)</f>
        <v>CAÍDAS DEL MISMO Y DISTINTO NIVEL, FRACTURAS, GOLPE CON OBJETOS</v>
      </c>
      <c r="K225" s="68"/>
      <c r="L225" s="67" t="str">
        <f>VLOOKUP(I225,Hoja2!A$3:I$54,4,0)</f>
        <v>PG INSPECCIONES, PG EMERGENCIA</v>
      </c>
      <c r="M225" s="67" t="str">
        <f>VLOOKUP(I225,Hoja2!A$3:I$54,5,0)</f>
        <v>CAPACITACIÓN</v>
      </c>
      <c r="N225" s="69">
        <v>6</v>
      </c>
      <c r="O225" s="69">
        <v>4</v>
      </c>
      <c r="P225" s="69">
        <v>25</v>
      </c>
      <c r="Q225" s="69">
        <f t="shared" si="39"/>
        <v>24</v>
      </c>
      <c r="R225" s="69">
        <f t="shared" si="40"/>
        <v>600</v>
      </c>
      <c r="S225" s="69" t="str">
        <f t="shared" si="41"/>
        <v>MA-24</v>
      </c>
      <c r="T225" s="66" t="str">
        <f t="shared" si="42"/>
        <v>I</v>
      </c>
      <c r="U225" s="66" t="str">
        <f t="shared" si="43"/>
        <v>No Aceptable</v>
      </c>
      <c r="V225" s="68">
        <v>14</v>
      </c>
      <c r="W225" s="67" t="str">
        <f>VLOOKUP(I225,Hoja2!A$3:I$54,6,0)</f>
        <v>SECUELA, CALIFICACIÓN DE ENFERMEDAD LABORAL, MUERTE</v>
      </c>
      <c r="X225" s="72"/>
      <c r="Y225" s="72"/>
      <c r="Z225" s="72"/>
      <c r="AA225" s="71" t="str">
        <f>VLOOKUP(I225,Hoja2!A$3:I$54,7,0)</f>
        <v>N/A</v>
      </c>
      <c r="AB225" s="71" t="str">
        <f>VLOOKUP(I225,Hoja2!A$3:I$54,8,0)</f>
        <v>REPORTES DE CONDICIONES INSEGURAS</v>
      </c>
      <c r="AC225" s="72" t="str">
        <f>VLOOKUP(I225,Hoja2!A$3:I$54,9,0)</f>
        <v>SEGUIMIENTO A ACCIONES PREVENTIVAS Y CORRECTIVAS</v>
      </c>
      <c r="AD225" s="83"/>
    </row>
    <row r="226" spans="1:30" ht="40.5">
      <c r="A226" s="133"/>
      <c r="B226" s="130"/>
      <c r="C226" s="124"/>
      <c r="D226" s="127"/>
      <c r="E226" s="112"/>
      <c r="F226" s="112"/>
      <c r="G226" s="112"/>
      <c r="H226" s="67" t="str">
        <f>VLOOKUP(I226,Hoja2!A$3:I$54,2,0)</f>
        <v>ATROPELLAMIENTO, ENVESTIDA</v>
      </c>
      <c r="I226" s="109" t="s">
        <v>189</v>
      </c>
      <c r="J226" s="67" t="str">
        <f>VLOOKUP(I226,Hoja2!A$3:I$54,3,0)</f>
        <v>LESIONES, PÉRDIDAS MATERIALES, MUERTE</v>
      </c>
      <c r="K226" s="68"/>
      <c r="L226" s="67" t="str">
        <f>VLOOKUP(I226,Hoja2!A$3:I$54,4,0)</f>
        <v>PG INSPECCIONES, PG EMERGENCIA</v>
      </c>
      <c r="M226" s="67" t="str">
        <f>VLOOKUP(I226,Hoja2!A$3:I$54,5,0)</f>
        <v>PG SEGURIDAD VIAL</v>
      </c>
      <c r="N226" s="69">
        <v>2</v>
      </c>
      <c r="O226" s="69">
        <v>4</v>
      </c>
      <c r="P226" s="69">
        <v>25</v>
      </c>
      <c r="Q226" s="69">
        <f t="shared" si="39"/>
        <v>8</v>
      </c>
      <c r="R226" s="69">
        <f t="shared" si="40"/>
        <v>200</v>
      </c>
      <c r="S226" s="69" t="str">
        <f t="shared" si="41"/>
        <v>M-8</v>
      </c>
      <c r="T226" s="62" t="str">
        <f t="shared" si="42"/>
        <v>II</v>
      </c>
      <c r="U226" s="62" t="str">
        <f t="shared" si="43"/>
        <v>No Aceptable o Aceptable con Control Especifico</v>
      </c>
      <c r="V226" s="68">
        <v>14</v>
      </c>
      <c r="W226" s="67" t="str">
        <f>VLOOKUP(I226,Hoja2!A$3:I$54,6,0)</f>
        <v>SECUELA, CALIFICACIÓN DE ENFERMEDAD LABORAL, MUERTE</v>
      </c>
      <c r="X226" s="72"/>
      <c r="Y226" s="72"/>
      <c r="Z226" s="72"/>
      <c r="AA226" s="71" t="str">
        <f>VLOOKUP(I226,Hoja2!A$3:I$54,7,0)</f>
        <v>NS SEGURIDAD VIAL</v>
      </c>
      <c r="AB226" s="71" t="str">
        <f>VLOOKUP(I226,Hoja2!A$3:I$54,8,0)</f>
        <v>REPORTE DE CONDICIONES</v>
      </c>
      <c r="AC226" s="72" t="str">
        <f>VLOOKUP(I226,Hoja2!A$3:I$54,9,0)</f>
        <v>LISTAS PREOPERACIONALES, MANTENIMIENTO PREVENTIVO Y CORRECTIVO</v>
      </c>
      <c r="AD226" s="83"/>
    </row>
    <row r="227" spans="1:30" ht="40.5">
      <c r="A227" s="133"/>
      <c r="B227" s="130"/>
      <c r="C227" s="124"/>
      <c r="D227" s="127"/>
      <c r="E227" s="112"/>
      <c r="F227" s="112"/>
      <c r="G227" s="112"/>
      <c r="H227" s="67" t="str">
        <f>VLOOKUP(I227,Hoja2!A$3:I$54,2,0)</f>
        <v>ATRACO, ROBO, ATENTADO, SECUESTROS, DE ORDEN PÚBLICO</v>
      </c>
      <c r="I227" s="109" t="s">
        <v>180</v>
      </c>
      <c r="J227" s="67" t="str">
        <f>VLOOKUP(I227,Hoja2!A$3:I$54,3,0)</f>
        <v>HERIDAS, LESIONES FÍSICAS / PSICOLÓGICAS</v>
      </c>
      <c r="K227" s="68"/>
      <c r="L227" s="67" t="str">
        <f>VLOOKUP(I227,Hoja2!A$3:I$54,4,0)</f>
        <v>PG INSPECCIONES, PG EMERGENCIA</v>
      </c>
      <c r="M227" s="67" t="str">
        <f>VLOOKUP(I227,Hoja2!A$3:I$54,5,0)</f>
        <v>UNIFORMES CORPORATIVOS, CHAQUETAS CORPORATIVAS, CARNETIZACIÓN</v>
      </c>
      <c r="N227" s="69">
        <v>6</v>
      </c>
      <c r="O227" s="69">
        <v>3</v>
      </c>
      <c r="P227" s="69">
        <v>25</v>
      </c>
      <c r="Q227" s="69">
        <f t="shared" si="39"/>
        <v>18</v>
      </c>
      <c r="R227" s="69">
        <f t="shared" si="40"/>
        <v>450</v>
      </c>
      <c r="S227" s="69" t="str">
        <f t="shared" si="41"/>
        <v>A-18</v>
      </c>
      <c r="T227" s="62" t="str">
        <f t="shared" si="42"/>
        <v>II</v>
      </c>
      <c r="U227" s="62" t="str">
        <f t="shared" si="43"/>
        <v>No Aceptable o Aceptable con Control Especifico</v>
      </c>
      <c r="V227" s="68">
        <v>14</v>
      </c>
      <c r="W227" s="67" t="str">
        <f>VLOOKUP(I227,Hoja2!A$3:I$54,6,0)</f>
        <v>SECUELA, CALIFICACIÓN DE ENFERMEDAD LABORAL, MUERTE</v>
      </c>
      <c r="X227" s="72"/>
      <c r="Y227" s="72"/>
      <c r="Z227" s="72"/>
      <c r="AA227" s="71" t="str">
        <f>VLOOKUP(I227,Hoja2!A$3:I$54,7,0)</f>
        <v>N/A</v>
      </c>
      <c r="AB227" s="71" t="str">
        <f>VLOOKUP(I227,Hoja2!A$3:I$54,8,0)</f>
        <v>BUENAS PRACTICAS, APLICACIÓN DE PROCEDIMIENTOS</v>
      </c>
      <c r="AC227" s="72" t="str">
        <f>VLOOKUP(I227,Hoja2!A$3:I$54,9,0)</f>
        <v>BUENAS PRACTICAS</v>
      </c>
      <c r="AD227" s="83"/>
    </row>
    <row r="228" spans="1:30" ht="25.5">
      <c r="A228" s="133"/>
      <c r="B228" s="130"/>
      <c r="C228" s="124"/>
      <c r="D228" s="127"/>
      <c r="E228" s="112"/>
      <c r="F228" s="112"/>
      <c r="G228" s="112"/>
      <c r="H228" s="67" t="str">
        <f>VLOOKUP(I228,Hoja2!A$3:I$54,2,0)</f>
        <v>EXPLOSION, FUGA, DERRAME E INCENDIO</v>
      </c>
      <c r="I228" s="109" t="s">
        <v>230</v>
      </c>
      <c r="J228" s="67" t="str">
        <f>VLOOKUP(I228,Hoja2!A$3:I$54,3,0)</f>
        <v>INTOXICACIÓN, QUEMADURAS, LESIONES, ATRAPAMIENTO</v>
      </c>
      <c r="K228" s="68"/>
      <c r="L228" s="67" t="str">
        <f>VLOOKUP(I228,Hoja2!A$3:I$54,4,0)</f>
        <v>PG INSPECCIONES, PG EMERGENCIA</v>
      </c>
      <c r="M228" s="67" t="str">
        <f>VLOOKUP(I228,Hoja2!A$3:I$54,5,0)</f>
        <v>NO OBSERVADO</v>
      </c>
      <c r="N228" s="69">
        <v>2</v>
      </c>
      <c r="O228" s="69">
        <v>2</v>
      </c>
      <c r="P228" s="69">
        <v>10</v>
      </c>
      <c r="Q228" s="69">
        <f t="shared" si="39"/>
        <v>4</v>
      </c>
      <c r="R228" s="69">
        <f t="shared" si="40"/>
        <v>40</v>
      </c>
      <c r="S228" s="69" t="str">
        <f t="shared" si="41"/>
        <v>B-4</v>
      </c>
      <c r="T228" s="62" t="str">
        <f t="shared" si="42"/>
        <v>III</v>
      </c>
      <c r="U228" s="62" t="str">
        <f t="shared" si="43"/>
        <v>Mejorable</v>
      </c>
      <c r="V228" s="68">
        <v>14</v>
      </c>
      <c r="W228" s="67" t="str">
        <f>VLOOKUP(I228,Hoja2!A$3:I$54,6,0)</f>
        <v>SECUELA, CALIFICACIÓN DE ENFERMEDAD LABORAL, MUERTE</v>
      </c>
      <c r="X228" s="72"/>
      <c r="Y228" s="72"/>
      <c r="Z228" s="72"/>
      <c r="AA228" s="71" t="str">
        <f>VLOOKUP(I228,Hoja2!A$3:I$54,7,0)</f>
        <v>NS PLANES DE EMERGENCIA</v>
      </c>
      <c r="AB228" s="71" t="str">
        <f>VLOOKUP(I228,Hoja2!A$3:I$54,8,0)</f>
        <v>PROTOCOLOS DE EVACUACIÓN, PUNTO DE ENCUENTRO</v>
      </c>
      <c r="AC228" s="72" t="str">
        <f>VLOOKUP(I228,Hoja2!A$3:I$54,9,0)</f>
        <v>N/A</v>
      </c>
      <c r="AD228" s="83"/>
    </row>
    <row r="229" spans="1:30" ht="15">
      <c r="A229" s="133"/>
      <c r="B229" s="130"/>
      <c r="C229" s="124"/>
      <c r="D229" s="127"/>
      <c r="E229" s="112"/>
      <c r="F229" s="112"/>
      <c r="G229" s="112"/>
      <c r="H229" s="67" t="str">
        <f>VLOOKUP(I229,Hoja2!A$3:I$54,2,0)</f>
        <v>AUSENCIA O EXCESO DE LUZ EN UN AMBIENTE</v>
      </c>
      <c r="I229" s="109" t="s">
        <v>47</v>
      </c>
      <c r="J229" s="67" t="str">
        <f>VLOOKUP(I229,Hoja2!A$3:I$54,3,0)</f>
        <v>ESTRÉS, DIFICULTAD PARA VER, CANSANCIO VISUAL</v>
      </c>
      <c r="K229" s="68"/>
      <c r="L229" s="67" t="str">
        <f>VLOOKUP(I229,Hoja2!A$3:I$54,4,0)</f>
        <v>PG INSPECCIONES, PG EMERGENCIA</v>
      </c>
      <c r="M229" s="67" t="str">
        <f>VLOOKUP(I229,Hoja2!A$3:I$54,5,0)</f>
        <v>NO OBSERVADO</v>
      </c>
      <c r="N229" s="69">
        <v>10</v>
      </c>
      <c r="O229" s="69">
        <v>3</v>
      </c>
      <c r="P229" s="69">
        <v>25</v>
      </c>
      <c r="Q229" s="69">
        <f t="shared" si="39"/>
        <v>30</v>
      </c>
      <c r="R229" s="69">
        <f t="shared" si="40"/>
        <v>750</v>
      </c>
      <c r="S229" s="69" t="str">
        <f t="shared" si="41"/>
        <v>MA-30</v>
      </c>
      <c r="T229" s="62" t="str">
        <f t="shared" si="42"/>
        <v>I</v>
      </c>
      <c r="U229" s="62" t="str">
        <f t="shared" si="43"/>
        <v>No Aceptable</v>
      </c>
      <c r="V229" s="68">
        <v>14</v>
      </c>
      <c r="W229" s="67" t="str">
        <f>VLOOKUP(I229,Hoja2!A$3:I$54,6,0)</f>
        <v>SECUELA, CALIFICACIÓN DE ENFERMEDAD LABORAL</v>
      </c>
      <c r="X229" s="72"/>
      <c r="Y229" s="72"/>
      <c r="Z229" s="72"/>
      <c r="AA229" s="71" t="str">
        <f>VLOOKUP(I229,Hoja2!A$3:I$54,7,0)</f>
        <v>N/A</v>
      </c>
      <c r="AB229" s="71" t="str">
        <f>VLOOKUP(I229,Hoja2!A$3:I$54,8,0)</f>
        <v>AUTOCUIDADO E HIGIENE</v>
      </c>
      <c r="AC229" s="72" t="str">
        <f>VLOOKUP(I229,Hoja2!A$3:I$54,9,0)</f>
        <v>PG HIGIENE</v>
      </c>
      <c r="AD229" s="83"/>
    </row>
    <row r="230" spans="1:30" ht="25.5">
      <c r="A230" s="133"/>
      <c r="B230" s="130"/>
      <c r="C230" s="124"/>
      <c r="D230" s="127"/>
      <c r="E230" s="112"/>
      <c r="F230" s="112"/>
      <c r="G230" s="112"/>
      <c r="H230" s="67" t="str">
        <f>VLOOKUP(I230,Hoja2!A$3:I$54,2,0)</f>
        <v>POLVOS INORGÁNICOS</v>
      </c>
      <c r="I230" s="109" t="s">
        <v>78</v>
      </c>
      <c r="J230" s="67" t="str">
        <f>VLOOKUP(I230,Hoja2!A$3:I$54,3,0)</f>
        <v>COMPLICACIONES RESPIRATORIAS</v>
      </c>
      <c r="K230" s="68"/>
      <c r="L230" s="67" t="str">
        <f>VLOOKUP(I230,Hoja2!A$3:I$54,4,0)</f>
        <v>PG INSPECCIONES, PG EMERGENCIA, PG RIESGO QUÍMICO</v>
      </c>
      <c r="M230" s="67" t="str">
        <f>VLOOKUP(I230,Hoja2!A$3:I$54,5,0)</f>
        <v>ELEMENTOS DE PROTECCIÓN PERSONAL</v>
      </c>
      <c r="N230" s="69">
        <v>2</v>
      </c>
      <c r="O230" s="69">
        <v>3</v>
      </c>
      <c r="P230" s="69">
        <v>10</v>
      </c>
      <c r="Q230" s="69">
        <f t="shared" si="39"/>
        <v>6</v>
      </c>
      <c r="R230" s="69">
        <f t="shared" si="40"/>
        <v>60</v>
      </c>
      <c r="S230" s="69" t="str">
        <f t="shared" si="41"/>
        <v>M-6</v>
      </c>
      <c r="T230" s="62" t="str">
        <f t="shared" si="42"/>
        <v>III</v>
      </c>
      <c r="U230" s="62" t="str">
        <f t="shared" si="43"/>
        <v>Mejorable</v>
      </c>
      <c r="V230" s="68">
        <v>14</v>
      </c>
      <c r="W230" s="67" t="str">
        <f>VLOOKUP(I230,Hoja2!A$3:I$54,6,0)</f>
        <v>SECUELA, CALIFICACIÓN DE ENFERMEDAD LABORAL</v>
      </c>
      <c r="X230" s="72"/>
      <c r="Y230" s="72"/>
      <c r="Z230" s="72"/>
      <c r="AA230" s="71" t="str">
        <f>VLOOKUP(I230,Hoja2!A$3:I$54,7,0)</f>
        <v>NS QUIMICOS</v>
      </c>
      <c r="AB230" s="71" t="str">
        <f>VLOOKUP(I230,Hoja2!A$3:I$54,8,0)</f>
        <v>BUENAS PRACTICAS Y USO DE EPP</v>
      </c>
      <c r="AC230" s="72" t="str">
        <f>VLOOKUP(I230,Hoja2!A$3:I$54,9,0)</f>
        <v>PG HIGIENE</v>
      </c>
      <c r="AD230" s="83"/>
    </row>
    <row r="231" spans="1:30" ht="25.5">
      <c r="A231" s="133"/>
      <c r="B231" s="130"/>
      <c r="C231" s="124"/>
      <c r="D231" s="127"/>
      <c r="E231" s="112"/>
      <c r="F231" s="112"/>
      <c r="G231" s="112"/>
      <c r="H231" s="67" t="str">
        <f>VLOOKUP(I231,Hoja2!A$3:I$54,2,0)</f>
        <v>MATERIAL PARTICULADO</v>
      </c>
      <c r="I231" s="109" t="s">
        <v>84</v>
      </c>
      <c r="J231" s="67" t="str">
        <f>VLOOKUP(I231,Hoja2!A$3:I$54,3,0)</f>
        <v>COMPLICACIONES RESPIRATORIAS</v>
      </c>
      <c r="K231" s="68"/>
      <c r="L231" s="67" t="str">
        <f>VLOOKUP(I231,Hoja2!A$3:I$54,4,0)</f>
        <v>PG INSPECCIONES, PG EMERGENCIA, PG RIESGO QUÍMICO</v>
      </c>
      <c r="M231" s="67" t="str">
        <f>VLOOKUP(I231,Hoja2!A$3:I$54,5,0)</f>
        <v>ELEMENTOS DE PROTECCIÓN PERSONAL</v>
      </c>
      <c r="N231" s="69">
        <v>2</v>
      </c>
      <c r="O231" s="69">
        <v>1</v>
      </c>
      <c r="P231" s="69">
        <v>10</v>
      </c>
      <c r="Q231" s="69">
        <f t="shared" si="39"/>
        <v>2</v>
      </c>
      <c r="R231" s="69">
        <f t="shared" si="40"/>
        <v>20</v>
      </c>
      <c r="S231" s="69" t="str">
        <f t="shared" si="41"/>
        <v>B-2</v>
      </c>
      <c r="T231" s="62" t="str">
        <f t="shared" si="42"/>
        <v>IV</v>
      </c>
      <c r="U231" s="62" t="str">
        <f t="shared" si="43"/>
        <v>Aceptable</v>
      </c>
      <c r="V231" s="68">
        <v>14</v>
      </c>
      <c r="W231" s="67" t="str">
        <f>VLOOKUP(I231,Hoja2!A$3:I$54,6,0)</f>
        <v>SECUELA, CALIFICACIÓN DE ENFERMEDAD LABORAL</v>
      </c>
      <c r="X231" s="72"/>
      <c r="Y231" s="72"/>
      <c r="Z231" s="72"/>
      <c r="AA231" s="71" t="str">
        <f>VLOOKUP(I231,Hoja2!A$3:I$54,7,0)</f>
        <v>NS QUIMICOS</v>
      </c>
      <c r="AB231" s="71" t="str">
        <f>VLOOKUP(I231,Hoja2!A$3:I$54,8,0)</f>
        <v>BUENAS PRACTICAS Y USO DE EPP</v>
      </c>
      <c r="AC231" s="72" t="str">
        <f>VLOOKUP(I231,Hoja2!A$3:I$54,9,0)</f>
        <v>FORTALECIMIENTO PVE QUÍMICO</v>
      </c>
      <c r="AD231" s="83"/>
    </row>
    <row r="232" spans="1:30" ht="25.5">
      <c r="A232" s="133"/>
      <c r="B232" s="130"/>
      <c r="C232" s="124"/>
      <c r="D232" s="127"/>
      <c r="E232" s="112"/>
      <c r="F232" s="112"/>
      <c r="G232" s="112"/>
      <c r="H232" s="67" t="str">
        <f>VLOOKUP(I232,Hoja2!A$3:I$54,2,0)</f>
        <v>HUMOS METÁLICOS O NO METÁLICOS</v>
      </c>
      <c r="I232" s="109" t="s">
        <v>93</v>
      </c>
      <c r="J232" s="67" t="str">
        <f>VLOOKUP(I232,Hoja2!A$3:I$54,3,0)</f>
        <v>COMPLICACIONES RESPIRATORIAS</v>
      </c>
      <c r="K232" s="68"/>
      <c r="L232" s="67" t="str">
        <f>VLOOKUP(I232,Hoja2!A$3:I$54,4,0)</f>
        <v>PG INSPECCIONES, PG EMERGENCIA, PG RIESGO QUÍMICO</v>
      </c>
      <c r="M232" s="67" t="str">
        <f>VLOOKUP(I232,Hoja2!A$3:I$54,5,0)</f>
        <v>ELEMENTOS DE PROTECCIÓN PERSONAL</v>
      </c>
      <c r="N232" s="69">
        <v>2</v>
      </c>
      <c r="O232" s="69">
        <v>1</v>
      </c>
      <c r="P232" s="69">
        <v>10</v>
      </c>
      <c r="Q232" s="69">
        <f t="shared" si="39"/>
        <v>2</v>
      </c>
      <c r="R232" s="69">
        <f t="shared" si="40"/>
        <v>20</v>
      </c>
      <c r="S232" s="69" t="str">
        <f t="shared" si="41"/>
        <v>B-2</v>
      </c>
      <c r="T232" s="62" t="str">
        <f t="shared" si="42"/>
        <v>IV</v>
      </c>
      <c r="U232" s="62" t="str">
        <f t="shared" si="43"/>
        <v>Aceptable</v>
      </c>
      <c r="V232" s="68">
        <v>14</v>
      </c>
      <c r="W232" s="67" t="str">
        <f>VLOOKUP(I232,Hoja2!A$3:I$54,6,0)</f>
        <v>SECUELA, CALIFICACIÓN DE ENFERMEDAD LABORAL, MUERTE</v>
      </c>
      <c r="X232" s="72"/>
      <c r="Y232" s="72"/>
      <c r="Z232" s="72"/>
      <c r="AA232" s="71" t="str">
        <f>VLOOKUP(I232,Hoja2!A$3:I$54,7,0)</f>
        <v>NS QUIMICOS</v>
      </c>
      <c r="AB232" s="71" t="str">
        <f>VLOOKUP(I232,Hoja2!A$3:I$54,8,0)</f>
        <v>BUENAS PRACTICAS, AUTOCUIDADO Y EPP</v>
      </c>
      <c r="AC232" s="72" t="str">
        <f>VLOOKUP(I232,Hoja2!A$3:I$54,9,0)</f>
        <v>FORTALECIMIENTO PVE QUÍMICO</v>
      </c>
      <c r="AD232" s="83"/>
    </row>
    <row r="233" spans="1:30" ht="15">
      <c r="A233" s="133"/>
      <c r="B233" s="130"/>
      <c r="C233" s="124"/>
      <c r="D233" s="127"/>
      <c r="E233" s="112"/>
      <c r="F233" s="112"/>
      <c r="G233" s="112"/>
      <c r="H233" s="67" t="str">
        <f>VLOOKUP(I233,Hoja2!A$3:I$54,2,0)</f>
        <v>MICROORGANISMOS</v>
      </c>
      <c r="I233" s="109" t="s">
        <v>237</v>
      </c>
      <c r="J233" s="67" t="str">
        <f>VLOOKUP(I233,Hoja2!A$3:I$54,3,0)</f>
        <v>GRIPAS, NAUSEAS, MAREOS, MALESTAR GENERAL</v>
      </c>
      <c r="K233" s="68"/>
      <c r="L233" s="67" t="str">
        <f>VLOOKUP(I233,Hoja2!A$3:I$54,4,0)</f>
        <v>PG INSPECCIONES, PG EMERGENCIA</v>
      </c>
      <c r="M233" s="67" t="str">
        <f>VLOOKUP(I233,Hoja2!A$3:I$54,5,0)</f>
        <v>PVE BIOLÓGICO</v>
      </c>
      <c r="N233" s="69">
        <v>2</v>
      </c>
      <c r="O233" s="69">
        <v>1</v>
      </c>
      <c r="P233" s="69">
        <v>10</v>
      </c>
      <c r="Q233" s="69">
        <f t="shared" si="39"/>
        <v>2</v>
      </c>
      <c r="R233" s="69">
        <f t="shared" si="40"/>
        <v>20</v>
      </c>
      <c r="S233" s="69" t="str">
        <f t="shared" si="41"/>
        <v>B-2</v>
      </c>
      <c r="T233" s="62" t="str">
        <f t="shared" si="42"/>
        <v>IV</v>
      </c>
      <c r="U233" s="62" t="str">
        <f t="shared" si="43"/>
        <v>Aceptable</v>
      </c>
      <c r="V233" s="68">
        <v>14</v>
      </c>
      <c r="W233" s="67" t="str">
        <f>VLOOKUP(I233,Hoja2!A$3:I$54,6,0)</f>
        <v>SECUELA</v>
      </c>
      <c r="X233" s="72"/>
      <c r="Y233" s="72"/>
      <c r="Z233" s="72"/>
      <c r="AA233" s="71" t="str">
        <f>VLOOKUP(I233,Hoja2!A$3:I$54,7,0)</f>
        <v>NS BIOLÓGICO</v>
      </c>
      <c r="AB233" s="71" t="str">
        <f>VLOOKUP(I233,Hoja2!A$3:I$54,8,0)</f>
        <v>N/A</v>
      </c>
      <c r="AC233" s="72" t="str">
        <f>VLOOKUP(I233,Hoja2!A$3:I$54,9,0)</f>
        <v>BUENAS PRACTICAS</v>
      </c>
      <c r="AD233" s="83"/>
    </row>
    <row r="234" spans="1:30" ht="25.5">
      <c r="A234" s="133"/>
      <c r="B234" s="130"/>
      <c r="C234" s="124"/>
      <c r="D234" s="127"/>
      <c r="E234" s="112"/>
      <c r="F234" s="112"/>
      <c r="G234" s="112"/>
      <c r="H234" s="67" t="str">
        <f>VLOOKUP(I234,Hoja2!A$3:I$54,2,0)</f>
        <v>MICROORGANISMOS EN EL AMBIENTE</v>
      </c>
      <c r="I234" s="109" t="s">
        <v>240</v>
      </c>
      <c r="J234" s="67" t="str">
        <f>VLOOKUP(I234,Hoja2!A$3:I$54,3,0)</f>
        <v>LESIONES EN LA PIEL, MALESTAR GENERAL</v>
      </c>
      <c r="K234" s="68"/>
      <c r="L234" s="67" t="str">
        <f>VLOOKUP(I234,Hoja2!A$3:I$54,4,0)</f>
        <v>PG INSPECCIONES, PG EMERGENCIA</v>
      </c>
      <c r="M234" s="67" t="str">
        <f>VLOOKUP(I234,Hoja2!A$3:I$54,5,0)</f>
        <v>PVE BIOLÓGICO, ELEMENTOS DE PROTECCION PERSONAL</v>
      </c>
      <c r="N234" s="69">
        <v>2</v>
      </c>
      <c r="O234" s="69">
        <v>3</v>
      </c>
      <c r="P234" s="69">
        <v>10</v>
      </c>
      <c r="Q234" s="69">
        <f t="shared" si="39"/>
        <v>6</v>
      </c>
      <c r="R234" s="69">
        <f t="shared" si="40"/>
        <v>60</v>
      </c>
      <c r="S234" s="69" t="str">
        <f t="shared" si="41"/>
        <v>M-6</v>
      </c>
      <c r="T234" s="62" t="str">
        <f t="shared" si="42"/>
        <v>III</v>
      </c>
      <c r="U234" s="62" t="str">
        <f t="shared" si="43"/>
        <v>Mejorable</v>
      </c>
      <c r="V234" s="68">
        <v>14</v>
      </c>
      <c r="W234" s="67" t="str">
        <f>VLOOKUP(I234,Hoja2!A$3:I$54,6,0)</f>
        <v>SECUELA, CALIFICACIÓN DE ENFERMEDAD LABORAL, MUERTE</v>
      </c>
      <c r="X234" s="72"/>
      <c r="Y234" s="72"/>
      <c r="Z234" s="72"/>
      <c r="AA234" s="71" t="str">
        <f>VLOOKUP(I234,Hoja2!A$3:I$54,7,0)</f>
        <v>NS BIOLÓGICO</v>
      </c>
      <c r="AB234" s="71" t="str">
        <f>VLOOKUP(I234,Hoja2!A$3:I$54,8,0)</f>
        <v>AUTOCIODADO E HIGIENE, USO DE EPP</v>
      </c>
      <c r="AC234" s="72" t="str">
        <f>VLOOKUP(I234,Hoja2!A$3:I$54,9,0)</f>
        <v>N/A</v>
      </c>
      <c r="AD234" s="83"/>
    </row>
    <row r="235" spans="1:30" ht="25.5">
      <c r="A235" s="133"/>
      <c r="B235" s="130"/>
      <c r="C235" s="124"/>
      <c r="D235" s="127"/>
      <c r="E235" s="112"/>
      <c r="F235" s="112"/>
      <c r="G235" s="112"/>
      <c r="H235" s="67" t="str">
        <f>VLOOKUP(I235,Hoja2!A$3:I$54,2,0)</f>
        <v>HONGOS</v>
      </c>
      <c r="I235" s="109" t="s">
        <v>113</v>
      </c>
      <c r="J235" s="67" t="str">
        <f>VLOOKUP(I235,Hoja2!A$3:I$54,3,0)</f>
        <v>LESIONES EN LA PIEL</v>
      </c>
      <c r="K235" s="68"/>
      <c r="L235" s="67" t="str">
        <f>VLOOKUP(I235,Hoja2!A$3:I$54,4,0)</f>
        <v>PG INSPECCIONES, PG EMERGENCIA</v>
      </c>
      <c r="M235" s="67" t="str">
        <f>VLOOKUP(I235,Hoja2!A$3:I$54,5,0)</f>
        <v>PVE BIOLÓGICO</v>
      </c>
      <c r="N235" s="69">
        <v>2</v>
      </c>
      <c r="O235" s="69">
        <v>1</v>
      </c>
      <c r="P235" s="69">
        <v>10</v>
      </c>
      <c r="Q235" s="69">
        <f t="shared" si="39"/>
        <v>2</v>
      </c>
      <c r="R235" s="69">
        <f t="shared" si="40"/>
        <v>20</v>
      </c>
      <c r="S235" s="69" t="str">
        <f t="shared" si="41"/>
        <v>B-2</v>
      </c>
      <c r="T235" s="62" t="str">
        <f t="shared" si="42"/>
        <v>IV</v>
      </c>
      <c r="U235" s="62" t="str">
        <f t="shared" si="43"/>
        <v>Aceptable</v>
      </c>
      <c r="V235" s="68">
        <v>14</v>
      </c>
      <c r="W235" s="67" t="str">
        <f>VLOOKUP(I235,Hoja2!A$3:I$54,6,0)</f>
        <v>SECUELA</v>
      </c>
      <c r="X235" s="72"/>
      <c r="Y235" s="72"/>
      <c r="Z235" s="72"/>
      <c r="AA235" s="71" t="str">
        <f>VLOOKUP(I235,Hoja2!A$3:I$54,7,0)</f>
        <v>NS BIOLÓGICO</v>
      </c>
      <c r="AB235" s="71" t="str">
        <f>VLOOKUP(I235,Hoja2!A$3:I$54,8,0)</f>
        <v>AUTOCUIDADO E HIGIENE, USO DE EPP</v>
      </c>
      <c r="AC235" s="72" t="str">
        <f>VLOOKUP(I235,Hoja2!A$3:I$54,9,0)</f>
        <v>N/A</v>
      </c>
      <c r="AD235" s="83"/>
    </row>
    <row r="236" spans="1:30" ht="40.5">
      <c r="A236" s="133"/>
      <c r="B236" s="130"/>
      <c r="C236" s="124"/>
      <c r="D236" s="127"/>
      <c r="E236" s="112"/>
      <c r="F236" s="112"/>
      <c r="G236" s="112"/>
      <c r="H236" s="67" t="str">
        <f>VLOOKUP(I236,Hoja2!A$3:I$54,2,0)</f>
        <v>FLUIDOS</v>
      </c>
      <c r="I236" s="109" t="s">
        <v>117</v>
      </c>
      <c r="J236" s="67" t="str">
        <f>VLOOKUP(I236,Hoja2!A$3:I$54,3,0)</f>
        <v>LESIONES DÉRMICAS</v>
      </c>
      <c r="K236" s="68"/>
      <c r="L236" s="67" t="str">
        <f>VLOOKUP(I236,Hoja2!A$3:I$54,4,0)</f>
        <v>PG INSPECCIONES, PG EMERGENCIA</v>
      </c>
      <c r="M236" s="67" t="str">
        <f>VLOOKUP(I236,Hoja2!A$3:I$54,5,0)</f>
        <v>PVE BIOLÓGICO, ELEMENTOS DE PROTECCION PERSONAL</v>
      </c>
      <c r="N236" s="69">
        <v>2</v>
      </c>
      <c r="O236" s="69">
        <v>4</v>
      </c>
      <c r="P236" s="69">
        <v>25</v>
      </c>
      <c r="Q236" s="69">
        <f t="shared" si="39"/>
        <v>8</v>
      </c>
      <c r="R236" s="69">
        <f t="shared" si="40"/>
        <v>200</v>
      </c>
      <c r="S236" s="69" t="str">
        <f t="shared" si="41"/>
        <v>M-8</v>
      </c>
      <c r="T236" s="62" t="str">
        <f t="shared" si="42"/>
        <v>II</v>
      </c>
      <c r="U236" s="62" t="str">
        <f t="shared" si="43"/>
        <v>No Aceptable o Aceptable con Control Especifico</v>
      </c>
      <c r="V236" s="68">
        <v>14</v>
      </c>
      <c r="W236" s="67" t="str">
        <f>VLOOKUP(I236,Hoja2!A$3:I$54,6,0)</f>
        <v>SECUELA, CALIFICACIÓN DE ENFERMEDAD LABORAL, MUERTE</v>
      </c>
      <c r="X236" s="72"/>
      <c r="Y236" s="72"/>
      <c r="Z236" s="72"/>
      <c r="AA236" s="71" t="str">
        <f>VLOOKUP(I236,Hoja2!A$3:I$54,7,0)</f>
        <v>NS BIOLÓGICO</v>
      </c>
      <c r="AB236" s="71" t="str">
        <f>VLOOKUP(I236,Hoja2!A$3:I$54,8,0)</f>
        <v>AUTOCUIDADO E HIGIENE, USO DE EPP</v>
      </c>
      <c r="AC236" s="72" t="str">
        <f>VLOOKUP(I236,Hoja2!A$3:I$54,9,0)</f>
        <v>N/A</v>
      </c>
      <c r="AD236" s="83"/>
    </row>
    <row r="237" spans="1:30" ht="25.5">
      <c r="A237" s="133"/>
      <c r="B237" s="130"/>
      <c r="C237" s="124"/>
      <c r="D237" s="127"/>
      <c r="E237" s="112"/>
      <c r="F237" s="112"/>
      <c r="G237" s="112"/>
      <c r="H237" s="67" t="str">
        <f>VLOOKUP(I237,Hoja2!A$3:I$54,2,0)</f>
        <v>PARÁSITOS</v>
      </c>
      <c r="I237" s="109" t="s">
        <v>119</v>
      </c>
      <c r="J237" s="67" t="str">
        <f>VLOOKUP(I237,Hoja2!A$3:I$54,3,0)</f>
        <v>LESIONES, INFECCIONES PARASITARIAS</v>
      </c>
      <c r="K237" s="68"/>
      <c r="L237" s="67" t="str">
        <f>VLOOKUP(I237,Hoja2!A$3:I$54,4,0)</f>
        <v>PG INSPECCIONES, PG EMERGENCIA</v>
      </c>
      <c r="M237" s="67" t="str">
        <f>VLOOKUP(I237,Hoja2!A$3:I$54,5,0)</f>
        <v>PVE BIOLÓGICO, ELEMENTOS DE PROTECCION PERSONAL</v>
      </c>
      <c r="N237" s="69">
        <v>2</v>
      </c>
      <c r="O237" s="69">
        <v>2</v>
      </c>
      <c r="P237" s="69">
        <v>10</v>
      </c>
      <c r="Q237" s="69">
        <f t="shared" si="39"/>
        <v>4</v>
      </c>
      <c r="R237" s="69">
        <f t="shared" si="40"/>
        <v>40</v>
      </c>
      <c r="S237" s="69" t="str">
        <f t="shared" si="41"/>
        <v>B-4</v>
      </c>
      <c r="T237" s="62" t="str">
        <f t="shared" si="42"/>
        <v>III</v>
      </c>
      <c r="U237" s="62" t="str">
        <f t="shared" si="43"/>
        <v>Mejorable</v>
      </c>
      <c r="V237" s="68">
        <v>14</v>
      </c>
      <c r="W237" s="67" t="str">
        <f>VLOOKUP(I237,Hoja2!A$3:I$54,6,0)</f>
        <v>SECUELA</v>
      </c>
      <c r="X237" s="72"/>
      <c r="Y237" s="72"/>
      <c r="Z237" s="72"/>
      <c r="AA237" s="71" t="str">
        <f>VLOOKUP(I237,Hoja2!A$3:I$54,7,0)</f>
        <v>NS BIOLÓGICO</v>
      </c>
      <c r="AB237" s="71" t="str">
        <f>VLOOKUP(I237,Hoja2!A$3:I$54,8,0)</f>
        <v>AUTOCUIDADO E HIGIENE, USO DE EPP</v>
      </c>
      <c r="AC237" s="72" t="str">
        <f>VLOOKUP(I237,Hoja2!A$3:I$54,9,0)</f>
        <v>N/A</v>
      </c>
      <c r="AD237" s="83"/>
    </row>
    <row r="238" spans="1:30" ht="25.5">
      <c r="A238" s="133"/>
      <c r="B238" s="130"/>
      <c r="C238" s="124"/>
      <c r="D238" s="127"/>
      <c r="E238" s="112"/>
      <c r="F238" s="112"/>
      <c r="G238" s="112"/>
      <c r="H238" s="67" t="str">
        <f>VLOOKUP(I238,Hoja2!A$3:I$54,2,0)</f>
        <v>ANIMALES VIVOS</v>
      </c>
      <c r="I238" s="109" t="s">
        <v>122</v>
      </c>
      <c r="J238" s="67" t="str">
        <f>VLOOKUP(I238,Hoja2!A$3:I$54,3,0)</f>
        <v>LESIONES EN TEJIDOS, INFECCIONES, ENFERMADES INFECTOCONTAGIOSAS</v>
      </c>
      <c r="K238" s="68"/>
      <c r="L238" s="67" t="str">
        <f>VLOOKUP(I238,Hoja2!A$3:I$54,4,0)</f>
        <v>PG INSPECCIONES, PG EMERGENCIA</v>
      </c>
      <c r="M238" s="67" t="str">
        <f>VLOOKUP(I238,Hoja2!A$3:I$54,5,0)</f>
        <v>ELEMENTOS DE PROTECCIÓN PERSONAL</v>
      </c>
      <c r="N238" s="69">
        <v>2</v>
      </c>
      <c r="O238" s="69">
        <v>2</v>
      </c>
      <c r="P238" s="69">
        <v>10</v>
      </c>
      <c r="Q238" s="69">
        <f t="shared" si="39"/>
        <v>4</v>
      </c>
      <c r="R238" s="69">
        <f t="shared" si="40"/>
        <v>40</v>
      </c>
      <c r="S238" s="69" t="str">
        <f t="shared" si="41"/>
        <v>B-4</v>
      </c>
      <c r="T238" s="62" t="str">
        <f t="shared" si="42"/>
        <v>III</v>
      </c>
      <c r="U238" s="62" t="str">
        <f t="shared" si="43"/>
        <v>Mejorable</v>
      </c>
      <c r="V238" s="68">
        <v>14</v>
      </c>
      <c r="W238" s="67" t="str">
        <f>VLOOKUP(I238,Hoja2!A$3:I$54,6,0)</f>
        <v>SECUELA, CALIFICACIÓN DE ENFERMEDAD LABORAL, MUERTE</v>
      </c>
      <c r="X238" s="72"/>
      <c r="Y238" s="72"/>
      <c r="Z238" s="72"/>
      <c r="AA238" s="71" t="str">
        <f>VLOOKUP(I238,Hoja2!A$3:I$54,7,0)</f>
        <v>NS BIOLÓGICO</v>
      </c>
      <c r="AB238" s="71" t="str">
        <f>VLOOKUP(I238,Hoja2!A$3:I$54,8,0)</f>
        <v>AUTOCUIDADO E HIGIENE, USO DE EPP</v>
      </c>
      <c r="AC238" s="72" t="str">
        <f>VLOOKUP(I238,Hoja2!A$3:I$54,9,0)</f>
        <v>BUENAS PRACTICAS</v>
      </c>
      <c r="AD238" s="83"/>
    </row>
    <row r="239" spans="1:30" ht="38.25">
      <c r="A239" s="133"/>
      <c r="B239" s="130"/>
      <c r="C239" s="124"/>
      <c r="D239" s="127"/>
      <c r="E239" s="112"/>
      <c r="F239" s="112"/>
      <c r="G239" s="112"/>
      <c r="H239" s="67" t="str">
        <f>VLOOKUP(I239,Hoja2!A$3:I$54,2,0)</f>
        <v>CARGA DE UN PESO MAYOR AL RECOMENDADO</v>
      </c>
      <c r="I239" s="109" t="s">
        <v>125</v>
      </c>
      <c r="J239" s="67" t="str">
        <f>VLOOKUP(I239,Hoja2!A$3:I$54,3,0)</f>
        <v>LESIONES OSTEOMUSCULARES</v>
      </c>
      <c r="K239" s="68"/>
      <c r="L239" s="67" t="str">
        <f>VLOOKUP(I239,Hoja2!A$3:I$54,4,0)</f>
        <v>PG INSPECCIONES, PG EMERGENCIA</v>
      </c>
      <c r="M239" s="67" t="str">
        <f>VLOOKUP(I239,Hoja2!A$3:I$54,5,0)</f>
        <v>PVE BIOMECÁNICO, PROGRAMA PAUSAS ACTIVAS, PG MEDICINA PREVENTIVA Y DEL TRABAJO</v>
      </c>
      <c r="N239" s="69">
        <v>2</v>
      </c>
      <c r="O239" s="69">
        <v>3</v>
      </c>
      <c r="P239" s="69">
        <v>10</v>
      </c>
      <c r="Q239" s="69">
        <f t="shared" si="39"/>
        <v>6</v>
      </c>
      <c r="R239" s="69">
        <f t="shared" si="40"/>
        <v>60</v>
      </c>
      <c r="S239" s="69" t="str">
        <f t="shared" si="41"/>
        <v>M-6</v>
      </c>
      <c r="T239" s="62" t="str">
        <f t="shared" si="42"/>
        <v>III</v>
      </c>
      <c r="U239" s="62" t="str">
        <f t="shared" si="43"/>
        <v>Mejorable</v>
      </c>
      <c r="V239" s="68">
        <v>14</v>
      </c>
      <c r="W239" s="67" t="str">
        <f>VLOOKUP(I239,Hoja2!A$3:I$54,6,0)</f>
        <v>SECUELA, CALIFICACIÓN DE ENFERMEDAD LABORAL</v>
      </c>
      <c r="X239" s="72"/>
      <c r="Y239" s="72"/>
      <c r="Z239" s="72"/>
      <c r="AA239" s="71" t="str">
        <f>VLOOKUP(I239,Hoja2!A$3:I$54,7,0)</f>
        <v>NS MANEJO DE CARGAS</v>
      </c>
      <c r="AB239" s="71" t="str">
        <f>VLOOKUP(I239,Hoja2!A$3:I$54,8,0)</f>
        <v>LEVANTAMIENTO MANUAL Y MECÁNICO DE CARGAS</v>
      </c>
      <c r="AC239" s="72" t="str">
        <f>VLOOKUP(I239,Hoja2!A$3:I$54,9,0)</f>
        <v>FORTALECIMIENTO PVE BIOMECÁNICO</v>
      </c>
      <c r="AD239" s="83"/>
    </row>
    <row r="240" spans="1:30" ht="25.5">
      <c r="A240" s="133"/>
      <c r="B240" s="130"/>
      <c r="C240" s="124"/>
      <c r="D240" s="127"/>
      <c r="E240" s="112"/>
      <c r="F240" s="112"/>
      <c r="G240" s="112"/>
      <c r="H240" s="67" t="str">
        <f>VLOOKUP(I240,Hoja2!A$3:I$54,2,0)</f>
        <v>RELACIONES, COHESIÓN, CALIDAD DE INTERACCIONES NO EFECTIVA, NO HAY TRABAJO EN EQUIPO</v>
      </c>
      <c r="I240" s="109" t="s">
        <v>141</v>
      </c>
      <c r="J240" s="67" t="str">
        <f>VLOOKUP(I240,Hoja2!A$3:I$54,3,0)</f>
        <v>ENFERMEDADES DIGESTIVAS, IRRITABILIDAD</v>
      </c>
      <c r="K240" s="68"/>
      <c r="L240" s="67" t="str">
        <f>VLOOKUP(I240,Hoja2!A$3:I$54,4,0)</f>
        <v>N/A</v>
      </c>
      <c r="M240" s="67" t="str">
        <f>VLOOKUP(I240,Hoja2!A$3:I$54,5,0)</f>
        <v>PVE PSICOSOCIAL</v>
      </c>
      <c r="N240" s="69">
        <v>2</v>
      </c>
      <c r="O240" s="69">
        <v>3</v>
      </c>
      <c r="P240" s="69">
        <v>10</v>
      </c>
      <c r="Q240" s="69">
        <f t="shared" si="39"/>
        <v>6</v>
      </c>
      <c r="R240" s="69">
        <f t="shared" si="40"/>
        <v>60</v>
      </c>
      <c r="S240" s="69" t="str">
        <f t="shared" si="41"/>
        <v>M-6</v>
      </c>
      <c r="T240" s="62" t="str">
        <f t="shared" si="42"/>
        <v>III</v>
      </c>
      <c r="U240" s="62" t="str">
        <f t="shared" si="43"/>
        <v>Mejorable</v>
      </c>
      <c r="V240" s="68">
        <v>14</v>
      </c>
      <c r="W240" s="67" t="str">
        <f>VLOOKUP(I240,Hoja2!A$3:I$54,6,0)</f>
        <v>SECUELA, CALIFICACIÓN DE ENFERMEDAD LABORAL</v>
      </c>
      <c r="X240" s="72"/>
      <c r="Y240" s="72"/>
      <c r="Z240" s="72"/>
      <c r="AA240" s="71" t="str">
        <f>VLOOKUP(I240,Hoja2!A$3:I$54,7,0)</f>
        <v>N/A</v>
      </c>
      <c r="AB240" s="71" t="str">
        <f>VLOOKUP(I240,Hoja2!A$3:I$54,8,0)</f>
        <v>N/A</v>
      </c>
      <c r="AC240" s="72" t="str">
        <f>VLOOKUP(I240,Hoja2!A$3:I$54,9,0)</f>
        <v>FORTALECIMIENTO PVE PSICOSOCIAL</v>
      </c>
      <c r="AD240" s="83"/>
    </row>
    <row r="241" spans="1:30" ht="25.5">
      <c r="A241" s="133"/>
      <c r="B241" s="130"/>
      <c r="C241" s="124"/>
      <c r="D241" s="127"/>
      <c r="E241" s="112"/>
      <c r="F241" s="112"/>
      <c r="G241" s="112"/>
      <c r="H241" s="67" t="str">
        <f>VLOOKUP(I241,Hoja2!A$3:I$54,2,0)</f>
        <v>CARGA MENTAL, DEMANDAS EMOCIONALES, INESPECIFICIDAD DE DEFINICIÓN DE ROLES, MONOTONÍA</v>
      </c>
      <c r="I241" s="109" t="s">
        <v>146</v>
      </c>
      <c r="J241" s="67" t="str">
        <f>VLOOKUP(I241,Hoja2!A$3:I$54,3,0)</f>
        <v>ESTRÉS, CEFALÉA, IRRITABILIDAD</v>
      </c>
      <c r="K241" s="68"/>
      <c r="L241" s="67" t="str">
        <f>VLOOKUP(I241,Hoja2!A$3:I$54,4,0)</f>
        <v>N/A</v>
      </c>
      <c r="M241" s="67" t="str">
        <f>VLOOKUP(I241,Hoja2!A$3:I$54,5,0)</f>
        <v>PVE PSICOSOCIAL</v>
      </c>
      <c r="N241" s="69">
        <v>2</v>
      </c>
      <c r="O241" s="69">
        <v>1</v>
      </c>
      <c r="P241" s="69">
        <v>10</v>
      </c>
      <c r="Q241" s="69">
        <f t="shared" si="39"/>
        <v>2</v>
      </c>
      <c r="R241" s="69">
        <f t="shared" si="40"/>
        <v>20</v>
      </c>
      <c r="S241" s="69" t="str">
        <f t="shared" si="41"/>
        <v>B-2</v>
      </c>
      <c r="T241" s="62" t="str">
        <f t="shared" si="42"/>
        <v>IV</v>
      </c>
      <c r="U241" s="62" t="str">
        <f t="shared" si="43"/>
        <v>Aceptable</v>
      </c>
      <c r="V241" s="68">
        <v>14</v>
      </c>
      <c r="W241" s="67" t="str">
        <f>VLOOKUP(I241,Hoja2!A$3:I$54,6,0)</f>
        <v>SECUELA, CALIFICACIÓN DE ENFERMEDAD LABORAL</v>
      </c>
      <c r="X241" s="72"/>
      <c r="Y241" s="72"/>
      <c r="Z241" s="72"/>
      <c r="AA241" s="71" t="str">
        <f>VLOOKUP(I241,Hoja2!A$3:I$54,7,0)</f>
        <v>N/A</v>
      </c>
      <c r="AB241" s="71" t="str">
        <f>VLOOKUP(I241,Hoja2!A$3:I$54,8,0)</f>
        <v>N/A</v>
      </c>
      <c r="AC241" s="72" t="str">
        <f>VLOOKUP(I241,Hoja2!A$3:I$54,9,0)</f>
        <v>FORTALECIMIENTO PVE PSICOSOCIAL</v>
      </c>
      <c r="AD241" s="83"/>
    </row>
    <row r="242" spans="1:30" ht="38.25">
      <c r="A242" s="133"/>
      <c r="B242" s="130"/>
      <c r="C242" s="124"/>
      <c r="D242" s="127"/>
      <c r="E242" s="112"/>
      <c r="F242" s="112"/>
      <c r="G242" s="112"/>
      <c r="H242" s="67" t="str">
        <f>VLOOKUP(I242,Hoja2!A$3:I$54,2,0)</f>
        <v>TECNOLOGÍA NO AVANZADA, COMUNICACIÓN NO EFECTIVA, SOBRECARGA CUANTITATIVA Y CUALITATIVA, NO HAY VARIACIÓN EN FORMA DE TRABAJO</v>
      </c>
      <c r="I242" s="109" t="s">
        <v>149</v>
      </c>
      <c r="J242" s="67" t="str">
        <f>VLOOKUP(I242,Hoja2!A$3:I$54,3,0)</f>
        <v>ENFERMEDADES DIGESTIVAS, IRRITABILIDAD</v>
      </c>
      <c r="K242" s="68"/>
      <c r="L242" s="67" t="str">
        <f>VLOOKUP(I242,Hoja2!A$3:I$54,4,0)</f>
        <v>N/A</v>
      </c>
      <c r="M242" s="67" t="str">
        <f>VLOOKUP(I242,Hoja2!A$3:I$54,5,0)</f>
        <v>PVE PSICOSOCIAL</v>
      </c>
      <c r="N242" s="69">
        <v>2</v>
      </c>
      <c r="O242" s="69">
        <v>2</v>
      </c>
      <c r="P242" s="69">
        <v>10</v>
      </c>
      <c r="Q242" s="69">
        <f t="shared" si="39"/>
        <v>4</v>
      </c>
      <c r="R242" s="69">
        <f t="shared" si="40"/>
        <v>40</v>
      </c>
      <c r="S242" s="69" t="str">
        <f t="shared" si="41"/>
        <v>B-4</v>
      </c>
      <c r="T242" s="66" t="str">
        <f t="shared" si="42"/>
        <v>III</v>
      </c>
      <c r="U242" s="66" t="str">
        <f t="shared" si="43"/>
        <v>Mejorable</v>
      </c>
      <c r="V242" s="68">
        <v>14</v>
      </c>
      <c r="W242" s="67" t="str">
        <f>VLOOKUP(I242,Hoja2!A$3:I$54,6,0)</f>
        <v>SECUELA, CALIFICACIÓN DE ENFERMEDAD LABORAL</v>
      </c>
      <c r="X242" s="72"/>
      <c r="Y242" s="72"/>
      <c r="Z242" s="72"/>
      <c r="AA242" s="71" t="str">
        <f>VLOOKUP(I242,Hoja2!A$3:I$54,7,0)</f>
        <v>N/A</v>
      </c>
      <c r="AB242" s="71" t="str">
        <f>VLOOKUP(I242,Hoja2!A$3:I$54,8,0)</f>
        <v>N/A</v>
      </c>
      <c r="AC242" s="72" t="str">
        <f>VLOOKUP(I242,Hoja2!A$3:I$54,9,0)</f>
        <v>FORTALECIMIENTO PVE PSICOSOCIAL</v>
      </c>
      <c r="AD242" s="83"/>
    </row>
    <row r="243" spans="1:30" ht="25.5">
      <c r="A243" s="133"/>
      <c r="B243" s="130"/>
      <c r="C243" s="124"/>
      <c r="D243" s="127"/>
      <c r="E243" s="112"/>
      <c r="F243" s="112"/>
      <c r="G243" s="112"/>
      <c r="H243" s="67" t="str">
        <f>VLOOKUP(I243,Hoja2!A$3:I$54,2,0)</f>
        <v>ESTILOS DE MANDO RÍGIDOS, AUSENCIA DE CAPACITACIÓN, AUSENCIA DE PROGRAMAS DE BIENESTAR</v>
      </c>
      <c r="I243" s="109" t="s">
        <v>154</v>
      </c>
      <c r="J243" s="67" t="str">
        <f>VLOOKUP(I243,Hoja2!A$3:I$54,3,0)</f>
        <v>ESTRÉS, DEPRESIÓN, DESMOTIVACIÓN, AUSENCIA DE ATENCIÓN</v>
      </c>
      <c r="K243" s="68"/>
      <c r="L243" s="67" t="str">
        <f>VLOOKUP(I243,Hoja2!A$3:I$54,4,0)</f>
        <v>N/A</v>
      </c>
      <c r="M243" s="67" t="str">
        <f>VLOOKUP(I243,Hoja2!A$3:I$54,5,0)</f>
        <v>PVE PSICOSOCIAL</v>
      </c>
      <c r="N243" s="69">
        <v>2</v>
      </c>
      <c r="O243" s="69">
        <v>2</v>
      </c>
      <c r="P243" s="69">
        <v>10</v>
      </c>
      <c r="Q243" s="69">
        <f t="shared" si="39"/>
        <v>4</v>
      </c>
      <c r="R243" s="69">
        <f t="shared" si="40"/>
        <v>40</v>
      </c>
      <c r="S243" s="69" t="str">
        <f t="shared" si="41"/>
        <v>B-4</v>
      </c>
      <c r="T243" s="66" t="str">
        <f t="shared" si="42"/>
        <v>III</v>
      </c>
      <c r="U243" s="66" t="str">
        <f t="shared" si="43"/>
        <v>Mejorable</v>
      </c>
      <c r="V243" s="68">
        <v>14</v>
      </c>
      <c r="W243" s="67" t="str">
        <f>VLOOKUP(I243,Hoja2!A$3:I$54,6,0)</f>
        <v>SECUELA, CALIFICACIÓN DE ENFERMEDAD LABORAL</v>
      </c>
      <c r="X243" s="72"/>
      <c r="Y243" s="72"/>
      <c r="Z243" s="72"/>
      <c r="AA243" s="71" t="str">
        <f>VLOOKUP(I243,Hoja2!A$3:I$54,7,0)</f>
        <v>N/A</v>
      </c>
      <c r="AB243" s="71" t="str">
        <f>VLOOKUP(I243,Hoja2!A$3:I$54,8,0)</f>
        <v>N/A</v>
      </c>
      <c r="AC243" s="72" t="str">
        <f>VLOOKUP(I243,Hoja2!A$3:I$54,9,0)</f>
        <v>FORTALECIMIENTO PVE PSICOSOCIAL</v>
      </c>
      <c r="AD243" s="83"/>
    </row>
    <row r="244" spans="1:30" ht="25.5">
      <c r="A244" s="133"/>
      <c r="B244" s="130"/>
      <c r="C244" s="124"/>
      <c r="D244" s="127"/>
      <c r="E244" s="112"/>
      <c r="F244" s="112"/>
      <c r="G244" s="112"/>
      <c r="H244" s="67" t="str">
        <f>VLOOKUP(I244,Hoja2!A$3:I$54,2,0)</f>
        <v>SISMOS, INCENDIOS, INUNDACIONES, TERREMOTOS, VENDAVALES</v>
      </c>
      <c r="I244" s="109" t="s">
        <v>250</v>
      </c>
      <c r="J244" s="67" t="str">
        <f>VLOOKUP(I244,Hoja2!A$3:I$54,3,0)</f>
        <v>LESIONES, ATRAPAMIENTO, APLASTAMIENTO, PÉRDIDAS MATERIALES</v>
      </c>
      <c r="K244" s="68"/>
      <c r="L244" s="67" t="str">
        <f>VLOOKUP(I244,Hoja2!A$3:I$54,4,0)</f>
        <v>PG INSPECCIONES, PG EMERGENCIA</v>
      </c>
      <c r="M244" s="67" t="str">
        <f>VLOOKUP(I244,Hoja2!A$3:I$54,5,0)</f>
        <v>BRIGADAS DE EMERGENCIA</v>
      </c>
      <c r="N244" s="69">
        <v>2</v>
      </c>
      <c r="O244" s="69">
        <v>2</v>
      </c>
      <c r="P244" s="69">
        <v>10</v>
      </c>
      <c r="Q244" s="69">
        <f t="shared" si="39"/>
        <v>4</v>
      </c>
      <c r="R244" s="69">
        <f t="shared" si="40"/>
        <v>40</v>
      </c>
      <c r="S244" s="69" t="str">
        <f t="shared" si="41"/>
        <v>B-4</v>
      </c>
      <c r="T244" s="66" t="str">
        <f t="shared" si="42"/>
        <v>III</v>
      </c>
      <c r="U244" s="66" t="str">
        <f t="shared" si="43"/>
        <v>Mejorable</v>
      </c>
      <c r="V244" s="68">
        <v>14</v>
      </c>
      <c r="W244" s="67" t="str">
        <f>VLOOKUP(I244,Hoja2!A$3:I$54,6,0)</f>
        <v>SECUELA, CALIFICACIÓN DE ENFERMEDAD LABORAL, MUERTE</v>
      </c>
      <c r="X244" s="72"/>
      <c r="Y244" s="72"/>
      <c r="Z244" s="72"/>
      <c r="AA244" s="71" t="str">
        <f>VLOOKUP(I244,Hoja2!A$3:I$54,7,0)</f>
        <v>NS PLANES DE EMERGENCIA</v>
      </c>
      <c r="AB244" s="71" t="str">
        <f>VLOOKUP(I244,Hoja2!A$3:I$54,8,0)</f>
        <v>N/A</v>
      </c>
      <c r="AC244" s="72" t="str">
        <f>VLOOKUP(I244,Hoja2!A$3:I$54,9,0)</f>
        <v>N/A</v>
      </c>
      <c r="AD244" s="83"/>
    </row>
    <row r="245" spans="1:30" ht="26.25" thickBot="1">
      <c r="A245" s="133"/>
      <c r="B245" s="130"/>
      <c r="C245" s="125"/>
      <c r="D245" s="128"/>
      <c r="E245" s="113"/>
      <c r="F245" s="113"/>
      <c r="G245" s="113"/>
      <c r="H245" s="84" t="str">
        <f>VLOOKUP(I245,Hoja2!A$3:I$54,2,0)</f>
        <v>LLUVIAS, GRANIZADA, HELADAS</v>
      </c>
      <c r="I245" s="110" t="s">
        <v>251</v>
      </c>
      <c r="J245" s="84" t="str">
        <f>VLOOKUP(I245,Hoja2!A$3:I$54,3,0)</f>
        <v>LESIONES, ATRAPAMIENTO, APLASTAMIENTO, PÉRDIDAS MATERIALES</v>
      </c>
      <c r="K245" s="85"/>
      <c r="L245" s="84" t="str">
        <f>VLOOKUP(I245,Hoja2!A$3:I$54,4,0)</f>
        <v>PG INSPECCIONES, PG EMERGENCIA</v>
      </c>
      <c r="M245" s="84" t="str">
        <f>VLOOKUP(I245,Hoja2!A$3:I$54,5,0)</f>
        <v>BRIGADAS DE EMERGENCIA</v>
      </c>
      <c r="N245" s="86">
        <v>2</v>
      </c>
      <c r="O245" s="86">
        <v>3</v>
      </c>
      <c r="P245" s="86">
        <v>10</v>
      </c>
      <c r="Q245" s="86">
        <f t="shared" si="39"/>
        <v>6</v>
      </c>
      <c r="R245" s="86">
        <f t="shared" si="40"/>
        <v>60</v>
      </c>
      <c r="S245" s="86" t="str">
        <f t="shared" si="41"/>
        <v>M-6</v>
      </c>
      <c r="T245" s="87" t="str">
        <f t="shared" si="42"/>
        <v>III</v>
      </c>
      <c r="U245" s="87" t="str">
        <f t="shared" si="43"/>
        <v>Mejorable</v>
      </c>
      <c r="V245" s="85">
        <v>14</v>
      </c>
      <c r="W245" s="84" t="str">
        <f>VLOOKUP(I245,Hoja2!A$3:I$54,6,0)</f>
        <v>SECUELA, CALIFICACIÓN DE ENFERMEDAD LABORAL, MUERTE</v>
      </c>
      <c r="X245" s="88"/>
      <c r="Y245" s="88"/>
      <c r="Z245" s="88"/>
      <c r="AA245" s="89" t="str">
        <f>VLOOKUP(I245,Hoja2!A$3:I$54,7,0)</f>
        <v>NS PLANES DE EMERGENCIA</v>
      </c>
      <c r="AB245" s="89" t="str">
        <f>VLOOKUP(I245,Hoja2!A$3:I$54,8,0)</f>
        <v>N/A</v>
      </c>
      <c r="AC245" s="88" t="str">
        <f>VLOOKUP(I245,Hoja2!A$3:I$54,9,0)</f>
        <v>N/A</v>
      </c>
      <c r="AD245" s="90"/>
    </row>
    <row r="246" spans="1:30" ht="25.5">
      <c r="A246" s="133"/>
      <c r="B246" s="130"/>
      <c r="C246" s="114" t="s">
        <v>302</v>
      </c>
      <c r="D246" s="117" t="s">
        <v>325</v>
      </c>
      <c r="E246" s="120" t="s">
        <v>300</v>
      </c>
      <c r="F246" s="120">
        <v>42</v>
      </c>
      <c r="G246" s="120" t="s">
        <v>256</v>
      </c>
      <c r="H246" s="73" t="str">
        <f>VLOOKUP(I246,Hoja2!A$3:I$54,2,0)</f>
        <v>INADECUADAS CONEXIONES ELÉCTRICAS, SATURACIÓN EN TOMAS DE ENERGÍA</v>
      </c>
      <c r="I246" s="74" t="s">
        <v>158</v>
      </c>
      <c r="J246" s="73" t="str">
        <f>VLOOKUP(I246,Hoja2!A$3:I$54,3,0)</f>
        <v>QUEMADURAS, ELECTROCUCIÓN, ARITMIA CARDIACA, MUERTE</v>
      </c>
      <c r="K246" s="75"/>
      <c r="L246" s="73" t="str">
        <f>VLOOKUP(I246,Hoja2!A$3:I$54,4,0)</f>
        <v>PG INSPECCIONES, PG EMERGENCIA, REQUISITOS MÍNIMOS PARA LÍNEAS ELÉCTRICAS</v>
      </c>
      <c r="M246" s="73" t="str">
        <f>VLOOKUP(I246,Hoja2!A$3:I$54,5,0)</f>
        <v>ELEMENTOS DE PROTECCIÓN PERSONAL</v>
      </c>
      <c r="N246" s="76">
        <v>10</v>
      </c>
      <c r="O246" s="76">
        <v>3</v>
      </c>
      <c r="P246" s="76">
        <v>60</v>
      </c>
      <c r="Q246" s="76">
        <f t="shared" si="39"/>
        <v>30</v>
      </c>
      <c r="R246" s="76">
        <f t="shared" si="40"/>
        <v>1800</v>
      </c>
      <c r="S246" s="76" t="str">
        <f t="shared" si="41"/>
        <v>MA-30</v>
      </c>
      <c r="T246" s="77" t="str">
        <f t="shared" si="42"/>
        <v>I</v>
      </c>
      <c r="U246" s="77" t="str">
        <f>IF(T246=0,"",IF(T246="IV","Aceptable",IF(T246="III","Mejorable",IF(T246="II","No Aceptable o Aceptable con Control Especifico",IF(T246="I","No Aceptable","")))))</f>
        <v>No Aceptable</v>
      </c>
      <c r="V246" s="75">
        <v>9</v>
      </c>
      <c r="W246" s="73" t="str">
        <f>VLOOKUP(I246,Hoja2!A$3:I$54,6,0)</f>
        <v>SECUELA, CALIFICACIÓN DE ENFERMEDAD LABORAL, MUERTE</v>
      </c>
      <c r="X246" s="78"/>
      <c r="Y246" s="78"/>
      <c r="Z246" s="78"/>
      <c r="AA246" s="79" t="str">
        <f>VLOOKUP(I246,Hoja2!A$3:I$54,7,0)</f>
        <v>NS LÍNEAS ELÉCTRICAS</v>
      </c>
      <c r="AB246" s="79" t="str">
        <f>VLOOKUP(I246,Hoja2!A$3:I$54,8,0)</f>
        <v>BUENAS PRACTICAS, APLICACIÓN DE PROCEDIMIENTOS</v>
      </c>
      <c r="AC246" s="80" t="str">
        <f>VLOOKUP(I246,Hoja2!A$3:I$54,9,0)</f>
        <v>BUENAS PRACTICAS, APLICACIÓN DE PROCEDIMIENTOS</v>
      </c>
      <c r="AD246" s="81"/>
    </row>
    <row r="247" spans="1:30" ht="25.5">
      <c r="A247" s="133"/>
      <c r="B247" s="130"/>
      <c r="C247" s="115"/>
      <c r="D247" s="118"/>
      <c r="E247" s="121"/>
      <c r="F247" s="121"/>
      <c r="G247" s="121"/>
      <c r="H247" s="58" t="str">
        <f>VLOOKUP(I247,Hoja2!A$3:I$54,2,0)</f>
        <v>INADECUADAS CONEXIONES ELÉCTRICAS, SATURACIÓN EN TOMAS DE ENERGÍA</v>
      </c>
      <c r="I247" s="59" t="s">
        <v>163</v>
      </c>
      <c r="J247" s="58" t="str">
        <f>VLOOKUP(I247,Hoja2!A$3:I$54,3,0)</f>
        <v>INTOXICACIÓN, QUEMADURAS</v>
      </c>
      <c r="K247" s="60"/>
      <c r="L247" s="58" t="str">
        <f>VLOOKUP(I247,Hoja2!A$3:I$54,4,0)</f>
        <v>PG INSPECCIONES, PG EMERGENCIA</v>
      </c>
      <c r="M247" s="58" t="str">
        <f>VLOOKUP(I247,Hoja2!A$3:I$54,5,0)</f>
        <v>BRIGADAS DE EMERGENCIA</v>
      </c>
      <c r="N247" s="61">
        <v>10</v>
      </c>
      <c r="O247" s="61">
        <v>3</v>
      </c>
      <c r="P247" s="61">
        <v>60</v>
      </c>
      <c r="Q247" s="61">
        <f t="shared" si="39"/>
        <v>30</v>
      </c>
      <c r="R247" s="61">
        <f t="shared" si="40"/>
        <v>1800</v>
      </c>
      <c r="S247" s="61" t="str">
        <f t="shared" si="41"/>
        <v>MA-30</v>
      </c>
      <c r="T247" s="62" t="str">
        <f t="shared" si="42"/>
        <v>I</v>
      </c>
      <c r="U247" s="62" t="str">
        <f t="shared" ref="U247:U269" si="44">IF(T247=0,"",IF(T247="IV","Aceptable",IF(T247="III","Mejorable",IF(T247="II","No Aceptable o Aceptable con Control Especifico",IF(T247="I","No Aceptable","")))))</f>
        <v>No Aceptable</v>
      </c>
      <c r="V247" s="60">
        <v>9</v>
      </c>
      <c r="W247" s="58" t="str">
        <f>VLOOKUP(I247,Hoja2!A$3:I$54,6,0)</f>
        <v>SECUELA, CALIFICACIÓN DE ENFERMEDAD LABORAL, MUERTE</v>
      </c>
      <c r="X247" s="63"/>
      <c r="Y247" s="63"/>
      <c r="Z247" s="63"/>
      <c r="AA247" s="64" t="str">
        <f>VLOOKUP(I247,Hoja2!A$3:I$54,7,0)</f>
        <v>NS PLANES DE EMERGENCIA</v>
      </c>
      <c r="AB247" s="64" t="str">
        <f>VLOOKUP(I247,Hoja2!A$3:I$54,8,0)</f>
        <v>REPORTES DE CONDICIONES INSEGURAS</v>
      </c>
      <c r="AC247" s="65" t="str">
        <f>VLOOKUP(I247,Hoja2!A$3:I$54,9,0)</f>
        <v>N/A</v>
      </c>
      <c r="AD247" s="82"/>
    </row>
    <row r="248" spans="1:30" ht="40.5">
      <c r="A248" s="133"/>
      <c r="B248" s="130"/>
      <c r="C248" s="115"/>
      <c r="D248" s="118"/>
      <c r="E248" s="121"/>
      <c r="F248" s="121"/>
      <c r="G248" s="121"/>
      <c r="H248" s="58" t="str">
        <f>VLOOKUP(I248,Hoja2!A$3:I$54,2,0)</f>
        <v>ESCALERAS SIN BARANDAL, PISOS A DESNIVEL,INFRAESTRUCTURA DÉBIL, OBJETOS MAL UBICADOS, AUSENCIA DE ORDEN Y ASEO</v>
      </c>
      <c r="I248" s="59" t="s">
        <v>247</v>
      </c>
      <c r="J248" s="58" t="str">
        <f>VLOOKUP(I248,Hoja2!A$3:I$54,3,0)</f>
        <v>CAÍDAS DEL MISMO Y DISTINTO NIVEL, FRACTURAS, GOLPE CON OBJETOS, CAÍDA DE OBJETOS, OBSTRUCCIÓN DE VÍAS</v>
      </c>
      <c r="K248" s="60"/>
      <c r="L248" s="58" t="str">
        <f>VLOOKUP(I248,Hoja2!A$3:I$54,4,0)</f>
        <v>PG INSPECCIONES, PG EMERGENCIA</v>
      </c>
      <c r="M248" s="58" t="str">
        <f>VLOOKUP(I248,Hoja2!A$3:I$54,5,0)</f>
        <v>CAPACITACIÓN</v>
      </c>
      <c r="N248" s="61">
        <v>6</v>
      </c>
      <c r="O248" s="61">
        <v>3</v>
      </c>
      <c r="P248" s="61">
        <v>10</v>
      </c>
      <c r="Q248" s="61">
        <f t="shared" si="39"/>
        <v>18</v>
      </c>
      <c r="R248" s="61">
        <f t="shared" si="40"/>
        <v>180</v>
      </c>
      <c r="S248" s="61" t="str">
        <f t="shared" si="41"/>
        <v>A-18</v>
      </c>
      <c r="T248" s="62" t="str">
        <f t="shared" si="42"/>
        <v>II</v>
      </c>
      <c r="U248" s="62" t="str">
        <f t="shared" si="44"/>
        <v>No Aceptable o Aceptable con Control Especifico</v>
      </c>
      <c r="V248" s="60">
        <v>9</v>
      </c>
      <c r="W248" s="58" t="str">
        <f>VLOOKUP(I248,Hoja2!A$3:I$54,6,0)</f>
        <v>SECUELA, CALIFICACIÓN DE ENFERMEDAD LABORAL, MUERTE</v>
      </c>
      <c r="X248" s="65"/>
      <c r="Y248" s="65"/>
      <c r="Z248" s="65"/>
      <c r="AA248" s="64" t="str">
        <f>VLOOKUP(I248,Hoja2!A$3:I$54,7,0)</f>
        <v>N/A</v>
      </c>
      <c r="AB248" s="64" t="str">
        <f>VLOOKUP(I248,Hoja2!A$3:I$54,8,0)</f>
        <v>REPORTES DE CONDICIONES INSEGURAS</v>
      </c>
      <c r="AC248" s="65" t="str">
        <f>VLOOKUP(I248,Hoja2!A$3:I$54,9,0)</f>
        <v>SEGUIMIENTO A ACCIONES PREVENTIVAS Y CORRECTIVAS</v>
      </c>
      <c r="AD248" s="82"/>
    </row>
    <row r="249" spans="1:30" ht="25.5">
      <c r="A249" s="133"/>
      <c r="B249" s="130"/>
      <c r="C249" s="115"/>
      <c r="D249" s="118"/>
      <c r="E249" s="121"/>
      <c r="F249" s="121"/>
      <c r="G249" s="121"/>
      <c r="H249" s="58" t="str">
        <f>VLOOKUP(I249,Hoja2!A$3:I$54,2,0)</f>
        <v>SUPERFICIES DE TRABAJO IRREGULARES O DESLIZANTES</v>
      </c>
      <c r="I249" s="59" t="s">
        <v>248</v>
      </c>
      <c r="J249" s="58" t="str">
        <f>VLOOKUP(I249,Hoja2!A$3:I$54,3,0)</f>
        <v>CAÍDAS DEL MISMO Y DISTINTO NIVEL, FRACTURAS, GOLPE CON OBJETOS</v>
      </c>
      <c r="K249" s="60"/>
      <c r="L249" s="58" t="str">
        <f>VLOOKUP(I249,Hoja2!A$3:I$54,4,0)</f>
        <v>PG INSPECCIONES, PG EMERGENCIA</v>
      </c>
      <c r="M249" s="58" t="str">
        <f>VLOOKUP(I249,Hoja2!A$3:I$54,5,0)</f>
        <v>CAPACITACIÓN</v>
      </c>
      <c r="N249" s="61">
        <v>6</v>
      </c>
      <c r="O249" s="61">
        <v>4</v>
      </c>
      <c r="P249" s="61">
        <v>25</v>
      </c>
      <c r="Q249" s="61">
        <f t="shared" si="39"/>
        <v>24</v>
      </c>
      <c r="R249" s="61">
        <f t="shared" si="40"/>
        <v>600</v>
      </c>
      <c r="S249" s="61" t="str">
        <f t="shared" si="41"/>
        <v>MA-24</v>
      </c>
      <c r="T249" s="66" t="str">
        <f t="shared" si="42"/>
        <v>I</v>
      </c>
      <c r="U249" s="66" t="str">
        <f t="shared" si="44"/>
        <v>No Aceptable</v>
      </c>
      <c r="V249" s="60">
        <v>9</v>
      </c>
      <c r="W249" s="58" t="str">
        <f>VLOOKUP(I249,Hoja2!A$3:I$54,6,0)</f>
        <v>SECUELA, CALIFICACIÓN DE ENFERMEDAD LABORAL, MUERTE</v>
      </c>
      <c r="X249" s="65"/>
      <c r="Y249" s="65"/>
      <c r="Z249" s="65"/>
      <c r="AA249" s="64" t="str">
        <f>VLOOKUP(I249,Hoja2!A$3:I$54,7,0)</f>
        <v>N/A</v>
      </c>
      <c r="AB249" s="64" t="str">
        <f>VLOOKUP(I249,Hoja2!A$3:I$54,8,0)</f>
        <v>REPORTES DE CONDICIONES INSEGURAS</v>
      </c>
      <c r="AC249" s="65" t="str">
        <f>VLOOKUP(I249,Hoja2!A$3:I$54,9,0)</f>
        <v>SEGUIMIENTO A ACCIONES PREVENTIVAS Y CORRECTIVAS</v>
      </c>
      <c r="AD249" s="82"/>
    </row>
    <row r="250" spans="1:30" ht="40.5">
      <c r="A250" s="133"/>
      <c r="B250" s="130"/>
      <c r="C250" s="115"/>
      <c r="D250" s="118"/>
      <c r="E250" s="121"/>
      <c r="F250" s="121"/>
      <c r="G250" s="121"/>
      <c r="H250" s="58" t="str">
        <f>VLOOKUP(I250,Hoja2!A$3:I$54,2,0)</f>
        <v>ATROPELLAMIENTO, ENVESTIDA</v>
      </c>
      <c r="I250" s="59" t="s">
        <v>189</v>
      </c>
      <c r="J250" s="58" t="str">
        <f>VLOOKUP(I250,Hoja2!A$3:I$54,3,0)</f>
        <v>LESIONES, PÉRDIDAS MATERIALES, MUERTE</v>
      </c>
      <c r="K250" s="60"/>
      <c r="L250" s="58" t="str">
        <f>VLOOKUP(I250,Hoja2!A$3:I$54,4,0)</f>
        <v>PG INSPECCIONES, PG EMERGENCIA</v>
      </c>
      <c r="M250" s="58" t="str">
        <f>VLOOKUP(I250,Hoja2!A$3:I$54,5,0)</f>
        <v>PG SEGURIDAD VIAL</v>
      </c>
      <c r="N250" s="61">
        <v>2</v>
      </c>
      <c r="O250" s="61">
        <v>4</v>
      </c>
      <c r="P250" s="61">
        <v>25</v>
      </c>
      <c r="Q250" s="61">
        <f t="shared" si="39"/>
        <v>8</v>
      </c>
      <c r="R250" s="61">
        <f t="shared" si="40"/>
        <v>200</v>
      </c>
      <c r="S250" s="61" t="str">
        <f t="shared" si="41"/>
        <v>M-8</v>
      </c>
      <c r="T250" s="62" t="str">
        <f t="shared" si="42"/>
        <v>II</v>
      </c>
      <c r="U250" s="62" t="str">
        <f t="shared" si="44"/>
        <v>No Aceptable o Aceptable con Control Especifico</v>
      </c>
      <c r="V250" s="60">
        <v>9</v>
      </c>
      <c r="W250" s="58" t="str">
        <f>VLOOKUP(I250,Hoja2!A$3:I$54,6,0)</f>
        <v>SECUELA, CALIFICACIÓN DE ENFERMEDAD LABORAL, MUERTE</v>
      </c>
      <c r="X250" s="65"/>
      <c r="Y250" s="65"/>
      <c r="Z250" s="65"/>
      <c r="AA250" s="64" t="str">
        <f>VLOOKUP(I250,Hoja2!A$3:I$54,7,0)</f>
        <v>NS SEGURIDAD VIAL</v>
      </c>
      <c r="AB250" s="64" t="str">
        <f>VLOOKUP(I250,Hoja2!A$3:I$54,8,0)</f>
        <v>REPORTE DE CONDICIONES</v>
      </c>
      <c r="AC250" s="65" t="str">
        <f>VLOOKUP(I250,Hoja2!A$3:I$54,9,0)</f>
        <v>LISTAS PREOPERACIONALES, MANTENIMIENTO PREVENTIVO Y CORRECTIVO</v>
      </c>
      <c r="AD250" s="82"/>
    </row>
    <row r="251" spans="1:30" ht="40.5">
      <c r="A251" s="133"/>
      <c r="B251" s="130"/>
      <c r="C251" s="115"/>
      <c r="D251" s="118"/>
      <c r="E251" s="121"/>
      <c r="F251" s="121"/>
      <c r="G251" s="121"/>
      <c r="H251" s="58" t="str">
        <f>VLOOKUP(I251,Hoja2!A$3:I$54,2,0)</f>
        <v>ATRACO, ROBO, ATENTADO, SECUESTROS, DE ORDEN PÚBLICO</v>
      </c>
      <c r="I251" s="59" t="s">
        <v>180</v>
      </c>
      <c r="J251" s="58" t="str">
        <f>VLOOKUP(I251,Hoja2!A$3:I$54,3,0)</f>
        <v>HERIDAS, LESIONES FÍSICAS / PSICOLÓGICAS</v>
      </c>
      <c r="K251" s="60"/>
      <c r="L251" s="58" t="str">
        <f>VLOOKUP(I251,Hoja2!A$3:I$54,4,0)</f>
        <v>PG INSPECCIONES, PG EMERGENCIA</v>
      </c>
      <c r="M251" s="58" t="str">
        <f>VLOOKUP(I251,Hoja2!A$3:I$54,5,0)</f>
        <v>UNIFORMES CORPORATIVOS, CHAQUETAS CORPORATIVAS, CARNETIZACIÓN</v>
      </c>
      <c r="N251" s="61">
        <v>6</v>
      </c>
      <c r="O251" s="61">
        <v>3</v>
      </c>
      <c r="P251" s="61">
        <v>25</v>
      </c>
      <c r="Q251" s="61">
        <f t="shared" si="39"/>
        <v>18</v>
      </c>
      <c r="R251" s="61">
        <f t="shared" si="40"/>
        <v>450</v>
      </c>
      <c r="S251" s="61" t="str">
        <f t="shared" si="41"/>
        <v>A-18</v>
      </c>
      <c r="T251" s="62" t="str">
        <f t="shared" si="42"/>
        <v>II</v>
      </c>
      <c r="U251" s="62" t="str">
        <f t="shared" si="44"/>
        <v>No Aceptable o Aceptable con Control Especifico</v>
      </c>
      <c r="V251" s="60">
        <v>9</v>
      </c>
      <c r="W251" s="58" t="str">
        <f>VLOOKUP(I251,Hoja2!A$3:I$54,6,0)</f>
        <v>SECUELA, CALIFICACIÓN DE ENFERMEDAD LABORAL, MUERTE</v>
      </c>
      <c r="X251" s="65"/>
      <c r="Y251" s="65"/>
      <c r="Z251" s="65"/>
      <c r="AA251" s="64" t="str">
        <f>VLOOKUP(I251,Hoja2!A$3:I$54,7,0)</f>
        <v>N/A</v>
      </c>
      <c r="AB251" s="64" t="str">
        <f>VLOOKUP(I251,Hoja2!A$3:I$54,8,0)</f>
        <v>BUENAS PRACTICAS, APLICACIÓN DE PROCEDIMIENTOS</v>
      </c>
      <c r="AC251" s="65" t="str">
        <f>VLOOKUP(I251,Hoja2!A$3:I$54,9,0)</f>
        <v>BUENAS PRACTICAS</v>
      </c>
      <c r="AD251" s="82"/>
    </row>
    <row r="252" spans="1:30" ht="25.5">
      <c r="A252" s="133"/>
      <c r="B252" s="130"/>
      <c r="C252" s="115"/>
      <c r="D252" s="118"/>
      <c r="E252" s="121"/>
      <c r="F252" s="121"/>
      <c r="G252" s="121"/>
      <c r="H252" s="58" t="str">
        <f>VLOOKUP(I252,Hoja2!A$3:I$54,2,0)</f>
        <v>EXPLOSION, FUGA, DERRAME E INCENDIO</v>
      </c>
      <c r="I252" s="59" t="s">
        <v>230</v>
      </c>
      <c r="J252" s="58" t="str">
        <f>VLOOKUP(I252,Hoja2!A$3:I$54,3,0)</f>
        <v>INTOXICACIÓN, QUEMADURAS, LESIONES, ATRAPAMIENTO</v>
      </c>
      <c r="K252" s="60"/>
      <c r="L252" s="58" t="str">
        <f>VLOOKUP(I252,Hoja2!A$3:I$54,4,0)</f>
        <v>PG INSPECCIONES, PG EMERGENCIA</v>
      </c>
      <c r="M252" s="58" t="str">
        <f>VLOOKUP(I252,Hoja2!A$3:I$54,5,0)</f>
        <v>NO OBSERVADO</v>
      </c>
      <c r="N252" s="61">
        <v>2</v>
      </c>
      <c r="O252" s="61">
        <v>2</v>
      </c>
      <c r="P252" s="61">
        <v>10</v>
      </c>
      <c r="Q252" s="61">
        <f t="shared" si="39"/>
        <v>4</v>
      </c>
      <c r="R252" s="61">
        <f t="shared" si="40"/>
        <v>40</v>
      </c>
      <c r="S252" s="61" t="str">
        <f t="shared" si="41"/>
        <v>B-4</v>
      </c>
      <c r="T252" s="62" t="str">
        <f t="shared" si="42"/>
        <v>III</v>
      </c>
      <c r="U252" s="62" t="str">
        <f t="shared" si="44"/>
        <v>Mejorable</v>
      </c>
      <c r="V252" s="60">
        <v>9</v>
      </c>
      <c r="W252" s="58" t="str">
        <f>VLOOKUP(I252,Hoja2!A$3:I$54,6,0)</f>
        <v>SECUELA, CALIFICACIÓN DE ENFERMEDAD LABORAL, MUERTE</v>
      </c>
      <c r="X252" s="65"/>
      <c r="Y252" s="65"/>
      <c r="Z252" s="65"/>
      <c r="AA252" s="64" t="str">
        <f>VLOOKUP(I252,Hoja2!A$3:I$54,7,0)</f>
        <v>NS PLANES DE EMERGENCIA</v>
      </c>
      <c r="AB252" s="64" t="str">
        <f>VLOOKUP(I252,Hoja2!A$3:I$54,8,0)</f>
        <v>PROTOCOLOS DE EVACUACIÓN, PUNTO DE ENCUENTRO</v>
      </c>
      <c r="AC252" s="65" t="str">
        <f>VLOOKUP(I252,Hoja2!A$3:I$54,9,0)</f>
        <v>N/A</v>
      </c>
      <c r="AD252" s="82"/>
    </row>
    <row r="253" spans="1:30" ht="15">
      <c r="A253" s="133"/>
      <c r="B253" s="130"/>
      <c r="C253" s="115"/>
      <c r="D253" s="118"/>
      <c r="E253" s="121"/>
      <c r="F253" s="121"/>
      <c r="G253" s="121"/>
      <c r="H253" s="58" t="str">
        <f>VLOOKUP(I253,Hoja2!A$3:I$54,2,0)</f>
        <v>AUSENCIA O EXCESO DE LUZ EN UN AMBIENTE</v>
      </c>
      <c r="I253" s="59" t="s">
        <v>47</v>
      </c>
      <c r="J253" s="58" t="str">
        <f>VLOOKUP(I253,Hoja2!A$3:I$54,3,0)</f>
        <v>ESTRÉS, DIFICULTAD PARA VER, CANSANCIO VISUAL</v>
      </c>
      <c r="K253" s="60"/>
      <c r="L253" s="58" t="str">
        <f>VLOOKUP(I253,Hoja2!A$3:I$54,4,0)</f>
        <v>PG INSPECCIONES, PG EMERGENCIA</v>
      </c>
      <c r="M253" s="58" t="str">
        <f>VLOOKUP(I253,Hoja2!A$3:I$54,5,0)</f>
        <v>NO OBSERVADO</v>
      </c>
      <c r="N253" s="61">
        <v>10</v>
      </c>
      <c r="O253" s="61">
        <v>3</v>
      </c>
      <c r="P253" s="61">
        <v>25</v>
      </c>
      <c r="Q253" s="61">
        <f t="shared" si="39"/>
        <v>30</v>
      </c>
      <c r="R253" s="61">
        <f t="shared" si="40"/>
        <v>750</v>
      </c>
      <c r="S253" s="61" t="str">
        <f t="shared" si="41"/>
        <v>MA-30</v>
      </c>
      <c r="T253" s="62" t="str">
        <f t="shared" si="42"/>
        <v>I</v>
      </c>
      <c r="U253" s="62" t="str">
        <f t="shared" si="44"/>
        <v>No Aceptable</v>
      </c>
      <c r="V253" s="60">
        <v>9</v>
      </c>
      <c r="W253" s="58" t="str">
        <f>VLOOKUP(I253,Hoja2!A$3:I$54,6,0)</f>
        <v>SECUELA, CALIFICACIÓN DE ENFERMEDAD LABORAL</v>
      </c>
      <c r="X253" s="65"/>
      <c r="Y253" s="65"/>
      <c r="Z253" s="65"/>
      <c r="AA253" s="64" t="str">
        <f>VLOOKUP(I253,Hoja2!A$3:I$54,7,0)</f>
        <v>N/A</v>
      </c>
      <c r="AB253" s="64" t="str">
        <f>VLOOKUP(I253,Hoja2!A$3:I$54,8,0)</f>
        <v>AUTOCUIDADO E HIGIENE</v>
      </c>
      <c r="AC253" s="65" t="str">
        <f>VLOOKUP(I253,Hoja2!A$3:I$54,9,0)</f>
        <v>PG HIGIENE</v>
      </c>
      <c r="AD253" s="82"/>
    </row>
    <row r="254" spans="1:30" ht="25.5">
      <c r="A254" s="133"/>
      <c r="B254" s="130"/>
      <c r="C254" s="115"/>
      <c r="D254" s="118"/>
      <c r="E254" s="121"/>
      <c r="F254" s="121"/>
      <c r="G254" s="121"/>
      <c r="H254" s="58" t="str">
        <f>VLOOKUP(I254,Hoja2!A$3:I$54,2,0)</f>
        <v>POLVOS INORGÁNICOS</v>
      </c>
      <c r="I254" s="59" t="s">
        <v>78</v>
      </c>
      <c r="J254" s="58" t="str">
        <f>VLOOKUP(I254,Hoja2!A$3:I$54,3,0)</f>
        <v>COMPLICACIONES RESPIRATORIAS</v>
      </c>
      <c r="K254" s="60"/>
      <c r="L254" s="58" t="str">
        <f>VLOOKUP(I254,Hoja2!A$3:I$54,4,0)</f>
        <v>PG INSPECCIONES, PG EMERGENCIA, PG RIESGO QUÍMICO</v>
      </c>
      <c r="M254" s="58" t="str">
        <f>VLOOKUP(I254,Hoja2!A$3:I$54,5,0)</f>
        <v>ELEMENTOS DE PROTECCIÓN PERSONAL</v>
      </c>
      <c r="N254" s="61">
        <v>2</v>
      </c>
      <c r="O254" s="61">
        <v>3</v>
      </c>
      <c r="P254" s="61">
        <v>10</v>
      </c>
      <c r="Q254" s="61">
        <f t="shared" si="39"/>
        <v>6</v>
      </c>
      <c r="R254" s="61">
        <f t="shared" si="40"/>
        <v>60</v>
      </c>
      <c r="S254" s="61" t="str">
        <f t="shared" si="41"/>
        <v>M-6</v>
      </c>
      <c r="T254" s="62" t="str">
        <f t="shared" si="42"/>
        <v>III</v>
      </c>
      <c r="U254" s="62" t="str">
        <f t="shared" si="44"/>
        <v>Mejorable</v>
      </c>
      <c r="V254" s="60">
        <v>9</v>
      </c>
      <c r="W254" s="58" t="str">
        <f>VLOOKUP(I254,Hoja2!A$3:I$54,6,0)</f>
        <v>SECUELA, CALIFICACIÓN DE ENFERMEDAD LABORAL</v>
      </c>
      <c r="X254" s="65"/>
      <c r="Y254" s="65"/>
      <c r="Z254" s="65"/>
      <c r="AA254" s="64" t="str">
        <f>VLOOKUP(I254,Hoja2!A$3:I$54,7,0)</f>
        <v>NS QUIMICOS</v>
      </c>
      <c r="AB254" s="64" t="str">
        <f>VLOOKUP(I254,Hoja2!A$3:I$54,8,0)</f>
        <v>BUENAS PRACTICAS Y USO DE EPP</v>
      </c>
      <c r="AC254" s="65" t="str">
        <f>VLOOKUP(I254,Hoja2!A$3:I$54,9,0)</f>
        <v>PG HIGIENE</v>
      </c>
      <c r="AD254" s="82"/>
    </row>
    <row r="255" spans="1:30" ht="25.5">
      <c r="A255" s="133"/>
      <c r="B255" s="130"/>
      <c r="C255" s="115"/>
      <c r="D255" s="118"/>
      <c r="E255" s="121"/>
      <c r="F255" s="121"/>
      <c r="G255" s="121"/>
      <c r="H255" s="58" t="str">
        <f>VLOOKUP(I255,Hoja2!A$3:I$54,2,0)</f>
        <v>MATERIAL PARTICULADO</v>
      </c>
      <c r="I255" s="59" t="s">
        <v>84</v>
      </c>
      <c r="J255" s="58" t="str">
        <f>VLOOKUP(I255,Hoja2!A$3:I$54,3,0)</f>
        <v>COMPLICACIONES RESPIRATORIAS</v>
      </c>
      <c r="K255" s="60"/>
      <c r="L255" s="58" t="str">
        <f>VLOOKUP(I255,Hoja2!A$3:I$54,4,0)</f>
        <v>PG INSPECCIONES, PG EMERGENCIA, PG RIESGO QUÍMICO</v>
      </c>
      <c r="M255" s="58" t="str">
        <f>VLOOKUP(I255,Hoja2!A$3:I$54,5,0)</f>
        <v>ELEMENTOS DE PROTECCIÓN PERSONAL</v>
      </c>
      <c r="N255" s="61">
        <v>2</v>
      </c>
      <c r="O255" s="61">
        <v>1</v>
      </c>
      <c r="P255" s="61">
        <v>10</v>
      </c>
      <c r="Q255" s="61">
        <f t="shared" si="39"/>
        <v>2</v>
      </c>
      <c r="R255" s="61">
        <f t="shared" si="40"/>
        <v>20</v>
      </c>
      <c r="S255" s="61" t="str">
        <f t="shared" si="41"/>
        <v>B-2</v>
      </c>
      <c r="T255" s="62" t="str">
        <f t="shared" si="42"/>
        <v>IV</v>
      </c>
      <c r="U255" s="62" t="str">
        <f t="shared" si="44"/>
        <v>Aceptable</v>
      </c>
      <c r="V255" s="60">
        <v>9</v>
      </c>
      <c r="W255" s="58" t="str">
        <f>VLOOKUP(I255,Hoja2!A$3:I$54,6,0)</f>
        <v>SECUELA, CALIFICACIÓN DE ENFERMEDAD LABORAL</v>
      </c>
      <c r="X255" s="65"/>
      <c r="Y255" s="65"/>
      <c r="Z255" s="65"/>
      <c r="AA255" s="64" t="str">
        <f>VLOOKUP(I255,Hoja2!A$3:I$54,7,0)</f>
        <v>NS QUIMICOS</v>
      </c>
      <c r="AB255" s="64" t="str">
        <f>VLOOKUP(I255,Hoja2!A$3:I$54,8,0)</f>
        <v>BUENAS PRACTICAS Y USO DE EPP</v>
      </c>
      <c r="AC255" s="65" t="str">
        <f>VLOOKUP(I255,Hoja2!A$3:I$54,9,0)</f>
        <v>FORTALECIMIENTO PVE QUÍMICO</v>
      </c>
      <c r="AD255" s="82"/>
    </row>
    <row r="256" spans="1:30" ht="25.5">
      <c r="A256" s="133"/>
      <c r="B256" s="130"/>
      <c r="C256" s="115"/>
      <c r="D256" s="118"/>
      <c r="E256" s="121"/>
      <c r="F256" s="121"/>
      <c r="G256" s="121"/>
      <c r="H256" s="58" t="str">
        <f>VLOOKUP(I256,Hoja2!A$3:I$54,2,0)</f>
        <v>HUMOS METÁLICOS O NO METÁLICOS</v>
      </c>
      <c r="I256" s="59" t="s">
        <v>93</v>
      </c>
      <c r="J256" s="58" t="str">
        <f>VLOOKUP(I256,Hoja2!A$3:I$54,3,0)</f>
        <v>COMPLICACIONES RESPIRATORIAS</v>
      </c>
      <c r="K256" s="60"/>
      <c r="L256" s="58" t="str">
        <f>VLOOKUP(I256,Hoja2!A$3:I$54,4,0)</f>
        <v>PG INSPECCIONES, PG EMERGENCIA, PG RIESGO QUÍMICO</v>
      </c>
      <c r="M256" s="58" t="str">
        <f>VLOOKUP(I256,Hoja2!A$3:I$54,5,0)</f>
        <v>ELEMENTOS DE PROTECCIÓN PERSONAL</v>
      </c>
      <c r="N256" s="61">
        <v>2</v>
      </c>
      <c r="O256" s="61">
        <v>1</v>
      </c>
      <c r="P256" s="61">
        <v>10</v>
      </c>
      <c r="Q256" s="61">
        <f t="shared" si="39"/>
        <v>2</v>
      </c>
      <c r="R256" s="61">
        <f t="shared" si="40"/>
        <v>20</v>
      </c>
      <c r="S256" s="61" t="str">
        <f t="shared" si="41"/>
        <v>B-2</v>
      </c>
      <c r="T256" s="62" t="str">
        <f t="shared" si="42"/>
        <v>IV</v>
      </c>
      <c r="U256" s="62" t="str">
        <f t="shared" si="44"/>
        <v>Aceptable</v>
      </c>
      <c r="V256" s="60">
        <v>9</v>
      </c>
      <c r="W256" s="58" t="str">
        <f>VLOOKUP(I256,Hoja2!A$3:I$54,6,0)</f>
        <v>SECUELA, CALIFICACIÓN DE ENFERMEDAD LABORAL, MUERTE</v>
      </c>
      <c r="X256" s="65"/>
      <c r="Y256" s="65"/>
      <c r="Z256" s="65"/>
      <c r="AA256" s="64" t="str">
        <f>VLOOKUP(I256,Hoja2!A$3:I$54,7,0)</f>
        <v>NS QUIMICOS</v>
      </c>
      <c r="AB256" s="64" t="str">
        <f>VLOOKUP(I256,Hoja2!A$3:I$54,8,0)</f>
        <v>BUENAS PRACTICAS, AUTOCUIDADO Y EPP</v>
      </c>
      <c r="AC256" s="65" t="str">
        <f>VLOOKUP(I256,Hoja2!A$3:I$54,9,0)</f>
        <v>FORTALECIMIENTO PVE QUÍMICO</v>
      </c>
      <c r="AD256" s="82"/>
    </row>
    <row r="257" spans="1:30" ht="15">
      <c r="A257" s="133"/>
      <c r="B257" s="130"/>
      <c r="C257" s="115"/>
      <c r="D257" s="118"/>
      <c r="E257" s="121"/>
      <c r="F257" s="121"/>
      <c r="G257" s="121"/>
      <c r="H257" s="58" t="str">
        <f>VLOOKUP(I257,Hoja2!A$3:I$54,2,0)</f>
        <v>MICROORGANISMOS</v>
      </c>
      <c r="I257" s="59" t="s">
        <v>237</v>
      </c>
      <c r="J257" s="58" t="str">
        <f>VLOOKUP(I257,Hoja2!A$3:I$54,3,0)</f>
        <v>GRIPAS, NAUSEAS, MAREOS, MALESTAR GENERAL</v>
      </c>
      <c r="K257" s="60"/>
      <c r="L257" s="58" t="str">
        <f>VLOOKUP(I257,Hoja2!A$3:I$54,4,0)</f>
        <v>PG INSPECCIONES, PG EMERGENCIA</v>
      </c>
      <c r="M257" s="58" t="str">
        <f>VLOOKUP(I257,Hoja2!A$3:I$54,5,0)</f>
        <v>PVE BIOLÓGICO</v>
      </c>
      <c r="N257" s="61">
        <v>2</v>
      </c>
      <c r="O257" s="61">
        <v>1</v>
      </c>
      <c r="P257" s="61">
        <v>10</v>
      </c>
      <c r="Q257" s="61">
        <f t="shared" si="39"/>
        <v>2</v>
      </c>
      <c r="R257" s="61">
        <f t="shared" si="40"/>
        <v>20</v>
      </c>
      <c r="S257" s="61" t="str">
        <f t="shared" si="41"/>
        <v>B-2</v>
      </c>
      <c r="T257" s="62" t="str">
        <f t="shared" si="42"/>
        <v>IV</v>
      </c>
      <c r="U257" s="62" t="str">
        <f t="shared" si="44"/>
        <v>Aceptable</v>
      </c>
      <c r="V257" s="60">
        <v>9</v>
      </c>
      <c r="W257" s="58" t="str">
        <f>VLOOKUP(I257,Hoja2!A$3:I$54,6,0)</f>
        <v>SECUELA</v>
      </c>
      <c r="X257" s="65"/>
      <c r="Y257" s="65"/>
      <c r="Z257" s="65"/>
      <c r="AA257" s="64" t="str">
        <f>VLOOKUP(I257,Hoja2!A$3:I$54,7,0)</f>
        <v>NS BIOLÓGICO</v>
      </c>
      <c r="AB257" s="64" t="str">
        <f>VLOOKUP(I257,Hoja2!A$3:I$54,8,0)</f>
        <v>N/A</v>
      </c>
      <c r="AC257" s="65" t="str">
        <f>VLOOKUP(I257,Hoja2!A$3:I$54,9,0)</f>
        <v>BUENAS PRACTICAS</v>
      </c>
      <c r="AD257" s="82"/>
    </row>
    <row r="258" spans="1:30" ht="25.5">
      <c r="A258" s="133"/>
      <c r="B258" s="130"/>
      <c r="C258" s="115"/>
      <c r="D258" s="118"/>
      <c r="E258" s="121"/>
      <c r="F258" s="121"/>
      <c r="G258" s="121"/>
      <c r="H258" s="58" t="str">
        <f>VLOOKUP(I258,Hoja2!A$3:I$54,2,0)</f>
        <v>MICROORGANISMOS EN EL AMBIENTE</v>
      </c>
      <c r="I258" s="59" t="s">
        <v>240</v>
      </c>
      <c r="J258" s="58" t="str">
        <f>VLOOKUP(I258,Hoja2!A$3:I$54,3,0)</f>
        <v>LESIONES EN LA PIEL, MALESTAR GENERAL</v>
      </c>
      <c r="K258" s="60"/>
      <c r="L258" s="58" t="str">
        <f>VLOOKUP(I258,Hoja2!A$3:I$54,4,0)</f>
        <v>PG INSPECCIONES, PG EMERGENCIA</v>
      </c>
      <c r="M258" s="58" t="str">
        <f>VLOOKUP(I258,Hoja2!A$3:I$54,5,0)</f>
        <v>PVE BIOLÓGICO, ELEMENTOS DE PROTECCION PERSONAL</v>
      </c>
      <c r="N258" s="61">
        <v>2</v>
      </c>
      <c r="O258" s="61">
        <v>3</v>
      </c>
      <c r="P258" s="61">
        <v>10</v>
      </c>
      <c r="Q258" s="61">
        <f t="shared" si="39"/>
        <v>6</v>
      </c>
      <c r="R258" s="61">
        <f t="shared" si="40"/>
        <v>60</v>
      </c>
      <c r="S258" s="61" t="str">
        <f t="shared" si="41"/>
        <v>M-6</v>
      </c>
      <c r="T258" s="62" t="str">
        <f t="shared" si="42"/>
        <v>III</v>
      </c>
      <c r="U258" s="62" t="str">
        <f t="shared" si="44"/>
        <v>Mejorable</v>
      </c>
      <c r="V258" s="60">
        <v>9</v>
      </c>
      <c r="W258" s="58" t="str">
        <f>VLOOKUP(I258,Hoja2!A$3:I$54,6,0)</f>
        <v>SECUELA, CALIFICACIÓN DE ENFERMEDAD LABORAL, MUERTE</v>
      </c>
      <c r="X258" s="65"/>
      <c r="Y258" s="65"/>
      <c r="Z258" s="65"/>
      <c r="AA258" s="64" t="str">
        <f>VLOOKUP(I258,Hoja2!A$3:I$54,7,0)</f>
        <v>NS BIOLÓGICO</v>
      </c>
      <c r="AB258" s="64" t="str">
        <f>VLOOKUP(I258,Hoja2!A$3:I$54,8,0)</f>
        <v>AUTOCIODADO E HIGIENE, USO DE EPP</v>
      </c>
      <c r="AC258" s="65" t="str">
        <f>VLOOKUP(I258,Hoja2!A$3:I$54,9,0)</f>
        <v>N/A</v>
      </c>
      <c r="AD258" s="82"/>
    </row>
    <row r="259" spans="1:30" ht="25.5">
      <c r="A259" s="133"/>
      <c r="B259" s="130"/>
      <c r="C259" s="115"/>
      <c r="D259" s="118"/>
      <c r="E259" s="121"/>
      <c r="F259" s="121"/>
      <c r="G259" s="121"/>
      <c r="H259" s="58" t="str">
        <f>VLOOKUP(I259,Hoja2!A$3:I$54,2,0)</f>
        <v>HONGOS</v>
      </c>
      <c r="I259" s="59" t="s">
        <v>113</v>
      </c>
      <c r="J259" s="58" t="str">
        <f>VLOOKUP(I259,Hoja2!A$3:I$54,3,0)</f>
        <v>LESIONES EN LA PIEL</v>
      </c>
      <c r="K259" s="60"/>
      <c r="L259" s="58" t="str">
        <f>VLOOKUP(I259,Hoja2!A$3:I$54,4,0)</f>
        <v>PG INSPECCIONES, PG EMERGENCIA</v>
      </c>
      <c r="M259" s="58" t="str">
        <f>VLOOKUP(I259,Hoja2!A$3:I$54,5,0)</f>
        <v>PVE BIOLÓGICO</v>
      </c>
      <c r="N259" s="61">
        <v>2</v>
      </c>
      <c r="O259" s="61">
        <v>1</v>
      </c>
      <c r="P259" s="61">
        <v>10</v>
      </c>
      <c r="Q259" s="61">
        <f t="shared" si="39"/>
        <v>2</v>
      </c>
      <c r="R259" s="61">
        <f t="shared" si="40"/>
        <v>20</v>
      </c>
      <c r="S259" s="61" t="str">
        <f t="shared" si="41"/>
        <v>B-2</v>
      </c>
      <c r="T259" s="62" t="str">
        <f t="shared" si="42"/>
        <v>IV</v>
      </c>
      <c r="U259" s="62" t="str">
        <f t="shared" si="44"/>
        <v>Aceptable</v>
      </c>
      <c r="V259" s="60">
        <v>9</v>
      </c>
      <c r="W259" s="58" t="str">
        <f>VLOOKUP(I259,Hoja2!A$3:I$54,6,0)</f>
        <v>SECUELA</v>
      </c>
      <c r="X259" s="65"/>
      <c r="Y259" s="65"/>
      <c r="Z259" s="65"/>
      <c r="AA259" s="64" t="str">
        <f>VLOOKUP(I259,Hoja2!A$3:I$54,7,0)</f>
        <v>NS BIOLÓGICO</v>
      </c>
      <c r="AB259" s="64" t="str">
        <f>VLOOKUP(I259,Hoja2!A$3:I$54,8,0)</f>
        <v>AUTOCUIDADO E HIGIENE, USO DE EPP</v>
      </c>
      <c r="AC259" s="65" t="str">
        <f>VLOOKUP(I259,Hoja2!A$3:I$54,9,0)</f>
        <v>N/A</v>
      </c>
      <c r="AD259" s="82"/>
    </row>
    <row r="260" spans="1:30" ht="40.5">
      <c r="A260" s="133"/>
      <c r="B260" s="130"/>
      <c r="C260" s="115"/>
      <c r="D260" s="118"/>
      <c r="E260" s="121"/>
      <c r="F260" s="121"/>
      <c r="G260" s="121"/>
      <c r="H260" s="58" t="str">
        <f>VLOOKUP(I260,Hoja2!A$3:I$54,2,0)</f>
        <v>FLUIDOS</v>
      </c>
      <c r="I260" s="59" t="s">
        <v>117</v>
      </c>
      <c r="J260" s="58" t="str">
        <f>VLOOKUP(I260,Hoja2!A$3:I$54,3,0)</f>
        <v>LESIONES DÉRMICAS</v>
      </c>
      <c r="K260" s="60"/>
      <c r="L260" s="58" t="str">
        <f>VLOOKUP(I260,Hoja2!A$3:I$54,4,0)</f>
        <v>PG INSPECCIONES, PG EMERGENCIA</v>
      </c>
      <c r="M260" s="58" t="str">
        <f>VLOOKUP(I260,Hoja2!A$3:I$54,5,0)</f>
        <v>PVE BIOLÓGICO, ELEMENTOS DE PROTECCION PERSONAL</v>
      </c>
      <c r="N260" s="61">
        <v>2</v>
      </c>
      <c r="O260" s="61">
        <v>4</v>
      </c>
      <c r="P260" s="61">
        <v>25</v>
      </c>
      <c r="Q260" s="61">
        <f t="shared" si="39"/>
        <v>8</v>
      </c>
      <c r="R260" s="61">
        <f t="shared" si="40"/>
        <v>200</v>
      </c>
      <c r="S260" s="61" t="str">
        <f t="shared" si="41"/>
        <v>M-8</v>
      </c>
      <c r="T260" s="62" t="str">
        <f t="shared" si="42"/>
        <v>II</v>
      </c>
      <c r="U260" s="62" t="str">
        <f t="shared" si="44"/>
        <v>No Aceptable o Aceptable con Control Especifico</v>
      </c>
      <c r="V260" s="60">
        <v>9</v>
      </c>
      <c r="W260" s="58" t="str">
        <f>VLOOKUP(I260,Hoja2!A$3:I$54,6,0)</f>
        <v>SECUELA, CALIFICACIÓN DE ENFERMEDAD LABORAL, MUERTE</v>
      </c>
      <c r="X260" s="65"/>
      <c r="Y260" s="65"/>
      <c r="Z260" s="65"/>
      <c r="AA260" s="64" t="str">
        <f>VLOOKUP(I260,Hoja2!A$3:I$54,7,0)</f>
        <v>NS BIOLÓGICO</v>
      </c>
      <c r="AB260" s="64" t="str">
        <f>VLOOKUP(I260,Hoja2!A$3:I$54,8,0)</f>
        <v>AUTOCUIDADO E HIGIENE, USO DE EPP</v>
      </c>
      <c r="AC260" s="65" t="str">
        <f>VLOOKUP(I260,Hoja2!A$3:I$54,9,0)</f>
        <v>N/A</v>
      </c>
      <c r="AD260" s="82"/>
    </row>
    <row r="261" spans="1:30" ht="25.5">
      <c r="A261" s="133"/>
      <c r="B261" s="130"/>
      <c r="C261" s="115"/>
      <c r="D261" s="118"/>
      <c r="E261" s="121"/>
      <c r="F261" s="121"/>
      <c r="G261" s="121"/>
      <c r="H261" s="58" t="str">
        <f>VLOOKUP(I261,Hoja2!A$3:I$54,2,0)</f>
        <v>PARÁSITOS</v>
      </c>
      <c r="I261" s="59" t="s">
        <v>119</v>
      </c>
      <c r="J261" s="58" t="str">
        <f>VLOOKUP(I261,Hoja2!A$3:I$54,3,0)</f>
        <v>LESIONES, INFECCIONES PARASITARIAS</v>
      </c>
      <c r="K261" s="60"/>
      <c r="L261" s="58" t="str">
        <f>VLOOKUP(I261,Hoja2!A$3:I$54,4,0)</f>
        <v>PG INSPECCIONES, PG EMERGENCIA</v>
      </c>
      <c r="M261" s="58" t="str">
        <f>VLOOKUP(I261,Hoja2!A$3:I$54,5,0)</f>
        <v>PVE BIOLÓGICO, ELEMENTOS DE PROTECCION PERSONAL</v>
      </c>
      <c r="N261" s="61">
        <v>2</v>
      </c>
      <c r="O261" s="61">
        <v>2</v>
      </c>
      <c r="P261" s="61">
        <v>10</v>
      </c>
      <c r="Q261" s="61">
        <f t="shared" si="39"/>
        <v>4</v>
      </c>
      <c r="R261" s="61">
        <f t="shared" si="40"/>
        <v>40</v>
      </c>
      <c r="S261" s="61" t="str">
        <f t="shared" si="41"/>
        <v>B-4</v>
      </c>
      <c r="T261" s="62" t="str">
        <f t="shared" si="42"/>
        <v>III</v>
      </c>
      <c r="U261" s="62" t="str">
        <f t="shared" si="44"/>
        <v>Mejorable</v>
      </c>
      <c r="V261" s="60">
        <v>9</v>
      </c>
      <c r="W261" s="58" t="str">
        <f>VLOOKUP(I261,Hoja2!A$3:I$54,6,0)</f>
        <v>SECUELA</v>
      </c>
      <c r="X261" s="65"/>
      <c r="Y261" s="65"/>
      <c r="Z261" s="65"/>
      <c r="AA261" s="64" t="str">
        <f>VLOOKUP(I261,Hoja2!A$3:I$54,7,0)</f>
        <v>NS BIOLÓGICO</v>
      </c>
      <c r="AB261" s="64" t="str">
        <f>VLOOKUP(I261,Hoja2!A$3:I$54,8,0)</f>
        <v>AUTOCUIDADO E HIGIENE, USO DE EPP</v>
      </c>
      <c r="AC261" s="65" t="str">
        <f>VLOOKUP(I261,Hoja2!A$3:I$54,9,0)</f>
        <v>N/A</v>
      </c>
      <c r="AD261" s="82"/>
    </row>
    <row r="262" spans="1:30" ht="25.5">
      <c r="A262" s="133"/>
      <c r="B262" s="130"/>
      <c r="C262" s="115"/>
      <c r="D262" s="118"/>
      <c r="E262" s="121"/>
      <c r="F262" s="121"/>
      <c r="G262" s="121"/>
      <c r="H262" s="58" t="str">
        <f>VLOOKUP(I262,Hoja2!A$3:I$54,2,0)</f>
        <v>ANIMALES VIVOS</v>
      </c>
      <c r="I262" s="59" t="s">
        <v>122</v>
      </c>
      <c r="J262" s="58" t="str">
        <f>VLOOKUP(I262,Hoja2!A$3:I$54,3,0)</f>
        <v>LESIONES EN TEJIDOS, INFECCIONES, ENFERMADES INFECTOCONTAGIOSAS</v>
      </c>
      <c r="K262" s="60"/>
      <c r="L262" s="58" t="str">
        <f>VLOOKUP(I262,Hoja2!A$3:I$54,4,0)</f>
        <v>PG INSPECCIONES, PG EMERGENCIA</v>
      </c>
      <c r="M262" s="58" t="str">
        <f>VLOOKUP(I262,Hoja2!A$3:I$54,5,0)</f>
        <v>ELEMENTOS DE PROTECCIÓN PERSONAL</v>
      </c>
      <c r="N262" s="61">
        <v>2</v>
      </c>
      <c r="O262" s="61">
        <v>2</v>
      </c>
      <c r="P262" s="61">
        <v>10</v>
      </c>
      <c r="Q262" s="61">
        <f t="shared" ref="Q262:Q307" si="45">N262*O262</f>
        <v>4</v>
      </c>
      <c r="R262" s="61">
        <f t="shared" ref="R262:R307" si="46">Q262*P262</f>
        <v>40</v>
      </c>
      <c r="S262" s="61" t="str">
        <f t="shared" ref="S262:S307" si="47">IF(Q262=40,"MA-40",IF(Q262=30,"MA-30",IF(Q262=20,"A-20",IF(Q262=10,"A-10",IF(Q262=24,"MA-24",IF(Q262=18,"A-18",IF(Q262=12,"A-12",IF(Q262=6,"M-6",IF(Q262=8,"M-8",IF(Q262=6,"M-6",IF(Q262=4,"B-4",IF(Q262=2,"B-2",))))))))))))</f>
        <v>B-4</v>
      </c>
      <c r="T262" s="62" t="str">
        <f t="shared" ref="T262:T307" si="48">IF(R262&lt;=20,"IV",IF(R262&lt;=120,"III",IF(R262&lt;=500,"II",IF(R262&lt;=4000,"I"))))</f>
        <v>III</v>
      </c>
      <c r="U262" s="62" t="str">
        <f t="shared" si="44"/>
        <v>Mejorable</v>
      </c>
      <c r="V262" s="60">
        <v>9</v>
      </c>
      <c r="W262" s="58" t="str">
        <f>VLOOKUP(I262,Hoja2!A$3:I$54,6,0)</f>
        <v>SECUELA, CALIFICACIÓN DE ENFERMEDAD LABORAL, MUERTE</v>
      </c>
      <c r="X262" s="65"/>
      <c r="Y262" s="65"/>
      <c r="Z262" s="65"/>
      <c r="AA262" s="64" t="str">
        <f>VLOOKUP(I262,Hoja2!A$3:I$54,7,0)</f>
        <v>NS BIOLÓGICO</v>
      </c>
      <c r="AB262" s="64" t="str">
        <f>VLOOKUP(I262,Hoja2!A$3:I$54,8,0)</f>
        <v>AUTOCUIDADO E HIGIENE, USO DE EPP</v>
      </c>
      <c r="AC262" s="65" t="str">
        <f>VLOOKUP(I262,Hoja2!A$3:I$54,9,0)</f>
        <v>BUENAS PRACTICAS</v>
      </c>
      <c r="AD262" s="82"/>
    </row>
    <row r="263" spans="1:30" ht="38.25">
      <c r="A263" s="133"/>
      <c r="B263" s="130"/>
      <c r="C263" s="115"/>
      <c r="D263" s="118"/>
      <c r="E263" s="121"/>
      <c r="F263" s="121"/>
      <c r="G263" s="121"/>
      <c r="H263" s="58" t="str">
        <f>VLOOKUP(I263,Hoja2!A$3:I$54,2,0)</f>
        <v>CARGA DE UN PESO MAYOR AL RECOMENDADO</v>
      </c>
      <c r="I263" s="59" t="s">
        <v>125</v>
      </c>
      <c r="J263" s="58" t="str">
        <f>VLOOKUP(I263,Hoja2!A$3:I$54,3,0)</f>
        <v>LESIONES OSTEOMUSCULARES</v>
      </c>
      <c r="K263" s="60"/>
      <c r="L263" s="58" t="str">
        <f>VLOOKUP(I263,Hoja2!A$3:I$54,4,0)</f>
        <v>PG INSPECCIONES, PG EMERGENCIA</v>
      </c>
      <c r="M263" s="58" t="str">
        <f>VLOOKUP(I263,Hoja2!A$3:I$54,5,0)</f>
        <v>PVE BIOMECÁNICO, PROGRAMA PAUSAS ACTIVAS, PG MEDICINA PREVENTIVA Y DEL TRABAJO</v>
      </c>
      <c r="N263" s="61">
        <v>2</v>
      </c>
      <c r="O263" s="61">
        <v>3</v>
      </c>
      <c r="P263" s="61">
        <v>10</v>
      </c>
      <c r="Q263" s="61">
        <f t="shared" si="45"/>
        <v>6</v>
      </c>
      <c r="R263" s="61">
        <f t="shared" si="46"/>
        <v>60</v>
      </c>
      <c r="S263" s="61" t="str">
        <f t="shared" si="47"/>
        <v>M-6</v>
      </c>
      <c r="T263" s="62" t="str">
        <f t="shared" si="48"/>
        <v>III</v>
      </c>
      <c r="U263" s="62" t="str">
        <f t="shared" si="44"/>
        <v>Mejorable</v>
      </c>
      <c r="V263" s="60">
        <v>9</v>
      </c>
      <c r="W263" s="58" t="str">
        <f>VLOOKUP(I263,Hoja2!A$3:I$54,6,0)</f>
        <v>SECUELA, CALIFICACIÓN DE ENFERMEDAD LABORAL</v>
      </c>
      <c r="X263" s="65"/>
      <c r="Y263" s="65"/>
      <c r="Z263" s="65"/>
      <c r="AA263" s="64" t="str">
        <f>VLOOKUP(I263,Hoja2!A$3:I$54,7,0)</f>
        <v>NS MANEJO DE CARGAS</v>
      </c>
      <c r="AB263" s="64" t="str">
        <f>VLOOKUP(I263,Hoja2!A$3:I$54,8,0)</f>
        <v>LEVANTAMIENTO MANUAL Y MECÁNICO DE CARGAS</v>
      </c>
      <c r="AC263" s="65" t="str">
        <f>VLOOKUP(I263,Hoja2!A$3:I$54,9,0)</f>
        <v>FORTALECIMIENTO PVE BIOMECÁNICO</v>
      </c>
      <c r="AD263" s="82"/>
    </row>
    <row r="264" spans="1:30" ht="25.5">
      <c r="A264" s="133"/>
      <c r="B264" s="130"/>
      <c r="C264" s="115"/>
      <c r="D264" s="118"/>
      <c r="E264" s="121"/>
      <c r="F264" s="121"/>
      <c r="G264" s="121"/>
      <c r="H264" s="58" t="str">
        <f>VLOOKUP(I264,Hoja2!A$3:I$54,2,0)</f>
        <v>RELACIONES, COHESIÓN, CALIDAD DE INTERACCIONES NO EFECTIVA, NO HAY TRABAJO EN EQUIPO</v>
      </c>
      <c r="I264" s="59" t="s">
        <v>141</v>
      </c>
      <c r="J264" s="58" t="str">
        <f>VLOOKUP(I264,Hoja2!A$3:I$54,3,0)</f>
        <v>ENFERMEDADES DIGESTIVAS, IRRITABILIDAD</v>
      </c>
      <c r="K264" s="60"/>
      <c r="L264" s="58" t="str">
        <f>VLOOKUP(I264,Hoja2!A$3:I$54,4,0)</f>
        <v>N/A</v>
      </c>
      <c r="M264" s="58" t="str">
        <f>VLOOKUP(I264,Hoja2!A$3:I$54,5,0)</f>
        <v>PVE PSICOSOCIAL</v>
      </c>
      <c r="N264" s="61">
        <v>2</v>
      </c>
      <c r="O264" s="61">
        <v>3</v>
      </c>
      <c r="P264" s="61">
        <v>10</v>
      </c>
      <c r="Q264" s="61">
        <f t="shared" si="45"/>
        <v>6</v>
      </c>
      <c r="R264" s="61">
        <f t="shared" si="46"/>
        <v>60</v>
      </c>
      <c r="S264" s="61" t="str">
        <f t="shared" si="47"/>
        <v>M-6</v>
      </c>
      <c r="T264" s="62" t="str">
        <f t="shared" si="48"/>
        <v>III</v>
      </c>
      <c r="U264" s="62" t="str">
        <f t="shared" si="44"/>
        <v>Mejorable</v>
      </c>
      <c r="V264" s="60">
        <v>9</v>
      </c>
      <c r="W264" s="58" t="str">
        <f>VLOOKUP(I264,Hoja2!A$3:I$54,6,0)</f>
        <v>SECUELA, CALIFICACIÓN DE ENFERMEDAD LABORAL</v>
      </c>
      <c r="X264" s="65"/>
      <c r="Y264" s="65"/>
      <c r="Z264" s="65"/>
      <c r="AA264" s="64" t="str">
        <f>VLOOKUP(I264,Hoja2!A$3:I$54,7,0)</f>
        <v>N/A</v>
      </c>
      <c r="AB264" s="64" t="str">
        <f>VLOOKUP(I264,Hoja2!A$3:I$54,8,0)</f>
        <v>N/A</v>
      </c>
      <c r="AC264" s="65" t="str">
        <f>VLOOKUP(I264,Hoja2!A$3:I$54,9,0)</f>
        <v>FORTALECIMIENTO PVE PSICOSOCIAL</v>
      </c>
      <c r="AD264" s="82"/>
    </row>
    <row r="265" spans="1:30" ht="25.5">
      <c r="A265" s="133"/>
      <c r="B265" s="130"/>
      <c r="C265" s="115"/>
      <c r="D265" s="118"/>
      <c r="E265" s="121"/>
      <c r="F265" s="121"/>
      <c r="G265" s="121"/>
      <c r="H265" s="58" t="str">
        <f>VLOOKUP(I265,Hoja2!A$3:I$54,2,0)</f>
        <v>CARGA MENTAL, DEMANDAS EMOCIONALES, INESPECIFICIDAD DE DEFINICIÓN DE ROLES, MONOTONÍA</v>
      </c>
      <c r="I265" s="59" t="s">
        <v>146</v>
      </c>
      <c r="J265" s="58" t="str">
        <f>VLOOKUP(I265,Hoja2!A$3:I$54,3,0)</f>
        <v>ESTRÉS, CEFALÉA, IRRITABILIDAD</v>
      </c>
      <c r="K265" s="60"/>
      <c r="L265" s="58" t="str">
        <f>VLOOKUP(I265,Hoja2!A$3:I$54,4,0)</f>
        <v>N/A</v>
      </c>
      <c r="M265" s="58" t="str">
        <f>VLOOKUP(I265,Hoja2!A$3:I$54,5,0)</f>
        <v>PVE PSICOSOCIAL</v>
      </c>
      <c r="N265" s="61">
        <v>2</v>
      </c>
      <c r="O265" s="61">
        <v>1</v>
      </c>
      <c r="P265" s="61">
        <v>10</v>
      </c>
      <c r="Q265" s="61">
        <f t="shared" si="45"/>
        <v>2</v>
      </c>
      <c r="R265" s="61">
        <f t="shared" si="46"/>
        <v>20</v>
      </c>
      <c r="S265" s="61" t="str">
        <f t="shared" si="47"/>
        <v>B-2</v>
      </c>
      <c r="T265" s="62" t="str">
        <f t="shared" si="48"/>
        <v>IV</v>
      </c>
      <c r="U265" s="62" t="str">
        <f t="shared" si="44"/>
        <v>Aceptable</v>
      </c>
      <c r="V265" s="60">
        <v>9</v>
      </c>
      <c r="W265" s="58" t="str">
        <f>VLOOKUP(I265,Hoja2!A$3:I$54,6,0)</f>
        <v>SECUELA, CALIFICACIÓN DE ENFERMEDAD LABORAL</v>
      </c>
      <c r="X265" s="65"/>
      <c r="Y265" s="65"/>
      <c r="Z265" s="65"/>
      <c r="AA265" s="64" t="str">
        <f>VLOOKUP(I265,Hoja2!A$3:I$54,7,0)</f>
        <v>N/A</v>
      </c>
      <c r="AB265" s="64" t="str">
        <f>VLOOKUP(I265,Hoja2!A$3:I$54,8,0)</f>
        <v>N/A</v>
      </c>
      <c r="AC265" s="65" t="str">
        <f>VLOOKUP(I265,Hoja2!A$3:I$54,9,0)</f>
        <v>FORTALECIMIENTO PVE PSICOSOCIAL</v>
      </c>
      <c r="AD265" s="82"/>
    </row>
    <row r="266" spans="1:30" ht="38.25">
      <c r="A266" s="133"/>
      <c r="B266" s="130"/>
      <c r="C266" s="115"/>
      <c r="D266" s="118"/>
      <c r="E266" s="121"/>
      <c r="F266" s="121"/>
      <c r="G266" s="121"/>
      <c r="H266" s="58" t="str">
        <f>VLOOKUP(I266,Hoja2!A$3:I$54,2,0)</f>
        <v>TECNOLOGÍA NO AVANZADA, COMUNICACIÓN NO EFECTIVA, SOBRECARGA CUANTITATIVA Y CUALITATIVA, NO HAY VARIACIÓN EN FORMA DE TRABAJO</v>
      </c>
      <c r="I266" s="59" t="s">
        <v>149</v>
      </c>
      <c r="J266" s="58" t="str">
        <f>VLOOKUP(I266,Hoja2!A$3:I$54,3,0)</f>
        <v>ENFERMEDADES DIGESTIVAS, IRRITABILIDAD</v>
      </c>
      <c r="K266" s="60"/>
      <c r="L266" s="58" t="str">
        <f>VLOOKUP(I266,Hoja2!A$3:I$54,4,0)</f>
        <v>N/A</v>
      </c>
      <c r="M266" s="58" t="str">
        <f>VLOOKUP(I266,Hoja2!A$3:I$54,5,0)</f>
        <v>PVE PSICOSOCIAL</v>
      </c>
      <c r="N266" s="61">
        <v>2</v>
      </c>
      <c r="O266" s="61">
        <v>2</v>
      </c>
      <c r="P266" s="61">
        <v>10</v>
      </c>
      <c r="Q266" s="61">
        <f t="shared" si="45"/>
        <v>4</v>
      </c>
      <c r="R266" s="61">
        <f t="shared" si="46"/>
        <v>40</v>
      </c>
      <c r="S266" s="61" t="str">
        <f t="shared" si="47"/>
        <v>B-4</v>
      </c>
      <c r="T266" s="66" t="str">
        <f t="shared" si="48"/>
        <v>III</v>
      </c>
      <c r="U266" s="66" t="str">
        <f t="shared" si="44"/>
        <v>Mejorable</v>
      </c>
      <c r="V266" s="60">
        <v>9</v>
      </c>
      <c r="W266" s="58" t="str">
        <f>VLOOKUP(I266,Hoja2!A$3:I$54,6,0)</f>
        <v>SECUELA, CALIFICACIÓN DE ENFERMEDAD LABORAL</v>
      </c>
      <c r="X266" s="65"/>
      <c r="Y266" s="65"/>
      <c r="Z266" s="65"/>
      <c r="AA266" s="64" t="str">
        <f>VLOOKUP(I266,Hoja2!A$3:I$54,7,0)</f>
        <v>N/A</v>
      </c>
      <c r="AB266" s="64" t="str">
        <f>VLOOKUP(I266,Hoja2!A$3:I$54,8,0)</f>
        <v>N/A</v>
      </c>
      <c r="AC266" s="65" t="str">
        <f>VLOOKUP(I266,Hoja2!A$3:I$54,9,0)</f>
        <v>FORTALECIMIENTO PVE PSICOSOCIAL</v>
      </c>
      <c r="AD266" s="82"/>
    </row>
    <row r="267" spans="1:30" ht="25.5">
      <c r="A267" s="133"/>
      <c r="B267" s="130"/>
      <c r="C267" s="115"/>
      <c r="D267" s="118"/>
      <c r="E267" s="121"/>
      <c r="F267" s="121"/>
      <c r="G267" s="121"/>
      <c r="H267" s="58" t="str">
        <f>VLOOKUP(I267,Hoja2!A$3:I$54,2,0)</f>
        <v>ESTILOS DE MANDO RÍGIDOS, AUSENCIA DE CAPACITACIÓN, AUSENCIA DE PROGRAMAS DE BIENESTAR</v>
      </c>
      <c r="I267" s="59" t="s">
        <v>154</v>
      </c>
      <c r="J267" s="58" t="str">
        <f>VLOOKUP(I267,Hoja2!A$3:I$54,3,0)</f>
        <v>ESTRÉS, DEPRESIÓN, DESMOTIVACIÓN, AUSENCIA DE ATENCIÓN</v>
      </c>
      <c r="K267" s="60"/>
      <c r="L267" s="58" t="str">
        <f>VLOOKUP(I267,Hoja2!A$3:I$54,4,0)</f>
        <v>N/A</v>
      </c>
      <c r="M267" s="58" t="str">
        <f>VLOOKUP(I267,Hoja2!A$3:I$54,5,0)</f>
        <v>PVE PSICOSOCIAL</v>
      </c>
      <c r="N267" s="61">
        <v>2</v>
      </c>
      <c r="O267" s="61">
        <v>2</v>
      </c>
      <c r="P267" s="61">
        <v>10</v>
      </c>
      <c r="Q267" s="61">
        <f t="shared" si="45"/>
        <v>4</v>
      </c>
      <c r="R267" s="61">
        <f t="shared" si="46"/>
        <v>40</v>
      </c>
      <c r="S267" s="61" t="str">
        <f t="shared" si="47"/>
        <v>B-4</v>
      </c>
      <c r="T267" s="66" t="str">
        <f t="shared" si="48"/>
        <v>III</v>
      </c>
      <c r="U267" s="66" t="str">
        <f t="shared" si="44"/>
        <v>Mejorable</v>
      </c>
      <c r="V267" s="60">
        <v>9</v>
      </c>
      <c r="W267" s="58" t="str">
        <f>VLOOKUP(I267,Hoja2!A$3:I$54,6,0)</f>
        <v>SECUELA, CALIFICACIÓN DE ENFERMEDAD LABORAL</v>
      </c>
      <c r="X267" s="65"/>
      <c r="Y267" s="65"/>
      <c r="Z267" s="65"/>
      <c r="AA267" s="64" t="str">
        <f>VLOOKUP(I267,Hoja2!A$3:I$54,7,0)</f>
        <v>N/A</v>
      </c>
      <c r="AB267" s="64" t="str">
        <f>VLOOKUP(I267,Hoja2!A$3:I$54,8,0)</f>
        <v>N/A</v>
      </c>
      <c r="AC267" s="65" t="str">
        <f>VLOOKUP(I267,Hoja2!A$3:I$54,9,0)</f>
        <v>FORTALECIMIENTO PVE PSICOSOCIAL</v>
      </c>
      <c r="AD267" s="82"/>
    </row>
    <row r="268" spans="1:30" ht="25.5">
      <c r="A268" s="133"/>
      <c r="B268" s="130"/>
      <c r="C268" s="115"/>
      <c r="D268" s="118"/>
      <c r="E268" s="121"/>
      <c r="F268" s="121"/>
      <c r="G268" s="121"/>
      <c r="H268" s="58" t="str">
        <f>VLOOKUP(I268,Hoja2!A$3:I$54,2,0)</f>
        <v>SISMOS, INCENDIOS, INUNDACIONES, TERREMOTOS, VENDAVALES</v>
      </c>
      <c r="I268" s="59" t="s">
        <v>250</v>
      </c>
      <c r="J268" s="58" t="str">
        <f>VLOOKUP(I268,Hoja2!A$3:I$54,3,0)</f>
        <v>LESIONES, ATRAPAMIENTO, APLASTAMIENTO, PÉRDIDAS MATERIALES</v>
      </c>
      <c r="K268" s="60"/>
      <c r="L268" s="58" t="str">
        <f>VLOOKUP(I268,Hoja2!A$3:I$54,4,0)</f>
        <v>PG INSPECCIONES, PG EMERGENCIA</v>
      </c>
      <c r="M268" s="58" t="str">
        <f>VLOOKUP(I268,Hoja2!A$3:I$54,5,0)</f>
        <v>BRIGADAS DE EMERGENCIA</v>
      </c>
      <c r="N268" s="61">
        <v>2</v>
      </c>
      <c r="O268" s="61">
        <v>2</v>
      </c>
      <c r="P268" s="61">
        <v>10</v>
      </c>
      <c r="Q268" s="61">
        <f t="shared" si="45"/>
        <v>4</v>
      </c>
      <c r="R268" s="61">
        <f t="shared" si="46"/>
        <v>40</v>
      </c>
      <c r="S268" s="61" t="str">
        <f t="shared" si="47"/>
        <v>B-4</v>
      </c>
      <c r="T268" s="66" t="str">
        <f t="shared" si="48"/>
        <v>III</v>
      </c>
      <c r="U268" s="66" t="str">
        <f t="shared" si="44"/>
        <v>Mejorable</v>
      </c>
      <c r="V268" s="60">
        <v>9</v>
      </c>
      <c r="W268" s="58" t="str">
        <f>VLOOKUP(I268,Hoja2!A$3:I$54,6,0)</f>
        <v>SECUELA, CALIFICACIÓN DE ENFERMEDAD LABORAL, MUERTE</v>
      </c>
      <c r="X268" s="65"/>
      <c r="Y268" s="65"/>
      <c r="Z268" s="65"/>
      <c r="AA268" s="64" t="str">
        <f>VLOOKUP(I268,Hoja2!A$3:I$54,7,0)</f>
        <v>NS PLANES DE EMERGENCIA</v>
      </c>
      <c r="AB268" s="64" t="str">
        <f>VLOOKUP(I268,Hoja2!A$3:I$54,8,0)</f>
        <v>N/A</v>
      </c>
      <c r="AC268" s="65" t="str">
        <f>VLOOKUP(I268,Hoja2!A$3:I$54,9,0)</f>
        <v>N/A</v>
      </c>
      <c r="AD268" s="82"/>
    </row>
    <row r="269" spans="1:30" ht="26.25" thickBot="1">
      <c r="A269" s="133"/>
      <c r="B269" s="130"/>
      <c r="C269" s="116"/>
      <c r="D269" s="119"/>
      <c r="E269" s="122"/>
      <c r="F269" s="122"/>
      <c r="G269" s="122"/>
      <c r="H269" s="91" t="str">
        <f>VLOOKUP(I269,Hoja2!A$3:I$54,2,0)</f>
        <v>LLUVIAS, GRANIZADA, HELADAS</v>
      </c>
      <c r="I269" s="92" t="s">
        <v>251</v>
      </c>
      <c r="J269" s="91" t="str">
        <f>VLOOKUP(I269,Hoja2!A$3:I$54,3,0)</f>
        <v>LESIONES, ATRAPAMIENTO, APLASTAMIENTO, PÉRDIDAS MATERIALES</v>
      </c>
      <c r="K269" s="93"/>
      <c r="L269" s="91" t="str">
        <f>VLOOKUP(I269,Hoja2!A$3:I$54,4,0)</f>
        <v>PG INSPECCIONES, PG EMERGENCIA</v>
      </c>
      <c r="M269" s="91" t="str">
        <f>VLOOKUP(I269,Hoja2!A$3:I$54,5,0)</f>
        <v>BRIGADAS DE EMERGENCIA</v>
      </c>
      <c r="N269" s="94">
        <v>2</v>
      </c>
      <c r="O269" s="94">
        <v>3</v>
      </c>
      <c r="P269" s="94">
        <v>10</v>
      </c>
      <c r="Q269" s="94">
        <f t="shared" si="45"/>
        <v>6</v>
      </c>
      <c r="R269" s="94">
        <f t="shared" si="46"/>
        <v>60</v>
      </c>
      <c r="S269" s="94" t="str">
        <f t="shared" si="47"/>
        <v>M-6</v>
      </c>
      <c r="T269" s="87" t="str">
        <f t="shared" si="48"/>
        <v>III</v>
      </c>
      <c r="U269" s="87" t="str">
        <f t="shared" si="44"/>
        <v>Mejorable</v>
      </c>
      <c r="V269" s="93">
        <v>9</v>
      </c>
      <c r="W269" s="91" t="str">
        <f>VLOOKUP(I269,Hoja2!A$3:I$54,6,0)</f>
        <v>SECUELA, CALIFICACIÓN DE ENFERMEDAD LABORAL, MUERTE</v>
      </c>
      <c r="X269" s="95"/>
      <c r="Y269" s="95"/>
      <c r="Z269" s="95"/>
      <c r="AA269" s="96" t="str">
        <f>VLOOKUP(I269,Hoja2!A$3:I$54,7,0)</f>
        <v>NS PLANES DE EMERGENCIA</v>
      </c>
      <c r="AB269" s="96" t="str">
        <f>VLOOKUP(I269,Hoja2!A$3:I$54,8,0)</f>
        <v>N/A</v>
      </c>
      <c r="AC269" s="95" t="str">
        <f>VLOOKUP(I269,Hoja2!A$3:I$54,9,0)</f>
        <v>N/A</v>
      </c>
      <c r="AD269" s="97"/>
    </row>
    <row r="270" spans="1:30" ht="25.5">
      <c r="A270" s="133"/>
      <c r="B270" s="130"/>
      <c r="C270" s="123" t="s">
        <v>306</v>
      </c>
      <c r="D270" s="126" t="s">
        <v>326</v>
      </c>
      <c r="E270" s="111" t="s">
        <v>304</v>
      </c>
      <c r="F270" s="111">
        <v>42</v>
      </c>
      <c r="G270" s="111" t="s">
        <v>256</v>
      </c>
      <c r="H270" s="98" t="str">
        <f>VLOOKUP(I270,Hoja2!A$3:I$54,2,0)</f>
        <v>INADECUADAS CONEXIONES ELÉCTRICAS, SATURACIÓN EN TOMAS DE ENERGÍA</v>
      </c>
      <c r="I270" s="108" t="s">
        <v>158</v>
      </c>
      <c r="J270" s="98" t="str">
        <f>VLOOKUP(I270,Hoja2!A$3:I$54,3,0)</f>
        <v>QUEMADURAS, ELECTROCUCIÓN, ARITMIA CARDIACA, MUERTE</v>
      </c>
      <c r="K270" s="99"/>
      <c r="L270" s="98" t="str">
        <f>VLOOKUP(I270,Hoja2!A$3:I$54,4,0)</f>
        <v>PG INSPECCIONES, PG EMERGENCIA, REQUISITOS MÍNIMOS PARA LÍNEAS ELÉCTRICAS</v>
      </c>
      <c r="M270" s="98" t="str">
        <f>VLOOKUP(I270,Hoja2!A$3:I$54,5,0)</f>
        <v>ELEMENTOS DE PROTECCIÓN PERSONAL</v>
      </c>
      <c r="N270" s="100">
        <v>10</v>
      </c>
      <c r="O270" s="100">
        <v>3</v>
      </c>
      <c r="P270" s="100">
        <v>60</v>
      </c>
      <c r="Q270" s="100">
        <f t="shared" si="45"/>
        <v>30</v>
      </c>
      <c r="R270" s="100">
        <f t="shared" si="46"/>
        <v>1800</v>
      </c>
      <c r="S270" s="100" t="str">
        <f t="shared" si="47"/>
        <v>MA-30</v>
      </c>
      <c r="T270" s="77" t="str">
        <f t="shared" si="48"/>
        <v>I</v>
      </c>
      <c r="U270" s="77" t="str">
        <f>IF(T270=0,"",IF(T270="IV","Aceptable",IF(T270="III","Mejorable",IF(T270="II","No Aceptable o Aceptable con Control Especifico",IF(T270="I","No Aceptable","")))))</f>
        <v>No Aceptable</v>
      </c>
      <c r="V270" s="99">
        <v>6</v>
      </c>
      <c r="W270" s="98" t="str">
        <f>VLOOKUP(I270,Hoja2!A$3:I$54,6,0)</f>
        <v>SECUELA, CALIFICACIÓN DE ENFERMEDAD LABORAL, MUERTE</v>
      </c>
      <c r="X270" s="101"/>
      <c r="Y270" s="101"/>
      <c r="Z270" s="101"/>
      <c r="AA270" s="102" t="str">
        <f>VLOOKUP(I270,Hoja2!A$3:I$54,7,0)</f>
        <v>NS LÍNEAS ELÉCTRICAS</v>
      </c>
      <c r="AB270" s="102" t="str">
        <f>VLOOKUP(I270,Hoja2!A$3:I$54,8,0)</f>
        <v>BUENAS PRACTICAS, APLICACIÓN DE PROCEDIMIENTOS</v>
      </c>
      <c r="AC270" s="103" t="str">
        <f>VLOOKUP(I270,Hoja2!A$3:I$54,9,0)</f>
        <v>BUENAS PRACTICAS, APLICACIÓN DE PROCEDIMIENTOS</v>
      </c>
      <c r="AD270" s="104"/>
    </row>
    <row r="271" spans="1:30" ht="25.5">
      <c r="A271" s="133"/>
      <c r="B271" s="130"/>
      <c r="C271" s="124"/>
      <c r="D271" s="127"/>
      <c r="E271" s="112"/>
      <c r="F271" s="112"/>
      <c r="G271" s="112"/>
      <c r="H271" s="67" t="str">
        <f>VLOOKUP(I271,Hoja2!A$3:I$54,2,0)</f>
        <v>INADECUADAS CONEXIONES ELÉCTRICAS, SATURACIÓN EN TOMAS DE ENERGÍA</v>
      </c>
      <c r="I271" s="109" t="s">
        <v>163</v>
      </c>
      <c r="J271" s="67" t="str">
        <f>VLOOKUP(I271,Hoja2!A$3:I$54,3,0)</f>
        <v>INTOXICACIÓN, QUEMADURAS</v>
      </c>
      <c r="K271" s="68"/>
      <c r="L271" s="67" t="str">
        <f>VLOOKUP(I271,Hoja2!A$3:I$54,4,0)</f>
        <v>PG INSPECCIONES, PG EMERGENCIA</v>
      </c>
      <c r="M271" s="67" t="str">
        <f>VLOOKUP(I271,Hoja2!A$3:I$54,5,0)</f>
        <v>BRIGADAS DE EMERGENCIA</v>
      </c>
      <c r="N271" s="69">
        <v>10</v>
      </c>
      <c r="O271" s="69">
        <v>3</v>
      </c>
      <c r="P271" s="69">
        <v>60</v>
      </c>
      <c r="Q271" s="69">
        <f t="shared" si="45"/>
        <v>30</v>
      </c>
      <c r="R271" s="69">
        <f t="shared" si="46"/>
        <v>1800</v>
      </c>
      <c r="S271" s="69" t="str">
        <f t="shared" si="47"/>
        <v>MA-30</v>
      </c>
      <c r="T271" s="62" t="str">
        <f t="shared" si="48"/>
        <v>I</v>
      </c>
      <c r="U271" s="62" t="str">
        <f t="shared" ref="U271:U293" si="49">IF(T271=0,"",IF(T271="IV","Aceptable",IF(T271="III","Mejorable",IF(T271="II","No Aceptable o Aceptable con Control Especifico",IF(T271="I","No Aceptable","")))))</f>
        <v>No Aceptable</v>
      </c>
      <c r="V271" s="68">
        <v>6</v>
      </c>
      <c r="W271" s="67" t="str">
        <f>VLOOKUP(I271,Hoja2!A$3:I$54,6,0)</f>
        <v>SECUELA, CALIFICACIÓN DE ENFERMEDAD LABORAL, MUERTE</v>
      </c>
      <c r="X271" s="70"/>
      <c r="Y271" s="70"/>
      <c r="Z271" s="70"/>
      <c r="AA271" s="71" t="str">
        <f>VLOOKUP(I271,Hoja2!A$3:I$54,7,0)</f>
        <v>NS PLANES DE EMERGENCIA</v>
      </c>
      <c r="AB271" s="71" t="str">
        <f>VLOOKUP(I271,Hoja2!A$3:I$54,8,0)</f>
        <v>REPORTES DE CONDICIONES INSEGURAS</v>
      </c>
      <c r="AC271" s="72" t="str">
        <f>VLOOKUP(I271,Hoja2!A$3:I$54,9,0)</f>
        <v>N/A</v>
      </c>
      <c r="AD271" s="83"/>
    </row>
    <row r="272" spans="1:30" ht="40.5">
      <c r="A272" s="133"/>
      <c r="B272" s="130"/>
      <c r="C272" s="124"/>
      <c r="D272" s="127"/>
      <c r="E272" s="112"/>
      <c r="F272" s="112"/>
      <c r="G272" s="112"/>
      <c r="H272" s="67" t="str">
        <f>VLOOKUP(I272,Hoja2!A$3:I$54,2,0)</f>
        <v>ESCALERAS SIN BARANDAL, PISOS A DESNIVEL,INFRAESTRUCTURA DÉBIL, OBJETOS MAL UBICADOS, AUSENCIA DE ORDEN Y ASEO</v>
      </c>
      <c r="I272" s="109" t="s">
        <v>247</v>
      </c>
      <c r="J272" s="67" t="str">
        <f>VLOOKUP(I272,Hoja2!A$3:I$54,3,0)</f>
        <v>CAÍDAS DEL MISMO Y DISTINTO NIVEL, FRACTURAS, GOLPE CON OBJETOS, CAÍDA DE OBJETOS, OBSTRUCCIÓN DE VÍAS</v>
      </c>
      <c r="K272" s="68"/>
      <c r="L272" s="67" t="str">
        <f>VLOOKUP(I272,Hoja2!A$3:I$54,4,0)</f>
        <v>PG INSPECCIONES, PG EMERGENCIA</v>
      </c>
      <c r="M272" s="67" t="str">
        <f>VLOOKUP(I272,Hoja2!A$3:I$54,5,0)</f>
        <v>CAPACITACIÓN</v>
      </c>
      <c r="N272" s="69">
        <v>6</v>
      </c>
      <c r="O272" s="69">
        <v>3</v>
      </c>
      <c r="P272" s="69">
        <v>10</v>
      </c>
      <c r="Q272" s="69">
        <f t="shared" si="45"/>
        <v>18</v>
      </c>
      <c r="R272" s="69">
        <f t="shared" si="46"/>
        <v>180</v>
      </c>
      <c r="S272" s="69" t="str">
        <f t="shared" si="47"/>
        <v>A-18</v>
      </c>
      <c r="T272" s="62" t="str">
        <f t="shared" si="48"/>
        <v>II</v>
      </c>
      <c r="U272" s="62" t="str">
        <f t="shared" si="49"/>
        <v>No Aceptable o Aceptable con Control Especifico</v>
      </c>
      <c r="V272" s="68">
        <v>6</v>
      </c>
      <c r="W272" s="67" t="str">
        <f>VLOOKUP(I272,Hoja2!A$3:I$54,6,0)</f>
        <v>SECUELA, CALIFICACIÓN DE ENFERMEDAD LABORAL, MUERTE</v>
      </c>
      <c r="X272" s="72"/>
      <c r="Y272" s="72"/>
      <c r="Z272" s="72"/>
      <c r="AA272" s="71" t="str">
        <f>VLOOKUP(I272,Hoja2!A$3:I$54,7,0)</f>
        <v>N/A</v>
      </c>
      <c r="AB272" s="71" t="str">
        <f>VLOOKUP(I272,Hoja2!A$3:I$54,8,0)</f>
        <v>REPORTES DE CONDICIONES INSEGURAS</v>
      </c>
      <c r="AC272" s="72" t="str">
        <f>VLOOKUP(I272,Hoja2!A$3:I$54,9,0)</f>
        <v>SEGUIMIENTO A ACCIONES PREVENTIVAS Y CORRECTIVAS</v>
      </c>
      <c r="AD272" s="83"/>
    </row>
    <row r="273" spans="1:30" ht="25.5">
      <c r="A273" s="133"/>
      <c r="B273" s="130"/>
      <c r="C273" s="124"/>
      <c r="D273" s="127"/>
      <c r="E273" s="112"/>
      <c r="F273" s="112"/>
      <c r="G273" s="112"/>
      <c r="H273" s="67" t="str">
        <f>VLOOKUP(I273,Hoja2!A$3:I$54,2,0)</f>
        <v>SUPERFICIES DE TRABAJO IRREGULARES O DESLIZANTES</v>
      </c>
      <c r="I273" s="109" t="s">
        <v>248</v>
      </c>
      <c r="J273" s="67" t="str">
        <f>VLOOKUP(I273,Hoja2!A$3:I$54,3,0)</f>
        <v>CAÍDAS DEL MISMO Y DISTINTO NIVEL, FRACTURAS, GOLPE CON OBJETOS</v>
      </c>
      <c r="K273" s="68"/>
      <c r="L273" s="67" t="str">
        <f>VLOOKUP(I273,Hoja2!A$3:I$54,4,0)</f>
        <v>PG INSPECCIONES, PG EMERGENCIA</v>
      </c>
      <c r="M273" s="67" t="str">
        <f>VLOOKUP(I273,Hoja2!A$3:I$54,5,0)</f>
        <v>CAPACITACIÓN</v>
      </c>
      <c r="N273" s="69">
        <v>6</v>
      </c>
      <c r="O273" s="69">
        <v>4</v>
      </c>
      <c r="P273" s="69">
        <v>25</v>
      </c>
      <c r="Q273" s="69">
        <f t="shared" si="45"/>
        <v>24</v>
      </c>
      <c r="R273" s="69">
        <f t="shared" si="46"/>
        <v>600</v>
      </c>
      <c r="S273" s="69" t="str">
        <f t="shared" si="47"/>
        <v>MA-24</v>
      </c>
      <c r="T273" s="66" t="str">
        <f t="shared" si="48"/>
        <v>I</v>
      </c>
      <c r="U273" s="66" t="str">
        <f t="shared" si="49"/>
        <v>No Aceptable</v>
      </c>
      <c r="V273" s="68">
        <v>6</v>
      </c>
      <c r="W273" s="67" t="str">
        <f>VLOOKUP(I273,Hoja2!A$3:I$54,6,0)</f>
        <v>SECUELA, CALIFICACIÓN DE ENFERMEDAD LABORAL, MUERTE</v>
      </c>
      <c r="X273" s="72"/>
      <c r="Y273" s="72"/>
      <c r="Z273" s="72"/>
      <c r="AA273" s="71" t="str">
        <f>VLOOKUP(I273,Hoja2!A$3:I$54,7,0)</f>
        <v>N/A</v>
      </c>
      <c r="AB273" s="71" t="str">
        <f>VLOOKUP(I273,Hoja2!A$3:I$54,8,0)</f>
        <v>REPORTES DE CONDICIONES INSEGURAS</v>
      </c>
      <c r="AC273" s="72" t="str">
        <f>VLOOKUP(I273,Hoja2!A$3:I$54,9,0)</f>
        <v>SEGUIMIENTO A ACCIONES PREVENTIVAS Y CORRECTIVAS</v>
      </c>
      <c r="AD273" s="83"/>
    </row>
    <row r="274" spans="1:30" ht="40.5">
      <c r="A274" s="133"/>
      <c r="B274" s="130"/>
      <c r="C274" s="124"/>
      <c r="D274" s="127"/>
      <c r="E274" s="112"/>
      <c r="F274" s="112"/>
      <c r="G274" s="112"/>
      <c r="H274" s="67" t="str">
        <f>VLOOKUP(I274,Hoja2!A$3:I$54,2,0)</f>
        <v>ATROPELLAMIENTO, ENVESTIDA</v>
      </c>
      <c r="I274" s="109" t="s">
        <v>189</v>
      </c>
      <c r="J274" s="67" t="str">
        <f>VLOOKUP(I274,Hoja2!A$3:I$54,3,0)</f>
        <v>LESIONES, PÉRDIDAS MATERIALES, MUERTE</v>
      </c>
      <c r="K274" s="68"/>
      <c r="L274" s="67" t="str">
        <f>VLOOKUP(I274,Hoja2!A$3:I$54,4,0)</f>
        <v>PG INSPECCIONES, PG EMERGENCIA</v>
      </c>
      <c r="M274" s="67" t="str">
        <f>VLOOKUP(I274,Hoja2!A$3:I$54,5,0)</f>
        <v>PG SEGURIDAD VIAL</v>
      </c>
      <c r="N274" s="69">
        <v>2</v>
      </c>
      <c r="O274" s="69">
        <v>4</v>
      </c>
      <c r="P274" s="69">
        <v>25</v>
      </c>
      <c r="Q274" s="69">
        <f t="shared" si="45"/>
        <v>8</v>
      </c>
      <c r="R274" s="69">
        <f t="shared" si="46"/>
        <v>200</v>
      </c>
      <c r="S274" s="69" t="str">
        <f t="shared" si="47"/>
        <v>M-8</v>
      </c>
      <c r="T274" s="62" t="str">
        <f t="shared" si="48"/>
        <v>II</v>
      </c>
      <c r="U274" s="62" t="str">
        <f t="shared" si="49"/>
        <v>No Aceptable o Aceptable con Control Especifico</v>
      </c>
      <c r="V274" s="68">
        <v>6</v>
      </c>
      <c r="W274" s="67" t="str">
        <f>VLOOKUP(I274,Hoja2!A$3:I$54,6,0)</f>
        <v>SECUELA, CALIFICACIÓN DE ENFERMEDAD LABORAL, MUERTE</v>
      </c>
      <c r="X274" s="72"/>
      <c r="Y274" s="72"/>
      <c r="Z274" s="72"/>
      <c r="AA274" s="71" t="str">
        <f>VLOOKUP(I274,Hoja2!A$3:I$54,7,0)</f>
        <v>NS SEGURIDAD VIAL</v>
      </c>
      <c r="AB274" s="71" t="str">
        <f>VLOOKUP(I274,Hoja2!A$3:I$54,8,0)</f>
        <v>REPORTE DE CONDICIONES</v>
      </c>
      <c r="AC274" s="72" t="str">
        <f>VLOOKUP(I274,Hoja2!A$3:I$54,9,0)</f>
        <v>LISTAS PREOPERACIONALES, MANTENIMIENTO PREVENTIVO Y CORRECTIVO</v>
      </c>
      <c r="AD274" s="83"/>
    </row>
    <row r="275" spans="1:30" ht="40.5">
      <c r="A275" s="133"/>
      <c r="B275" s="130"/>
      <c r="C275" s="124"/>
      <c r="D275" s="127"/>
      <c r="E275" s="112"/>
      <c r="F275" s="112"/>
      <c r="G275" s="112"/>
      <c r="H275" s="67" t="str">
        <f>VLOOKUP(I275,Hoja2!A$3:I$54,2,0)</f>
        <v>ATRACO, ROBO, ATENTADO, SECUESTROS, DE ORDEN PÚBLICO</v>
      </c>
      <c r="I275" s="109" t="s">
        <v>180</v>
      </c>
      <c r="J275" s="67" t="str">
        <f>VLOOKUP(I275,Hoja2!A$3:I$54,3,0)</f>
        <v>HERIDAS, LESIONES FÍSICAS / PSICOLÓGICAS</v>
      </c>
      <c r="K275" s="68"/>
      <c r="L275" s="67" t="str">
        <f>VLOOKUP(I275,Hoja2!A$3:I$54,4,0)</f>
        <v>PG INSPECCIONES, PG EMERGENCIA</v>
      </c>
      <c r="M275" s="67" t="str">
        <f>VLOOKUP(I275,Hoja2!A$3:I$54,5,0)</f>
        <v>UNIFORMES CORPORATIVOS, CHAQUETAS CORPORATIVAS, CARNETIZACIÓN</v>
      </c>
      <c r="N275" s="69">
        <v>6</v>
      </c>
      <c r="O275" s="69">
        <v>3</v>
      </c>
      <c r="P275" s="69">
        <v>25</v>
      </c>
      <c r="Q275" s="69">
        <f t="shared" si="45"/>
        <v>18</v>
      </c>
      <c r="R275" s="69">
        <f t="shared" si="46"/>
        <v>450</v>
      </c>
      <c r="S275" s="69" t="str">
        <f t="shared" si="47"/>
        <v>A-18</v>
      </c>
      <c r="T275" s="62" t="str">
        <f t="shared" si="48"/>
        <v>II</v>
      </c>
      <c r="U275" s="62" t="str">
        <f t="shared" si="49"/>
        <v>No Aceptable o Aceptable con Control Especifico</v>
      </c>
      <c r="V275" s="68">
        <v>6</v>
      </c>
      <c r="W275" s="67" t="str">
        <f>VLOOKUP(I275,Hoja2!A$3:I$54,6,0)</f>
        <v>SECUELA, CALIFICACIÓN DE ENFERMEDAD LABORAL, MUERTE</v>
      </c>
      <c r="X275" s="72"/>
      <c r="Y275" s="72"/>
      <c r="Z275" s="72"/>
      <c r="AA275" s="71" t="str">
        <f>VLOOKUP(I275,Hoja2!A$3:I$54,7,0)</f>
        <v>N/A</v>
      </c>
      <c r="AB275" s="71" t="str">
        <f>VLOOKUP(I275,Hoja2!A$3:I$54,8,0)</f>
        <v>BUENAS PRACTICAS, APLICACIÓN DE PROCEDIMIENTOS</v>
      </c>
      <c r="AC275" s="72" t="str">
        <f>VLOOKUP(I275,Hoja2!A$3:I$54,9,0)</f>
        <v>BUENAS PRACTICAS</v>
      </c>
      <c r="AD275" s="83"/>
    </row>
    <row r="276" spans="1:30" ht="23.25" customHeight="1">
      <c r="A276" s="133"/>
      <c r="B276" s="130"/>
      <c r="C276" s="124"/>
      <c r="D276" s="127"/>
      <c r="E276" s="112"/>
      <c r="F276" s="112"/>
      <c r="G276" s="112"/>
      <c r="H276" s="67" t="str">
        <f>VLOOKUP(I276,Hoja2!A$3:I$54,2,0)</f>
        <v>EXPLOSION, FUGA, DERRAME E INCENDIO</v>
      </c>
      <c r="I276" s="109" t="s">
        <v>230</v>
      </c>
      <c r="J276" s="67" t="str">
        <f>VLOOKUP(I276,Hoja2!A$3:I$54,3,0)</f>
        <v>INTOXICACIÓN, QUEMADURAS, LESIONES, ATRAPAMIENTO</v>
      </c>
      <c r="K276" s="68"/>
      <c r="L276" s="67" t="str">
        <f>VLOOKUP(I276,Hoja2!A$3:I$54,4,0)</f>
        <v>PG INSPECCIONES, PG EMERGENCIA</v>
      </c>
      <c r="M276" s="67" t="str">
        <f>VLOOKUP(I276,Hoja2!A$3:I$54,5,0)</f>
        <v>NO OBSERVADO</v>
      </c>
      <c r="N276" s="69">
        <v>2</v>
      </c>
      <c r="O276" s="69">
        <v>2</v>
      </c>
      <c r="P276" s="69">
        <v>10</v>
      </c>
      <c r="Q276" s="69">
        <f t="shared" si="45"/>
        <v>4</v>
      </c>
      <c r="R276" s="69">
        <f t="shared" si="46"/>
        <v>40</v>
      </c>
      <c r="S276" s="69" t="str">
        <f t="shared" si="47"/>
        <v>B-4</v>
      </c>
      <c r="T276" s="62" t="str">
        <f t="shared" si="48"/>
        <v>III</v>
      </c>
      <c r="U276" s="62" t="str">
        <f t="shared" si="49"/>
        <v>Mejorable</v>
      </c>
      <c r="V276" s="68">
        <v>6</v>
      </c>
      <c r="W276" s="67" t="str">
        <f>VLOOKUP(I276,Hoja2!A$3:I$54,6,0)</f>
        <v>SECUELA, CALIFICACIÓN DE ENFERMEDAD LABORAL, MUERTE</v>
      </c>
      <c r="X276" s="72"/>
      <c r="Y276" s="72"/>
      <c r="Z276" s="72"/>
      <c r="AA276" s="71" t="str">
        <f>VLOOKUP(I276,Hoja2!A$3:I$54,7,0)</f>
        <v>NS PLANES DE EMERGENCIA</v>
      </c>
      <c r="AB276" s="71" t="str">
        <f>VLOOKUP(I276,Hoja2!A$3:I$54,8,0)</f>
        <v>PROTOCOLOS DE EVACUACIÓN, PUNTO DE ENCUENTRO</v>
      </c>
      <c r="AC276" s="72" t="str">
        <f>VLOOKUP(I276,Hoja2!A$3:I$54,9,0)</f>
        <v>N/A</v>
      </c>
      <c r="AD276" s="83"/>
    </row>
    <row r="277" spans="1:30" ht="24.75" customHeight="1">
      <c r="A277" s="133"/>
      <c r="B277" s="130"/>
      <c r="C277" s="124"/>
      <c r="D277" s="127"/>
      <c r="E277" s="112"/>
      <c r="F277" s="112"/>
      <c r="G277" s="112"/>
      <c r="H277" s="67" t="str">
        <f>VLOOKUP(I277,Hoja2!A$3:I$54,2,0)</f>
        <v>AUSENCIA O EXCESO DE LUZ EN UN AMBIENTE</v>
      </c>
      <c r="I277" s="109" t="s">
        <v>47</v>
      </c>
      <c r="J277" s="67" t="str">
        <f>VLOOKUP(I277,Hoja2!A$3:I$54,3,0)</f>
        <v>ESTRÉS, DIFICULTAD PARA VER, CANSANCIO VISUAL</v>
      </c>
      <c r="K277" s="68"/>
      <c r="L277" s="67" t="str">
        <f>VLOOKUP(I277,Hoja2!A$3:I$54,4,0)</f>
        <v>PG INSPECCIONES, PG EMERGENCIA</v>
      </c>
      <c r="M277" s="67" t="str">
        <f>VLOOKUP(I277,Hoja2!A$3:I$54,5,0)</f>
        <v>NO OBSERVADO</v>
      </c>
      <c r="N277" s="69">
        <v>10</v>
      </c>
      <c r="O277" s="69">
        <v>3</v>
      </c>
      <c r="P277" s="69">
        <v>25</v>
      </c>
      <c r="Q277" s="69">
        <f t="shared" si="45"/>
        <v>30</v>
      </c>
      <c r="R277" s="69">
        <f t="shared" si="46"/>
        <v>750</v>
      </c>
      <c r="S277" s="69" t="str">
        <f t="shared" si="47"/>
        <v>MA-30</v>
      </c>
      <c r="T277" s="62" t="str">
        <f t="shared" si="48"/>
        <v>I</v>
      </c>
      <c r="U277" s="62" t="str">
        <f t="shared" si="49"/>
        <v>No Aceptable</v>
      </c>
      <c r="V277" s="68">
        <v>6</v>
      </c>
      <c r="W277" s="67" t="str">
        <f>VLOOKUP(I277,Hoja2!A$3:I$54,6,0)</f>
        <v>SECUELA, CALIFICACIÓN DE ENFERMEDAD LABORAL</v>
      </c>
      <c r="X277" s="72"/>
      <c r="Y277" s="72"/>
      <c r="Z277" s="72"/>
      <c r="AA277" s="71" t="str">
        <f>VLOOKUP(I277,Hoja2!A$3:I$54,7,0)</f>
        <v>N/A</v>
      </c>
      <c r="AB277" s="71" t="str">
        <f>VLOOKUP(I277,Hoja2!A$3:I$54,8,0)</f>
        <v>AUTOCUIDADO E HIGIENE</v>
      </c>
      <c r="AC277" s="72" t="str">
        <f>VLOOKUP(I277,Hoja2!A$3:I$54,9,0)</f>
        <v>PG HIGIENE</v>
      </c>
      <c r="AD277" s="83"/>
    </row>
    <row r="278" spans="1:30" ht="25.5">
      <c r="A278" s="133"/>
      <c r="B278" s="130"/>
      <c r="C278" s="124"/>
      <c r="D278" s="127"/>
      <c r="E278" s="112"/>
      <c r="F278" s="112"/>
      <c r="G278" s="112"/>
      <c r="H278" s="67" t="str">
        <f>VLOOKUP(I278,Hoja2!A$3:I$54,2,0)</f>
        <v>POLVOS INORGÁNICOS</v>
      </c>
      <c r="I278" s="109" t="s">
        <v>78</v>
      </c>
      <c r="J278" s="67" t="str">
        <f>VLOOKUP(I278,Hoja2!A$3:I$54,3,0)</f>
        <v>COMPLICACIONES RESPIRATORIAS</v>
      </c>
      <c r="K278" s="68"/>
      <c r="L278" s="67" t="str">
        <f>VLOOKUP(I278,Hoja2!A$3:I$54,4,0)</f>
        <v>PG INSPECCIONES, PG EMERGENCIA, PG RIESGO QUÍMICO</v>
      </c>
      <c r="M278" s="67" t="str">
        <f>VLOOKUP(I278,Hoja2!A$3:I$54,5,0)</f>
        <v>ELEMENTOS DE PROTECCIÓN PERSONAL</v>
      </c>
      <c r="N278" s="69">
        <v>2</v>
      </c>
      <c r="O278" s="69">
        <v>3</v>
      </c>
      <c r="P278" s="69">
        <v>10</v>
      </c>
      <c r="Q278" s="69">
        <f t="shared" si="45"/>
        <v>6</v>
      </c>
      <c r="R278" s="69">
        <f t="shared" si="46"/>
        <v>60</v>
      </c>
      <c r="S278" s="69" t="str">
        <f t="shared" si="47"/>
        <v>M-6</v>
      </c>
      <c r="T278" s="62" t="str">
        <f t="shared" si="48"/>
        <v>III</v>
      </c>
      <c r="U278" s="62" t="str">
        <f t="shared" si="49"/>
        <v>Mejorable</v>
      </c>
      <c r="V278" s="68">
        <v>6</v>
      </c>
      <c r="W278" s="67" t="str">
        <f>VLOOKUP(I278,Hoja2!A$3:I$54,6,0)</f>
        <v>SECUELA, CALIFICACIÓN DE ENFERMEDAD LABORAL</v>
      </c>
      <c r="X278" s="72"/>
      <c r="Y278" s="72"/>
      <c r="Z278" s="72"/>
      <c r="AA278" s="71" t="str">
        <f>VLOOKUP(I278,Hoja2!A$3:I$54,7,0)</f>
        <v>NS QUIMICOS</v>
      </c>
      <c r="AB278" s="71" t="str">
        <f>VLOOKUP(I278,Hoja2!A$3:I$54,8,0)</f>
        <v>BUENAS PRACTICAS Y USO DE EPP</v>
      </c>
      <c r="AC278" s="72" t="str">
        <f>VLOOKUP(I278,Hoja2!A$3:I$54,9,0)</f>
        <v>PG HIGIENE</v>
      </c>
      <c r="AD278" s="83"/>
    </row>
    <row r="279" spans="1:30" ht="25.5">
      <c r="A279" s="133"/>
      <c r="B279" s="130"/>
      <c r="C279" s="124"/>
      <c r="D279" s="127"/>
      <c r="E279" s="112"/>
      <c r="F279" s="112"/>
      <c r="G279" s="112"/>
      <c r="H279" s="67" t="str">
        <f>VLOOKUP(I279,Hoja2!A$3:I$54,2,0)</f>
        <v>MATERIAL PARTICULADO</v>
      </c>
      <c r="I279" s="109" t="s">
        <v>84</v>
      </c>
      <c r="J279" s="67" t="str">
        <f>VLOOKUP(I279,Hoja2!A$3:I$54,3,0)</f>
        <v>COMPLICACIONES RESPIRATORIAS</v>
      </c>
      <c r="K279" s="68"/>
      <c r="L279" s="67" t="str">
        <f>VLOOKUP(I279,Hoja2!A$3:I$54,4,0)</f>
        <v>PG INSPECCIONES, PG EMERGENCIA, PG RIESGO QUÍMICO</v>
      </c>
      <c r="M279" s="67" t="str">
        <f>VLOOKUP(I279,Hoja2!A$3:I$54,5,0)</f>
        <v>ELEMENTOS DE PROTECCIÓN PERSONAL</v>
      </c>
      <c r="N279" s="69">
        <v>2</v>
      </c>
      <c r="O279" s="69">
        <v>1</v>
      </c>
      <c r="P279" s="69">
        <v>10</v>
      </c>
      <c r="Q279" s="69">
        <f t="shared" si="45"/>
        <v>2</v>
      </c>
      <c r="R279" s="69">
        <f t="shared" si="46"/>
        <v>20</v>
      </c>
      <c r="S279" s="69" t="str">
        <f t="shared" si="47"/>
        <v>B-2</v>
      </c>
      <c r="T279" s="62" t="str">
        <f t="shared" si="48"/>
        <v>IV</v>
      </c>
      <c r="U279" s="62" t="str">
        <f t="shared" si="49"/>
        <v>Aceptable</v>
      </c>
      <c r="V279" s="68">
        <v>6</v>
      </c>
      <c r="W279" s="67" t="str">
        <f>VLOOKUP(I279,Hoja2!A$3:I$54,6,0)</f>
        <v>SECUELA, CALIFICACIÓN DE ENFERMEDAD LABORAL</v>
      </c>
      <c r="X279" s="72"/>
      <c r="Y279" s="72"/>
      <c r="Z279" s="72"/>
      <c r="AA279" s="71" t="str">
        <f>VLOOKUP(I279,Hoja2!A$3:I$54,7,0)</f>
        <v>NS QUIMICOS</v>
      </c>
      <c r="AB279" s="71" t="str">
        <f>VLOOKUP(I279,Hoja2!A$3:I$54,8,0)</f>
        <v>BUENAS PRACTICAS Y USO DE EPP</v>
      </c>
      <c r="AC279" s="72" t="str">
        <f>VLOOKUP(I279,Hoja2!A$3:I$54,9,0)</f>
        <v>FORTALECIMIENTO PVE QUÍMICO</v>
      </c>
      <c r="AD279" s="83"/>
    </row>
    <row r="280" spans="1:30" ht="25.5">
      <c r="A280" s="133"/>
      <c r="B280" s="130"/>
      <c r="C280" s="124"/>
      <c r="D280" s="127"/>
      <c r="E280" s="112"/>
      <c r="F280" s="112"/>
      <c r="G280" s="112"/>
      <c r="H280" s="67" t="str">
        <f>VLOOKUP(I280,Hoja2!A$3:I$54,2,0)</f>
        <v>HUMOS METÁLICOS O NO METÁLICOS</v>
      </c>
      <c r="I280" s="109" t="s">
        <v>93</v>
      </c>
      <c r="J280" s="67" t="str">
        <f>VLOOKUP(I280,Hoja2!A$3:I$54,3,0)</f>
        <v>COMPLICACIONES RESPIRATORIAS</v>
      </c>
      <c r="K280" s="68"/>
      <c r="L280" s="67" t="str">
        <f>VLOOKUP(I280,Hoja2!A$3:I$54,4,0)</f>
        <v>PG INSPECCIONES, PG EMERGENCIA, PG RIESGO QUÍMICO</v>
      </c>
      <c r="M280" s="67" t="str">
        <f>VLOOKUP(I280,Hoja2!A$3:I$54,5,0)</f>
        <v>ELEMENTOS DE PROTECCIÓN PERSONAL</v>
      </c>
      <c r="N280" s="69">
        <v>2</v>
      </c>
      <c r="O280" s="69">
        <v>1</v>
      </c>
      <c r="P280" s="69">
        <v>10</v>
      </c>
      <c r="Q280" s="69">
        <f t="shared" si="45"/>
        <v>2</v>
      </c>
      <c r="R280" s="69">
        <f t="shared" si="46"/>
        <v>20</v>
      </c>
      <c r="S280" s="69" t="str">
        <f t="shared" si="47"/>
        <v>B-2</v>
      </c>
      <c r="T280" s="62" t="str">
        <f t="shared" si="48"/>
        <v>IV</v>
      </c>
      <c r="U280" s="62" t="str">
        <f t="shared" si="49"/>
        <v>Aceptable</v>
      </c>
      <c r="V280" s="68">
        <v>6</v>
      </c>
      <c r="W280" s="67" t="str">
        <f>VLOOKUP(I280,Hoja2!A$3:I$54,6,0)</f>
        <v>SECUELA, CALIFICACIÓN DE ENFERMEDAD LABORAL, MUERTE</v>
      </c>
      <c r="X280" s="72"/>
      <c r="Y280" s="72"/>
      <c r="Z280" s="72"/>
      <c r="AA280" s="71" t="str">
        <f>VLOOKUP(I280,Hoja2!A$3:I$54,7,0)</f>
        <v>NS QUIMICOS</v>
      </c>
      <c r="AB280" s="71" t="str">
        <f>VLOOKUP(I280,Hoja2!A$3:I$54,8,0)</f>
        <v>BUENAS PRACTICAS, AUTOCUIDADO Y EPP</v>
      </c>
      <c r="AC280" s="72" t="str">
        <f>VLOOKUP(I280,Hoja2!A$3:I$54,9,0)</f>
        <v>FORTALECIMIENTO PVE QUÍMICO</v>
      </c>
      <c r="AD280" s="83"/>
    </row>
    <row r="281" spans="1:30" ht="15">
      <c r="A281" s="133"/>
      <c r="B281" s="130"/>
      <c r="C281" s="124"/>
      <c r="D281" s="127"/>
      <c r="E281" s="112"/>
      <c r="F281" s="112"/>
      <c r="G281" s="112"/>
      <c r="H281" s="67" t="str">
        <f>VLOOKUP(I281,Hoja2!A$3:I$54,2,0)</f>
        <v>MICROORGANISMOS</v>
      </c>
      <c r="I281" s="109" t="s">
        <v>237</v>
      </c>
      <c r="J281" s="67" t="str">
        <f>VLOOKUP(I281,Hoja2!A$3:I$54,3,0)</f>
        <v>GRIPAS, NAUSEAS, MAREOS, MALESTAR GENERAL</v>
      </c>
      <c r="K281" s="68"/>
      <c r="L281" s="67" t="str">
        <f>VLOOKUP(I281,Hoja2!A$3:I$54,4,0)</f>
        <v>PG INSPECCIONES, PG EMERGENCIA</v>
      </c>
      <c r="M281" s="67" t="str">
        <f>VLOOKUP(I281,Hoja2!A$3:I$54,5,0)</f>
        <v>PVE BIOLÓGICO</v>
      </c>
      <c r="N281" s="69">
        <v>2</v>
      </c>
      <c r="O281" s="69">
        <v>1</v>
      </c>
      <c r="P281" s="69">
        <v>10</v>
      </c>
      <c r="Q281" s="69">
        <f t="shared" si="45"/>
        <v>2</v>
      </c>
      <c r="R281" s="69">
        <f t="shared" si="46"/>
        <v>20</v>
      </c>
      <c r="S281" s="69" t="str">
        <f t="shared" si="47"/>
        <v>B-2</v>
      </c>
      <c r="T281" s="62" t="str">
        <f t="shared" si="48"/>
        <v>IV</v>
      </c>
      <c r="U281" s="62" t="str">
        <f t="shared" si="49"/>
        <v>Aceptable</v>
      </c>
      <c r="V281" s="68">
        <v>6</v>
      </c>
      <c r="W281" s="67" t="str">
        <f>VLOOKUP(I281,Hoja2!A$3:I$54,6,0)</f>
        <v>SECUELA</v>
      </c>
      <c r="X281" s="72"/>
      <c r="Y281" s="72"/>
      <c r="Z281" s="72"/>
      <c r="AA281" s="71" t="str">
        <f>VLOOKUP(I281,Hoja2!A$3:I$54,7,0)</f>
        <v>NS BIOLÓGICO</v>
      </c>
      <c r="AB281" s="71" t="str">
        <f>VLOOKUP(I281,Hoja2!A$3:I$54,8,0)</f>
        <v>N/A</v>
      </c>
      <c r="AC281" s="72" t="str">
        <f>VLOOKUP(I281,Hoja2!A$3:I$54,9,0)</f>
        <v>BUENAS PRACTICAS</v>
      </c>
      <c r="AD281" s="83"/>
    </row>
    <row r="282" spans="1:30" ht="27.75" customHeight="1">
      <c r="A282" s="133"/>
      <c r="B282" s="130"/>
      <c r="C282" s="124"/>
      <c r="D282" s="127"/>
      <c r="E282" s="112"/>
      <c r="F282" s="112"/>
      <c r="G282" s="112"/>
      <c r="H282" s="67" t="str">
        <f>VLOOKUP(I282,Hoja2!A$3:I$54,2,0)</f>
        <v>MICROORGANISMOS EN EL AMBIENTE</v>
      </c>
      <c r="I282" s="109" t="s">
        <v>240</v>
      </c>
      <c r="J282" s="67" t="str">
        <f>VLOOKUP(I282,Hoja2!A$3:I$54,3,0)</f>
        <v>LESIONES EN LA PIEL, MALESTAR GENERAL</v>
      </c>
      <c r="K282" s="68"/>
      <c r="L282" s="67" t="str">
        <f>VLOOKUP(I282,Hoja2!A$3:I$54,4,0)</f>
        <v>PG INSPECCIONES, PG EMERGENCIA</v>
      </c>
      <c r="M282" s="67" t="str">
        <f>VLOOKUP(I282,Hoja2!A$3:I$54,5,0)</f>
        <v>PVE BIOLÓGICO, ELEMENTOS DE PROTECCION PERSONAL</v>
      </c>
      <c r="N282" s="69">
        <v>2</v>
      </c>
      <c r="O282" s="69">
        <v>3</v>
      </c>
      <c r="P282" s="69">
        <v>10</v>
      </c>
      <c r="Q282" s="69">
        <f t="shared" si="45"/>
        <v>6</v>
      </c>
      <c r="R282" s="69">
        <f t="shared" si="46"/>
        <v>60</v>
      </c>
      <c r="S282" s="69" t="str">
        <f t="shared" si="47"/>
        <v>M-6</v>
      </c>
      <c r="T282" s="62" t="str">
        <f t="shared" si="48"/>
        <v>III</v>
      </c>
      <c r="U282" s="62" t="str">
        <f t="shared" si="49"/>
        <v>Mejorable</v>
      </c>
      <c r="V282" s="68">
        <v>6</v>
      </c>
      <c r="W282" s="67" t="str">
        <f>VLOOKUP(I282,Hoja2!A$3:I$54,6,0)</f>
        <v>SECUELA, CALIFICACIÓN DE ENFERMEDAD LABORAL, MUERTE</v>
      </c>
      <c r="X282" s="72"/>
      <c r="Y282" s="72"/>
      <c r="Z282" s="72"/>
      <c r="AA282" s="71" t="str">
        <f>VLOOKUP(I282,Hoja2!A$3:I$54,7,0)</f>
        <v>NS BIOLÓGICO</v>
      </c>
      <c r="AB282" s="71" t="str">
        <f>VLOOKUP(I282,Hoja2!A$3:I$54,8,0)</f>
        <v>AUTOCIODADO E HIGIENE, USO DE EPP</v>
      </c>
      <c r="AC282" s="72" t="str">
        <f>VLOOKUP(I282,Hoja2!A$3:I$54,9,0)</f>
        <v>N/A</v>
      </c>
      <c r="AD282" s="83"/>
    </row>
    <row r="283" spans="1:30" ht="27.75" customHeight="1">
      <c r="A283" s="133"/>
      <c r="B283" s="130"/>
      <c r="C283" s="124"/>
      <c r="D283" s="127"/>
      <c r="E283" s="112"/>
      <c r="F283" s="112"/>
      <c r="G283" s="112"/>
      <c r="H283" s="67" t="str">
        <f>VLOOKUP(I283,Hoja2!A$3:I$54,2,0)</f>
        <v>HONGOS</v>
      </c>
      <c r="I283" s="109" t="s">
        <v>113</v>
      </c>
      <c r="J283" s="67" t="str">
        <f>VLOOKUP(I283,Hoja2!A$3:I$54,3,0)</f>
        <v>LESIONES EN LA PIEL</v>
      </c>
      <c r="K283" s="68"/>
      <c r="L283" s="67" t="str">
        <f>VLOOKUP(I283,Hoja2!A$3:I$54,4,0)</f>
        <v>PG INSPECCIONES, PG EMERGENCIA</v>
      </c>
      <c r="M283" s="67" t="str">
        <f>VLOOKUP(I283,Hoja2!A$3:I$54,5,0)</f>
        <v>PVE BIOLÓGICO</v>
      </c>
      <c r="N283" s="69">
        <v>2</v>
      </c>
      <c r="O283" s="69">
        <v>1</v>
      </c>
      <c r="P283" s="69">
        <v>10</v>
      </c>
      <c r="Q283" s="69">
        <f t="shared" si="45"/>
        <v>2</v>
      </c>
      <c r="R283" s="69">
        <f t="shared" si="46"/>
        <v>20</v>
      </c>
      <c r="S283" s="69" t="str">
        <f t="shared" si="47"/>
        <v>B-2</v>
      </c>
      <c r="T283" s="62" t="str">
        <f t="shared" si="48"/>
        <v>IV</v>
      </c>
      <c r="U283" s="62" t="str">
        <f t="shared" si="49"/>
        <v>Aceptable</v>
      </c>
      <c r="V283" s="68">
        <v>6</v>
      </c>
      <c r="W283" s="67" t="str">
        <f>VLOOKUP(I283,Hoja2!A$3:I$54,6,0)</f>
        <v>SECUELA</v>
      </c>
      <c r="X283" s="72"/>
      <c r="Y283" s="72"/>
      <c r="Z283" s="72"/>
      <c r="AA283" s="71" t="str">
        <f>VLOOKUP(I283,Hoja2!A$3:I$54,7,0)</f>
        <v>NS BIOLÓGICO</v>
      </c>
      <c r="AB283" s="71" t="str">
        <f>VLOOKUP(I283,Hoja2!A$3:I$54,8,0)</f>
        <v>AUTOCUIDADO E HIGIENE, USO DE EPP</v>
      </c>
      <c r="AC283" s="72" t="str">
        <f>VLOOKUP(I283,Hoja2!A$3:I$54,9,0)</f>
        <v>N/A</v>
      </c>
      <c r="AD283" s="83"/>
    </row>
    <row r="284" spans="1:30" ht="27.75" customHeight="1">
      <c r="A284" s="133"/>
      <c r="B284" s="130"/>
      <c r="C284" s="124"/>
      <c r="D284" s="127"/>
      <c r="E284" s="112"/>
      <c r="F284" s="112"/>
      <c r="G284" s="112"/>
      <c r="H284" s="67" t="str">
        <f>VLOOKUP(I284,Hoja2!A$3:I$54,2,0)</f>
        <v>FLUIDOS</v>
      </c>
      <c r="I284" s="109" t="s">
        <v>117</v>
      </c>
      <c r="J284" s="67" t="str">
        <f>VLOOKUP(I284,Hoja2!A$3:I$54,3,0)</f>
        <v>LESIONES DÉRMICAS</v>
      </c>
      <c r="K284" s="68"/>
      <c r="L284" s="67" t="str">
        <f>VLOOKUP(I284,Hoja2!A$3:I$54,4,0)</f>
        <v>PG INSPECCIONES, PG EMERGENCIA</v>
      </c>
      <c r="M284" s="67" t="str">
        <f>VLOOKUP(I284,Hoja2!A$3:I$54,5,0)</f>
        <v>PVE BIOLÓGICO, ELEMENTOS DE PROTECCION PERSONAL</v>
      </c>
      <c r="N284" s="69">
        <v>2</v>
      </c>
      <c r="O284" s="69">
        <v>4</v>
      </c>
      <c r="P284" s="69">
        <v>25</v>
      </c>
      <c r="Q284" s="69">
        <f t="shared" si="45"/>
        <v>8</v>
      </c>
      <c r="R284" s="69">
        <f t="shared" si="46"/>
        <v>200</v>
      </c>
      <c r="S284" s="69" t="str">
        <f t="shared" si="47"/>
        <v>M-8</v>
      </c>
      <c r="T284" s="62" t="str">
        <f t="shared" si="48"/>
        <v>II</v>
      </c>
      <c r="U284" s="62" t="str">
        <f t="shared" si="49"/>
        <v>No Aceptable o Aceptable con Control Especifico</v>
      </c>
      <c r="V284" s="68">
        <v>6</v>
      </c>
      <c r="W284" s="67" t="str">
        <f>VLOOKUP(I284,Hoja2!A$3:I$54,6,0)</f>
        <v>SECUELA, CALIFICACIÓN DE ENFERMEDAD LABORAL, MUERTE</v>
      </c>
      <c r="X284" s="72"/>
      <c r="Y284" s="72"/>
      <c r="Z284" s="72"/>
      <c r="AA284" s="71" t="str">
        <f>VLOOKUP(I284,Hoja2!A$3:I$54,7,0)</f>
        <v>NS BIOLÓGICO</v>
      </c>
      <c r="AB284" s="71" t="str">
        <f>VLOOKUP(I284,Hoja2!A$3:I$54,8,0)</f>
        <v>AUTOCUIDADO E HIGIENE, USO DE EPP</v>
      </c>
      <c r="AC284" s="72" t="str">
        <f>VLOOKUP(I284,Hoja2!A$3:I$54,9,0)</f>
        <v>N/A</v>
      </c>
      <c r="AD284" s="83"/>
    </row>
    <row r="285" spans="1:30" ht="25.5">
      <c r="A285" s="133"/>
      <c r="B285" s="130"/>
      <c r="C285" s="124"/>
      <c r="D285" s="127"/>
      <c r="E285" s="112"/>
      <c r="F285" s="112"/>
      <c r="G285" s="112"/>
      <c r="H285" s="67" t="str">
        <f>VLOOKUP(I285,Hoja2!A$3:I$54,2,0)</f>
        <v>PARÁSITOS</v>
      </c>
      <c r="I285" s="109" t="s">
        <v>119</v>
      </c>
      <c r="J285" s="67" t="str">
        <f>VLOOKUP(I285,Hoja2!A$3:I$54,3,0)</f>
        <v>LESIONES, INFECCIONES PARASITARIAS</v>
      </c>
      <c r="K285" s="68"/>
      <c r="L285" s="67" t="str">
        <f>VLOOKUP(I285,Hoja2!A$3:I$54,4,0)</f>
        <v>PG INSPECCIONES, PG EMERGENCIA</v>
      </c>
      <c r="M285" s="67" t="str">
        <f>VLOOKUP(I285,Hoja2!A$3:I$54,5,0)</f>
        <v>PVE BIOLÓGICO, ELEMENTOS DE PROTECCION PERSONAL</v>
      </c>
      <c r="N285" s="69">
        <v>2</v>
      </c>
      <c r="O285" s="69">
        <v>2</v>
      </c>
      <c r="P285" s="69">
        <v>10</v>
      </c>
      <c r="Q285" s="69">
        <f t="shared" si="45"/>
        <v>4</v>
      </c>
      <c r="R285" s="69">
        <f t="shared" si="46"/>
        <v>40</v>
      </c>
      <c r="S285" s="69" t="str">
        <f t="shared" si="47"/>
        <v>B-4</v>
      </c>
      <c r="T285" s="62" t="str">
        <f t="shared" si="48"/>
        <v>III</v>
      </c>
      <c r="U285" s="62" t="str">
        <f t="shared" si="49"/>
        <v>Mejorable</v>
      </c>
      <c r="V285" s="68">
        <v>6</v>
      </c>
      <c r="W285" s="67" t="str">
        <f>VLOOKUP(I285,Hoja2!A$3:I$54,6,0)</f>
        <v>SECUELA</v>
      </c>
      <c r="X285" s="72"/>
      <c r="Y285" s="72"/>
      <c r="Z285" s="72"/>
      <c r="AA285" s="71" t="str">
        <f>VLOOKUP(I285,Hoja2!A$3:I$54,7,0)</f>
        <v>NS BIOLÓGICO</v>
      </c>
      <c r="AB285" s="71" t="str">
        <f>VLOOKUP(I285,Hoja2!A$3:I$54,8,0)</f>
        <v>AUTOCUIDADO E HIGIENE, USO DE EPP</v>
      </c>
      <c r="AC285" s="72" t="str">
        <f>VLOOKUP(I285,Hoja2!A$3:I$54,9,0)</f>
        <v>N/A</v>
      </c>
      <c r="AD285" s="83"/>
    </row>
    <row r="286" spans="1:30" ht="25.5">
      <c r="A286" s="133"/>
      <c r="B286" s="130"/>
      <c r="C286" s="124"/>
      <c r="D286" s="127"/>
      <c r="E286" s="112"/>
      <c r="F286" s="112"/>
      <c r="G286" s="112"/>
      <c r="H286" s="67" t="str">
        <f>VLOOKUP(I286,Hoja2!A$3:I$54,2,0)</f>
        <v>ANIMALES VIVOS</v>
      </c>
      <c r="I286" s="109" t="s">
        <v>122</v>
      </c>
      <c r="J286" s="67" t="str">
        <f>VLOOKUP(I286,Hoja2!A$3:I$54,3,0)</f>
        <v>LESIONES EN TEJIDOS, INFECCIONES, ENFERMADES INFECTOCONTAGIOSAS</v>
      </c>
      <c r="K286" s="68"/>
      <c r="L286" s="67" t="str">
        <f>VLOOKUP(I286,Hoja2!A$3:I$54,4,0)</f>
        <v>PG INSPECCIONES, PG EMERGENCIA</v>
      </c>
      <c r="M286" s="67" t="str">
        <f>VLOOKUP(I286,Hoja2!A$3:I$54,5,0)</f>
        <v>ELEMENTOS DE PROTECCIÓN PERSONAL</v>
      </c>
      <c r="N286" s="69">
        <v>2</v>
      </c>
      <c r="O286" s="69">
        <v>2</v>
      </c>
      <c r="P286" s="69">
        <v>10</v>
      </c>
      <c r="Q286" s="69">
        <f t="shared" si="45"/>
        <v>4</v>
      </c>
      <c r="R286" s="69">
        <f t="shared" si="46"/>
        <v>40</v>
      </c>
      <c r="S286" s="69" t="str">
        <f t="shared" si="47"/>
        <v>B-4</v>
      </c>
      <c r="T286" s="62" t="str">
        <f t="shared" si="48"/>
        <v>III</v>
      </c>
      <c r="U286" s="62" t="str">
        <f t="shared" si="49"/>
        <v>Mejorable</v>
      </c>
      <c r="V286" s="68">
        <v>6</v>
      </c>
      <c r="W286" s="67" t="str">
        <f>VLOOKUP(I286,Hoja2!A$3:I$54,6,0)</f>
        <v>SECUELA, CALIFICACIÓN DE ENFERMEDAD LABORAL, MUERTE</v>
      </c>
      <c r="X286" s="72"/>
      <c r="Y286" s="72"/>
      <c r="Z286" s="72"/>
      <c r="AA286" s="71" t="str">
        <f>VLOOKUP(I286,Hoja2!A$3:I$54,7,0)</f>
        <v>NS BIOLÓGICO</v>
      </c>
      <c r="AB286" s="71" t="str">
        <f>VLOOKUP(I286,Hoja2!A$3:I$54,8,0)</f>
        <v>AUTOCUIDADO E HIGIENE, USO DE EPP</v>
      </c>
      <c r="AC286" s="72" t="str">
        <f>VLOOKUP(I286,Hoja2!A$3:I$54,9,0)</f>
        <v>BUENAS PRACTICAS</v>
      </c>
      <c r="AD286" s="83"/>
    </row>
    <row r="287" spans="1:30" ht="38.25">
      <c r="A287" s="133"/>
      <c r="B287" s="130"/>
      <c r="C287" s="124"/>
      <c r="D287" s="127"/>
      <c r="E287" s="112"/>
      <c r="F287" s="112"/>
      <c r="G287" s="112"/>
      <c r="H287" s="67" t="str">
        <f>VLOOKUP(I287,Hoja2!A$3:I$54,2,0)</f>
        <v>CARGA DE UN PESO MAYOR AL RECOMENDADO</v>
      </c>
      <c r="I287" s="109" t="s">
        <v>125</v>
      </c>
      <c r="J287" s="67" t="str">
        <f>VLOOKUP(I287,Hoja2!A$3:I$54,3,0)</f>
        <v>LESIONES OSTEOMUSCULARES</v>
      </c>
      <c r="K287" s="68"/>
      <c r="L287" s="67" t="str">
        <f>VLOOKUP(I287,Hoja2!A$3:I$54,4,0)</f>
        <v>PG INSPECCIONES, PG EMERGENCIA</v>
      </c>
      <c r="M287" s="67" t="str">
        <f>VLOOKUP(I287,Hoja2!A$3:I$54,5,0)</f>
        <v>PVE BIOMECÁNICO, PROGRAMA PAUSAS ACTIVAS, PG MEDICINA PREVENTIVA Y DEL TRABAJO</v>
      </c>
      <c r="N287" s="69">
        <v>2</v>
      </c>
      <c r="O287" s="69">
        <v>3</v>
      </c>
      <c r="P287" s="69">
        <v>10</v>
      </c>
      <c r="Q287" s="69">
        <f t="shared" si="45"/>
        <v>6</v>
      </c>
      <c r="R287" s="69">
        <f t="shared" si="46"/>
        <v>60</v>
      </c>
      <c r="S287" s="69" t="str">
        <f t="shared" si="47"/>
        <v>M-6</v>
      </c>
      <c r="T287" s="62" t="str">
        <f t="shared" si="48"/>
        <v>III</v>
      </c>
      <c r="U287" s="62" t="str">
        <f t="shared" si="49"/>
        <v>Mejorable</v>
      </c>
      <c r="V287" s="68">
        <v>6</v>
      </c>
      <c r="W287" s="67" t="str">
        <f>VLOOKUP(I287,Hoja2!A$3:I$54,6,0)</f>
        <v>SECUELA, CALIFICACIÓN DE ENFERMEDAD LABORAL</v>
      </c>
      <c r="X287" s="72"/>
      <c r="Y287" s="72"/>
      <c r="Z287" s="72"/>
      <c r="AA287" s="71" t="str">
        <f>VLOOKUP(I287,Hoja2!A$3:I$54,7,0)</f>
        <v>NS MANEJO DE CARGAS</v>
      </c>
      <c r="AB287" s="71" t="str">
        <f>VLOOKUP(I287,Hoja2!A$3:I$54,8,0)</f>
        <v>LEVANTAMIENTO MANUAL Y MECÁNICO DE CARGAS</v>
      </c>
      <c r="AC287" s="72" t="str">
        <f>VLOOKUP(I287,Hoja2!A$3:I$54,9,0)</f>
        <v>FORTALECIMIENTO PVE BIOMECÁNICO</v>
      </c>
      <c r="AD287" s="83"/>
    </row>
    <row r="288" spans="1:30" ht="25.5">
      <c r="A288" s="133"/>
      <c r="B288" s="130"/>
      <c r="C288" s="124"/>
      <c r="D288" s="127"/>
      <c r="E288" s="112"/>
      <c r="F288" s="112"/>
      <c r="G288" s="112"/>
      <c r="H288" s="67" t="str">
        <f>VLOOKUP(I288,Hoja2!A$3:I$54,2,0)</f>
        <v>RELACIONES, COHESIÓN, CALIDAD DE INTERACCIONES NO EFECTIVA, NO HAY TRABAJO EN EQUIPO</v>
      </c>
      <c r="I288" s="109" t="s">
        <v>141</v>
      </c>
      <c r="J288" s="67" t="str">
        <f>VLOOKUP(I288,Hoja2!A$3:I$54,3,0)</f>
        <v>ENFERMEDADES DIGESTIVAS, IRRITABILIDAD</v>
      </c>
      <c r="K288" s="68"/>
      <c r="L288" s="67" t="str">
        <f>VLOOKUP(I288,Hoja2!A$3:I$54,4,0)</f>
        <v>N/A</v>
      </c>
      <c r="M288" s="67" t="str">
        <f>VLOOKUP(I288,Hoja2!A$3:I$54,5,0)</f>
        <v>PVE PSICOSOCIAL</v>
      </c>
      <c r="N288" s="69">
        <v>2</v>
      </c>
      <c r="O288" s="69">
        <v>3</v>
      </c>
      <c r="P288" s="69">
        <v>10</v>
      </c>
      <c r="Q288" s="69">
        <f t="shared" si="45"/>
        <v>6</v>
      </c>
      <c r="R288" s="69">
        <f t="shared" si="46"/>
        <v>60</v>
      </c>
      <c r="S288" s="69" t="str">
        <f t="shared" si="47"/>
        <v>M-6</v>
      </c>
      <c r="T288" s="62" t="str">
        <f t="shared" si="48"/>
        <v>III</v>
      </c>
      <c r="U288" s="62" t="str">
        <f t="shared" si="49"/>
        <v>Mejorable</v>
      </c>
      <c r="V288" s="68">
        <v>6</v>
      </c>
      <c r="W288" s="67" t="str">
        <f>VLOOKUP(I288,Hoja2!A$3:I$54,6,0)</f>
        <v>SECUELA, CALIFICACIÓN DE ENFERMEDAD LABORAL</v>
      </c>
      <c r="X288" s="72"/>
      <c r="Y288" s="72"/>
      <c r="Z288" s="72"/>
      <c r="AA288" s="71" t="str">
        <f>VLOOKUP(I288,Hoja2!A$3:I$54,7,0)</f>
        <v>N/A</v>
      </c>
      <c r="AB288" s="71" t="str">
        <f>VLOOKUP(I288,Hoja2!A$3:I$54,8,0)</f>
        <v>N/A</v>
      </c>
      <c r="AC288" s="72" t="str">
        <f>VLOOKUP(I288,Hoja2!A$3:I$54,9,0)</f>
        <v>FORTALECIMIENTO PVE PSICOSOCIAL</v>
      </c>
      <c r="AD288" s="83"/>
    </row>
    <row r="289" spans="1:30" ht="25.5">
      <c r="A289" s="133"/>
      <c r="B289" s="130"/>
      <c r="C289" s="124"/>
      <c r="D289" s="127"/>
      <c r="E289" s="112"/>
      <c r="F289" s="112"/>
      <c r="G289" s="112"/>
      <c r="H289" s="67" t="str">
        <f>VLOOKUP(I289,Hoja2!A$3:I$54,2,0)</f>
        <v>CARGA MENTAL, DEMANDAS EMOCIONALES, INESPECIFICIDAD DE DEFINICIÓN DE ROLES, MONOTONÍA</v>
      </c>
      <c r="I289" s="109" t="s">
        <v>146</v>
      </c>
      <c r="J289" s="67" t="str">
        <f>VLOOKUP(I289,Hoja2!A$3:I$54,3,0)</f>
        <v>ESTRÉS, CEFALÉA, IRRITABILIDAD</v>
      </c>
      <c r="K289" s="68"/>
      <c r="L289" s="67" t="str">
        <f>VLOOKUP(I289,Hoja2!A$3:I$54,4,0)</f>
        <v>N/A</v>
      </c>
      <c r="M289" s="67" t="str">
        <f>VLOOKUP(I289,Hoja2!A$3:I$54,5,0)</f>
        <v>PVE PSICOSOCIAL</v>
      </c>
      <c r="N289" s="69">
        <v>2</v>
      </c>
      <c r="O289" s="69">
        <v>1</v>
      </c>
      <c r="P289" s="69">
        <v>10</v>
      </c>
      <c r="Q289" s="69">
        <f t="shared" si="45"/>
        <v>2</v>
      </c>
      <c r="R289" s="69">
        <f t="shared" si="46"/>
        <v>20</v>
      </c>
      <c r="S289" s="69" t="str">
        <f t="shared" si="47"/>
        <v>B-2</v>
      </c>
      <c r="T289" s="62" t="str">
        <f t="shared" si="48"/>
        <v>IV</v>
      </c>
      <c r="U289" s="62" t="str">
        <f t="shared" si="49"/>
        <v>Aceptable</v>
      </c>
      <c r="V289" s="68">
        <v>6</v>
      </c>
      <c r="W289" s="67" t="str">
        <f>VLOOKUP(I289,Hoja2!A$3:I$54,6,0)</f>
        <v>SECUELA, CALIFICACIÓN DE ENFERMEDAD LABORAL</v>
      </c>
      <c r="X289" s="72"/>
      <c r="Y289" s="72"/>
      <c r="Z289" s="72"/>
      <c r="AA289" s="71" t="str">
        <f>VLOOKUP(I289,Hoja2!A$3:I$54,7,0)</f>
        <v>N/A</v>
      </c>
      <c r="AB289" s="71" t="str">
        <f>VLOOKUP(I289,Hoja2!A$3:I$54,8,0)</f>
        <v>N/A</v>
      </c>
      <c r="AC289" s="72" t="str">
        <f>VLOOKUP(I289,Hoja2!A$3:I$54,9,0)</f>
        <v>FORTALECIMIENTO PVE PSICOSOCIAL</v>
      </c>
      <c r="AD289" s="83"/>
    </row>
    <row r="290" spans="1:30" ht="38.25">
      <c r="A290" s="133"/>
      <c r="B290" s="130"/>
      <c r="C290" s="124"/>
      <c r="D290" s="127"/>
      <c r="E290" s="112"/>
      <c r="F290" s="112"/>
      <c r="G290" s="112"/>
      <c r="H290" s="67" t="str">
        <f>VLOOKUP(I290,Hoja2!A$3:I$54,2,0)</f>
        <v>TECNOLOGÍA NO AVANZADA, COMUNICACIÓN NO EFECTIVA, SOBRECARGA CUANTITATIVA Y CUALITATIVA, NO HAY VARIACIÓN EN FORMA DE TRABAJO</v>
      </c>
      <c r="I290" s="109" t="s">
        <v>149</v>
      </c>
      <c r="J290" s="67" t="str">
        <f>VLOOKUP(I290,Hoja2!A$3:I$54,3,0)</f>
        <v>ENFERMEDADES DIGESTIVAS, IRRITABILIDAD</v>
      </c>
      <c r="K290" s="68"/>
      <c r="L290" s="67" t="str">
        <f>VLOOKUP(I290,Hoja2!A$3:I$54,4,0)</f>
        <v>N/A</v>
      </c>
      <c r="M290" s="67" t="str">
        <f>VLOOKUP(I290,Hoja2!A$3:I$54,5,0)</f>
        <v>PVE PSICOSOCIAL</v>
      </c>
      <c r="N290" s="69">
        <v>2</v>
      </c>
      <c r="O290" s="69">
        <v>2</v>
      </c>
      <c r="P290" s="69">
        <v>10</v>
      </c>
      <c r="Q290" s="69">
        <f t="shared" si="45"/>
        <v>4</v>
      </c>
      <c r="R290" s="69">
        <f t="shared" si="46"/>
        <v>40</v>
      </c>
      <c r="S290" s="69" t="str">
        <f t="shared" si="47"/>
        <v>B-4</v>
      </c>
      <c r="T290" s="66" t="str">
        <f t="shared" si="48"/>
        <v>III</v>
      </c>
      <c r="U290" s="66" t="str">
        <f t="shared" si="49"/>
        <v>Mejorable</v>
      </c>
      <c r="V290" s="68">
        <v>6</v>
      </c>
      <c r="W290" s="67" t="str">
        <f>VLOOKUP(I290,Hoja2!A$3:I$54,6,0)</f>
        <v>SECUELA, CALIFICACIÓN DE ENFERMEDAD LABORAL</v>
      </c>
      <c r="X290" s="72"/>
      <c r="Y290" s="72"/>
      <c r="Z290" s="72"/>
      <c r="AA290" s="71" t="str">
        <f>VLOOKUP(I290,Hoja2!A$3:I$54,7,0)</f>
        <v>N/A</v>
      </c>
      <c r="AB290" s="71" t="str">
        <f>VLOOKUP(I290,Hoja2!A$3:I$54,8,0)</f>
        <v>N/A</v>
      </c>
      <c r="AC290" s="72" t="str">
        <f>VLOOKUP(I290,Hoja2!A$3:I$54,9,0)</f>
        <v>FORTALECIMIENTO PVE PSICOSOCIAL</v>
      </c>
      <c r="AD290" s="83"/>
    </row>
    <row r="291" spans="1:30" ht="25.5">
      <c r="A291" s="133"/>
      <c r="B291" s="130"/>
      <c r="C291" s="124"/>
      <c r="D291" s="127"/>
      <c r="E291" s="112"/>
      <c r="F291" s="112"/>
      <c r="G291" s="112"/>
      <c r="H291" s="67" t="str">
        <f>VLOOKUP(I291,Hoja2!A$3:I$54,2,0)</f>
        <v>ESTILOS DE MANDO RÍGIDOS, AUSENCIA DE CAPACITACIÓN, AUSENCIA DE PROGRAMAS DE BIENESTAR</v>
      </c>
      <c r="I291" s="109" t="s">
        <v>154</v>
      </c>
      <c r="J291" s="67" t="str">
        <f>VLOOKUP(I291,Hoja2!A$3:I$54,3,0)</f>
        <v>ESTRÉS, DEPRESIÓN, DESMOTIVACIÓN, AUSENCIA DE ATENCIÓN</v>
      </c>
      <c r="K291" s="68"/>
      <c r="L291" s="67" t="str">
        <f>VLOOKUP(I291,Hoja2!A$3:I$54,4,0)</f>
        <v>N/A</v>
      </c>
      <c r="M291" s="67" t="str">
        <f>VLOOKUP(I291,Hoja2!A$3:I$54,5,0)</f>
        <v>PVE PSICOSOCIAL</v>
      </c>
      <c r="N291" s="69">
        <v>2</v>
      </c>
      <c r="O291" s="69">
        <v>2</v>
      </c>
      <c r="P291" s="69">
        <v>10</v>
      </c>
      <c r="Q291" s="69">
        <f t="shared" si="45"/>
        <v>4</v>
      </c>
      <c r="R291" s="69">
        <f t="shared" si="46"/>
        <v>40</v>
      </c>
      <c r="S291" s="69" t="str">
        <f t="shared" si="47"/>
        <v>B-4</v>
      </c>
      <c r="T291" s="66" t="str">
        <f t="shared" si="48"/>
        <v>III</v>
      </c>
      <c r="U291" s="66" t="str">
        <f t="shared" si="49"/>
        <v>Mejorable</v>
      </c>
      <c r="V291" s="68">
        <v>6</v>
      </c>
      <c r="W291" s="67" t="str">
        <f>VLOOKUP(I291,Hoja2!A$3:I$54,6,0)</f>
        <v>SECUELA, CALIFICACIÓN DE ENFERMEDAD LABORAL</v>
      </c>
      <c r="X291" s="72"/>
      <c r="Y291" s="72"/>
      <c r="Z291" s="72"/>
      <c r="AA291" s="71" t="str">
        <f>VLOOKUP(I291,Hoja2!A$3:I$54,7,0)</f>
        <v>N/A</v>
      </c>
      <c r="AB291" s="71" t="str">
        <f>VLOOKUP(I291,Hoja2!A$3:I$54,8,0)</f>
        <v>N/A</v>
      </c>
      <c r="AC291" s="72" t="str">
        <f>VLOOKUP(I291,Hoja2!A$3:I$54,9,0)</f>
        <v>FORTALECIMIENTO PVE PSICOSOCIAL</v>
      </c>
      <c r="AD291" s="83"/>
    </row>
    <row r="292" spans="1:30" ht="25.5">
      <c r="A292" s="133"/>
      <c r="B292" s="130"/>
      <c r="C292" s="124"/>
      <c r="D292" s="127"/>
      <c r="E292" s="112"/>
      <c r="F292" s="112"/>
      <c r="G292" s="112"/>
      <c r="H292" s="67" t="str">
        <f>VLOOKUP(I292,Hoja2!A$3:I$54,2,0)</f>
        <v>SISMOS, INCENDIOS, INUNDACIONES, TERREMOTOS, VENDAVALES</v>
      </c>
      <c r="I292" s="109" t="s">
        <v>250</v>
      </c>
      <c r="J292" s="67" t="str">
        <f>VLOOKUP(I292,Hoja2!A$3:I$54,3,0)</f>
        <v>LESIONES, ATRAPAMIENTO, APLASTAMIENTO, PÉRDIDAS MATERIALES</v>
      </c>
      <c r="K292" s="68"/>
      <c r="L292" s="67" t="str">
        <f>VLOOKUP(I292,Hoja2!A$3:I$54,4,0)</f>
        <v>PG INSPECCIONES, PG EMERGENCIA</v>
      </c>
      <c r="M292" s="67" t="str">
        <f>VLOOKUP(I292,Hoja2!A$3:I$54,5,0)</f>
        <v>BRIGADAS DE EMERGENCIA</v>
      </c>
      <c r="N292" s="69">
        <v>2</v>
      </c>
      <c r="O292" s="69">
        <v>2</v>
      </c>
      <c r="P292" s="69">
        <v>10</v>
      </c>
      <c r="Q292" s="69">
        <f t="shared" si="45"/>
        <v>4</v>
      </c>
      <c r="R292" s="69">
        <f t="shared" si="46"/>
        <v>40</v>
      </c>
      <c r="S292" s="69" t="str">
        <f t="shared" si="47"/>
        <v>B-4</v>
      </c>
      <c r="T292" s="66" t="str">
        <f t="shared" si="48"/>
        <v>III</v>
      </c>
      <c r="U292" s="66" t="str">
        <f t="shared" si="49"/>
        <v>Mejorable</v>
      </c>
      <c r="V292" s="68">
        <v>6</v>
      </c>
      <c r="W292" s="67" t="str">
        <f>VLOOKUP(I292,Hoja2!A$3:I$54,6,0)</f>
        <v>SECUELA, CALIFICACIÓN DE ENFERMEDAD LABORAL, MUERTE</v>
      </c>
      <c r="X292" s="72"/>
      <c r="Y292" s="72"/>
      <c r="Z292" s="72"/>
      <c r="AA292" s="71" t="str">
        <f>VLOOKUP(I292,Hoja2!A$3:I$54,7,0)</f>
        <v>NS PLANES DE EMERGENCIA</v>
      </c>
      <c r="AB292" s="71" t="str">
        <f>VLOOKUP(I292,Hoja2!A$3:I$54,8,0)</f>
        <v>N/A</v>
      </c>
      <c r="AC292" s="72" t="str">
        <f>VLOOKUP(I292,Hoja2!A$3:I$54,9,0)</f>
        <v>N/A</v>
      </c>
      <c r="AD292" s="83"/>
    </row>
    <row r="293" spans="1:30" ht="39" customHeight="1" thickBot="1">
      <c r="A293" s="133"/>
      <c r="B293" s="130"/>
      <c r="C293" s="125"/>
      <c r="D293" s="128"/>
      <c r="E293" s="113"/>
      <c r="F293" s="113"/>
      <c r="G293" s="113"/>
      <c r="H293" s="84" t="str">
        <f>VLOOKUP(I293,Hoja2!A$3:I$54,2,0)</f>
        <v>LLUVIAS, GRANIZADA, HELADAS</v>
      </c>
      <c r="I293" s="110" t="s">
        <v>251</v>
      </c>
      <c r="J293" s="84" t="str">
        <f>VLOOKUP(I293,Hoja2!A$3:I$54,3,0)</f>
        <v>LESIONES, ATRAPAMIENTO, APLASTAMIENTO, PÉRDIDAS MATERIALES</v>
      </c>
      <c r="K293" s="85"/>
      <c r="L293" s="84" t="str">
        <f>VLOOKUP(I293,Hoja2!A$3:I$54,4,0)</f>
        <v>PG INSPECCIONES, PG EMERGENCIA</v>
      </c>
      <c r="M293" s="84" t="str">
        <f>VLOOKUP(I293,Hoja2!A$3:I$54,5,0)</f>
        <v>BRIGADAS DE EMERGENCIA</v>
      </c>
      <c r="N293" s="86">
        <v>2</v>
      </c>
      <c r="O293" s="86">
        <v>3</v>
      </c>
      <c r="P293" s="86">
        <v>10</v>
      </c>
      <c r="Q293" s="86">
        <f t="shared" si="45"/>
        <v>6</v>
      </c>
      <c r="R293" s="86">
        <f t="shared" si="46"/>
        <v>60</v>
      </c>
      <c r="S293" s="86" t="str">
        <f t="shared" si="47"/>
        <v>M-6</v>
      </c>
      <c r="T293" s="87" t="str">
        <f t="shared" si="48"/>
        <v>III</v>
      </c>
      <c r="U293" s="87" t="str">
        <f t="shared" si="49"/>
        <v>Mejorable</v>
      </c>
      <c r="V293" s="85">
        <v>6</v>
      </c>
      <c r="W293" s="84" t="str">
        <f>VLOOKUP(I293,Hoja2!A$3:I$54,6,0)</f>
        <v>SECUELA, CALIFICACIÓN DE ENFERMEDAD LABORAL, MUERTE</v>
      </c>
      <c r="X293" s="88"/>
      <c r="Y293" s="88"/>
      <c r="Z293" s="88"/>
      <c r="AA293" s="89" t="str">
        <f>VLOOKUP(I293,Hoja2!A$3:I$54,7,0)</f>
        <v>NS PLANES DE EMERGENCIA</v>
      </c>
      <c r="AB293" s="89" t="str">
        <f>VLOOKUP(I293,Hoja2!A$3:I$54,8,0)</f>
        <v>N/A</v>
      </c>
      <c r="AC293" s="88" t="str">
        <f>VLOOKUP(I293,Hoja2!A$3:I$54,9,0)</f>
        <v>N/A</v>
      </c>
      <c r="AD293" s="90"/>
    </row>
    <row r="294" spans="1:30" ht="25.5">
      <c r="A294" s="133"/>
      <c r="B294" s="130"/>
      <c r="C294" s="114"/>
      <c r="D294" s="117"/>
      <c r="E294" s="120" t="s">
        <v>327</v>
      </c>
      <c r="F294" s="120">
        <v>50</v>
      </c>
      <c r="G294" s="120" t="s">
        <v>256</v>
      </c>
      <c r="H294" s="73" t="str">
        <f>VLOOKUP(I294,Hoja2!A$3:I$54,2,0)</f>
        <v>INADECUADAS CONEXIONES ELÉCTRICAS, SATURACIÓN EN TOMAS DE ENERGÍA</v>
      </c>
      <c r="I294" s="74" t="s">
        <v>158</v>
      </c>
      <c r="J294" s="73" t="str">
        <f>VLOOKUP(I294,Hoja2!A$3:I$54,3,0)</f>
        <v>QUEMADURAS, ELECTROCUCIÓN, ARITMIA CARDIACA, MUERTE</v>
      </c>
      <c r="K294" s="75"/>
      <c r="L294" s="73" t="str">
        <f>VLOOKUP(I294,Hoja2!A$3:I$54,4,0)</f>
        <v>PG INSPECCIONES, PG EMERGENCIA, REQUISITOS MÍNIMOS PARA LÍNEAS ELÉCTRICAS</v>
      </c>
      <c r="M294" s="73" t="str">
        <f>VLOOKUP(I294,Hoja2!A$3:I$54,5,0)</f>
        <v>ELEMENTOS DE PROTECCIÓN PERSONAL</v>
      </c>
      <c r="N294" s="76">
        <v>10</v>
      </c>
      <c r="O294" s="76">
        <v>3</v>
      </c>
      <c r="P294" s="76">
        <v>60</v>
      </c>
      <c r="Q294" s="76">
        <f t="shared" si="45"/>
        <v>30</v>
      </c>
      <c r="R294" s="76">
        <f t="shared" si="46"/>
        <v>1800</v>
      </c>
      <c r="S294" s="76" t="str">
        <f t="shared" si="47"/>
        <v>MA-30</v>
      </c>
      <c r="T294" s="77" t="str">
        <f t="shared" si="48"/>
        <v>I</v>
      </c>
      <c r="U294" s="77" t="str">
        <f>IF(T294=0,"",IF(T294="IV","Aceptable",IF(T294="III","Mejorable",IF(T294="II","No Aceptable o Aceptable con Control Especifico",IF(T294="I","No Aceptable","")))))</f>
        <v>No Aceptable</v>
      </c>
      <c r="V294" s="75">
        <v>3</v>
      </c>
      <c r="W294" s="73" t="str">
        <f>VLOOKUP(I294,Hoja2!A$3:I$54,6,0)</f>
        <v>SECUELA, CALIFICACIÓN DE ENFERMEDAD LABORAL, MUERTE</v>
      </c>
      <c r="X294" s="78"/>
      <c r="Y294" s="78"/>
      <c r="Z294" s="78"/>
      <c r="AA294" s="79" t="str">
        <f>VLOOKUP(I294,Hoja2!A$3:I$54,7,0)</f>
        <v>NS LÍNEAS ELÉCTRICAS</v>
      </c>
      <c r="AB294" s="79" t="str">
        <f>VLOOKUP(I294,Hoja2!A$3:I$54,8,0)</f>
        <v>BUENAS PRACTICAS, APLICACIÓN DE PROCEDIMIENTOS</v>
      </c>
      <c r="AC294" s="80" t="str">
        <f>VLOOKUP(I294,Hoja2!A$3:I$54,9,0)</f>
        <v>BUENAS PRACTICAS, APLICACIÓN DE PROCEDIMIENTOS</v>
      </c>
      <c r="AD294" s="81"/>
    </row>
    <row r="295" spans="1:30" ht="25.5">
      <c r="A295" s="133"/>
      <c r="B295" s="130"/>
      <c r="C295" s="115"/>
      <c r="D295" s="118"/>
      <c r="E295" s="121"/>
      <c r="F295" s="121"/>
      <c r="G295" s="121"/>
      <c r="H295" s="58" t="str">
        <f>VLOOKUP(I295,Hoja2!A$3:I$54,2,0)</f>
        <v>INADECUADAS CONEXIONES ELÉCTRICAS, SATURACIÓN EN TOMAS DE ENERGÍA</v>
      </c>
      <c r="I295" s="59" t="s">
        <v>163</v>
      </c>
      <c r="J295" s="58" t="str">
        <f>VLOOKUP(I295,Hoja2!A$3:I$54,3,0)</f>
        <v>INTOXICACIÓN, QUEMADURAS</v>
      </c>
      <c r="K295" s="60"/>
      <c r="L295" s="58" t="str">
        <f>VLOOKUP(I295,Hoja2!A$3:I$54,4,0)</f>
        <v>PG INSPECCIONES, PG EMERGENCIA</v>
      </c>
      <c r="M295" s="58" t="str">
        <f>VLOOKUP(I295,Hoja2!A$3:I$54,5,0)</f>
        <v>BRIGADAS DE EMERGENCIA</v>
      </c>
      <c r="N295" s="61">
        <v>10</v>
      </c>
      <c r="O295" s="61">
        <v>3</v>
      </c>
      <c r="P295" s="61">
        <v>60</v>
      </c>
      <c r="Q295" s="61">
        <f t="shared" si="45"/>
        <v>30</v>
      </c>
      <c r="R295" s="61">
        <f t="shared" si="46"/>
        <v>1800</v>
      </c>
      <c r="S295" s="61" t="str">
        <f t="shared" si="47"/>
        <v>MA-30</v>
      </c>
      <c r="T295" s="62" t="str">
        <f t="shared" si="48"/>
        <v>I</v>
      </c>
      <c r="U295" s="62" t="str">
        <f t="shared" ref="U295:U317" si="50">IF(T295=0,"",IF(T295="IV","Aceptable",IF(T295="III","Mejorable",IF(T295="II","No Aceptable o Aceptable con Control Especifico",IF(T295="I","No Aceptable","")))))</f>
        <v>No Aceptable</v>
      </c>
      <c r="V295" s="60">
        <v>3</v>
      </c>
      <c r="W295" s="58" t="str">
        <f>VLOOKUP(I295,Hoja2!A$3:I$54,6,0)</f>
        <v>SECUELA, CALIFICACIÓN DE ENFERMEDAD LABORAL, MUERTE</v>
      </c>
      <c r="X295" s="63"/>
      <c r="Y295" s="63"/>
      <c r="Z295" s="63"/>
      <c r="AA295" s="64" t="str">
        <f>VLOOKUP(I295,Hoja2!A$3:I$54,7,0)</f>
        <v>NS PLANES DE EMERGENCIA</v>
      </c>
      <c r="AB295" s="64" t="str">
        <f>VLOOKUP(I295,Hoja2!A$3:I$54,8,0)</f>
        <v>REPORTES DE CONDICIONES INSEGURAS</v>
      </c>
      <c r="AC295" s="65" t="str">
        <f>VLOOKUP(I295,Hoja2!A$3:I$54,9,0)</f>
        <v>N/A</v>
      </c>
      <c r="AD295" s="82"/>
    </row>
    <row r="296" spans="1:30" ht="40.5">
      <c r="A296" s="133"/>
      <c r="B296" s="130"/>
      <c r="C296" s="115"/>
      <c r="D296" s="118"/>
      <c r="E296" s="121"/>
      <c r="F296" s="121"/>
      <c r="G296" s="121"/>
      <c r="H296" s="58" t="str">
        <f>VLOOKUP(I296,Hoja2!A$3:I$54,2,0)</f>
        <v>ESCALERAS SIN BARANDAL, PISOS A DESNIVEL,INFRAESTRUCTURA DÉBIL, OBJETOS MAL UBICADOS, AUSENCIA DE ORDEN Y ASEO</v>
      </c>
      <c r="I296" s="59" t="s">
        <v>247</v>
      </c>
      <c r="J296" s="58" t="str">
        <f>VLOOKUP(I296,Hoja2!A$3:I$54,3,0)</f>
        <v>CAÍDAS DEL MISMO Y DISTINTO NIVEL, FRACTURAS, GOLPE CON OBJETOS, CAÍDA DE OBJETOS, OBSTRUCCIÓN DE VÍAS</v>
      </c>
      <c r="K296" s="60"/>
      <c r="L296" s="58" t="str">
        <f>VLOOKUP(I296,Hoja2!A$3:I$54,4,0)</f>
        <v>PG INSPECCIONES, PG EMERGENCIA</v>
      </c>
      <c r="M296" s="58" t="str">
        <f>VLOOKUP(I296,Hoja2!A$3:I$54,5,0)</f>
        <v>CAPACITACIÓN</v>
      </c>
      <c r="N296" s="61">
        <v>6</v>
      </c>
      <c r="O296" s="61">
        <v>3</v>
      </c>
      <c r="P296" s="61">
        <v>10</v>
      </c>
      <c r="Q296" s="61">
        <f t="shared" si="45"/>
        <v>18</v>
      </c>
      <c r="R296" s="61">
        <f t="shared" si="46"/>
        <v>180</v>
      </c>
      <c r="S296" s="61" t="str">
        <f t="shared" si="47"/>
        <v>A-18</v>
      </c>
      <c r="T296" s="62" t="str">
        <f t="shared" si="48"/>
        <v>II</v>
      </c>
      <c r="U296" s="62" t="str">
        <f t="shared" si="50"/>
        <v>No Aceptable o Aceptable con Control Especifico</v>
      </c>
      <c r="V296" s="60">
        <v>3</v>
      </c>
      <c r="W296" s="58" t="str">
        <f>VLOOKUP(I296,Hoja2!A$3:I$54,6,0)</f>
        <v>SECUELA, CALIFICACIÓN DE ENFERMEDAD LABORAL, MUERTE</v>
      </c>
      <c r="X296" s="65"/>
      <c r="Y296" s="65"/>
      <c r="Z296" s="65"/>
      <c r="AA296" s="64" t="str">
        <f>VLOOKUP(I296,Hoja2!A$3:I$54,7,0)</f>
        <v>N/A</v>
      </c>
      <c r="AB296" s="64" t="str">
        <f>VLOOKUP(I296,Hoja2!A$3:I$54,8,0)</f>
        <v>REPORTES DE CONDICIONES INSEGURAS</v>
      </c>
      <c r="AC296" s="65" t="str">
        <f>VLOOKUP(I296,Hoja2!A$3:I$54,9,0)</f>
        <v>SEGUIMIENTO A ACCIONES PREVENTIVAS Y CORRECTIVAS</v>
      </c>
      <c r="AD296" s="82"/>
    </row>
    <row r="297" spans="1:30" ht="25.5">
      <c r="A297" s="133"/>
      <c r="B297" s="130"/>
      <c r="C297" s="115"/>
      <c r="D297" s="118"/>
      <c r="E297" s="121"/>
      <c r="F297" s="121"/>
      <c r="G297" s="121"/>
      <c r="H297" s="58" t="str">
        <f>VLOOKUP(I297,Hoja2!A$3:I$54,2,0)</f>
        <v>SUPERFICIES DE TRABAJO IRREGULARES O DESLIZANTES</v>
      </c>
      <c r="I297" s="59" t="s">
        <v>248</v>
      </c>
      <c r="J297" s="58" t="str">
        <f>VLOOKUP(I297,Hoja2!A$3:I$54,3,0)</f>
        <v>CAÍDAS DEL MISMO Y DISTINTO NIVEL, FRACTURAS, GOLPE CON OBJETOS</v>
      </c>
      <c r="K297" s="60"/>
      <c r="L297" s="58" t="str">
        <f>VLOOKUP(I297,Hoja2!A$3:I$54,4,0)</f>
        <v>PG INSPECCIONES, PG EMERGENCIA</v>
      </c>
      <c r="M297" s="58" t="str">
        <f>VLOOKUP(I297,Hoja2!A$3:I$54,5,0)</f>
        <v>CAPACITACIÓN</v>
      </c>
      <c r="N297" s="61">
        <v>6</v>
      </c>
      <c r="O297" s="61">
        <v>4</v>
      </c>
      <c r="P297" s="61">
        <v>25</v>
      </c>
      <c r="Q297" s="61">
        <f t="shared" si="45"/>
        <v>24</v>
      </c>
      <c r="R297" s="61">
        <f t="shared" si="46"/>
        <v>600</v>
      </c>
      <c r="S297" s="61" t="str">
        <f t="shared" si="47"/>
        <v>MA-24</v>
      </c>
      <c r="T297" s="66" t="str">
        <f t="shared" si="48"/>
        <v>I</v>
      </c>
      <c r="U297" s="66" t="str">
        <f t="shared" si="50"/>
        <v>No Aceptable</v>
      </c>
      <c r="V297" s="60">
        <v>3</v>
      </c>
      <c r="W297" s="58" t="str">
        <f>VLOOKUP(I297,Hoja2!A$3:I$54,6,0)</f>
        <v>SECUELA, CALIFICACIÓN DE ENFERMEDAD LABORAL, MUERTE</v>
      </c>
      <c r="X297" s="65"/>
      <c r="Y297" s="65"/>
      <c r="Z297" s="65"/>
      <c r="AA297" s="64" t="str">
        <f>VLOOKUP(I297,Hoja2!A$3:I$54,7,0)</f>
        <v>N/A</v>
      </c>
      <c r="AB297" s="64" t="str">
        <f>VLOOKUP(I297,Hoja2!A$3:I$54,8,0)</f>
        <v>REPORTES DE CONDICIONES INSEGURAS</v>
      </c>
      <c r="AC297" s="65" t="str">
        <f>VLOOKUP(I297,Hoja2!A$3:I$54,9,0)</f>
        <v>SEGUIMIENTO A ACCIONES PREVENTIVAS Y CORRECTIVAS</v>
      </c>
      <c r="AD297" s="82"/>
    </row>
    <row r="298" spans="1:30" ht="40.5">
      <c r="A298" s="133"/>
      <c r="B298" s="130"/>
      <c r="C298" s="115"/>
      <c r="D298" s="118"/>
      <c r="E298" s="121"/>
      <c r="F298" s="121"/>
      <c r="G298" s="121"/>
      <c r="H298" s="58" t="str">
        <f>VLOOKUP(I298,Hoja2!A$3:I$54,2,0)</f>
        <v>ATROPELLAMIENTO, ENVESTIDA</v>
      </c>
      <c r="I298" s="59" t="s">
        <v>189</v>
      </c>
      <c r="J298" s="58" t="str">
        <f>VLOOKUP(I298,Hoja2!A$3:I$54,3,0)</f>
        <v>LESIONES, PÉRDIDAS MATERIALES, MUERTE</v>
      </c>
      <c r="K298" s="60"/>
      <c r="L298" s="58" t="str">
        <f>VLOOKUP(I298,Hoja2!A$3:I$54,4,0)</f>
        <v>PG INSPECCIONES, PG EMERGENCIA</v>
      </c>
      <c r="M298" s="58" t="str">
        <f>VLOOKUP(I298,Hoja2!A$3:I$54,5,0)</f>
        <v>PG SEGURIDAD VIAL</v>
      </c>
      <c r="N298" s="61">
        <v>2</v>
      </c>
      <c r="O298" s="61">
        <v>4</v>
      </c>
      <c r="P298" s="61">
        <v>25</v>
      </c>
      <c r="Q298" s="61">
        <f t="shared" si="45"/>
        <v>8</v>
      </c>
      <c r="R298" s="61">
        <f t="shared" si="46"/>
        <v>200</v>
      </c>
      <c r="S298" s="61" t="str">
        <f t="shared" si="47"/>
        <v>M-8</v>
      </c>
      <c r="T298" s="62" t="str">
        <f t="shared" si="48"/>
        <v>II</v>
      </c>
      <c r="U298" s="62" t="str">
        <f t="shared" si="50"/>
        <v>No Aceptable o Aceptable con Control Especifico</v>
      </c>
      <c r="V298" s="60">
        <v>3</v>
      </c>
      <c r="W298" s="58" t="str">
        <f>VLOOKUP(I298,Hoja2!A$3:I$54,6,0)</f>
        <v>SECUELA, CALIFICACIÓN DE ENFERMEDAD LABORAL, MUERTE</v>
      </c>
      <c r="X298" s="65"/>
      <c r="Y298" s="65"/>
      <c r="Z298" s="65"/>
      <c r="AA298" s="64" t="str">
        <f>VLOOKUP(I298,Hoja2!A$3:I$54,7,0)</f>
        <v>NS SEGURIDAD VIAL</v>
      </c>
      <c r="AB298" s="64" t="str">
        <f>VLOOKUP(I298,Hoja2!A$3:I$54,8,0)</f>
        <v>REPORTE DE CONDICIONES</v>
      </c>
      <c r="AC298" s="65" t="str">
        <f>VLOOKUP(I298,Hoja2!A$3:I$54,9,0)</f>
        <v>LISTAS PREOPERACIONALES, MANTENIMIENTO PREVENTIVO Y CORRECTIVO</v>
      </c>
      <c r="AD298" s="82"/>
    </row>
    <row r="299" spans="1:30" ht="40.5">
      <c r="A299" s="133"/>
      <c r="B299" s="130"/>
      <c r="C299" s="115"/>
      <c r="D299" s="118"/>
      <c r="E299" s="121"/>
      <c r="F299" s="121"/>
      <c r="G299" s="121"/>
      <c r="H299" s="58" t="str">
        <f>VLOOKUP(I299,Hoja2!A$3:I$54,2,0)</f>
        <v>ATRACO, ROBO, ATENTADO, SECUESTROS, DE ORDEN PÚBLICO</v>
      </c>
      <c r="I299" s="59" t="s">
        <v>180</v>
      </c>
      <c r="J299" s="58" t="str">
        <f>VLOOKUP(I299,Hoja2!A$3:I$54,3,0)</f>
        <v>HERIDAS, LESIONES FÍSICAS / PSICOLÓGICAS</v>
      </c>
      <c r="K299" s="60"/>
      <c r="L299" s="58" t="str">
        <f>VLOOKUP(I299,Hoja2!A$3:I$54,4,0)</f>
        <v>PG INSPECCIONES, PG EMERGENCIA</v>
      </c>
      <c r="M299" s="58" t="str">
        <f>VLOOKUP(I299,Hoja2!A$3:I$54,5,0)</f>
        <v>UNIFORMES CORPORATIVOS, CHAQUETAS CORPORATIVAS, CARNETIZACIÓN</v>
      </c>
      <c r="N299" s="61">
        <v>6</v>
      </c>
      <c r="O299" s="61">
        <v>3</v>
      </c>
      <c r="P299" s="61">
        <v>25</v>
      </c>
      <c r="Q299" s="61">
        <f t="shared" si="45"/>
        <v>18</v>
      </c>
      <c r="R299" s="61">
        <f t="shared" si="46"/>
        <v>450</v>
      </c>
      <c r="S299" s="61" t="str">
        <f t="shared" si="47"/>
        <v>A-18</v>
      </c>
      <c r="T299" s="62" t="str">
        <f t="shared" si="48"/>
        <v>II</v>
      </c>
      <c r="U299" s="62" t="str">
        <f t="shared" si="50"/>
        <v>No Aceptable o Aceptable con Control Especifico</v>
      </c>
      <c r="V299" s="60">
        <v>3</v>
      </c>
      <c r="W299" s="58" t="str">
        <f>VLOOKUP(I299,Hoja2!A$3:I$54,6,0)</f>
        <v>SECUELA, CALIFICACIÓN DE ENFERMEDAD LABORAL, MUERTE</v>
      </c>
      <c r="X299" s="65"/>
      <c r="Y299" s="65"/>
      <c r="Z299" s="65"/>
      <c r="AA299" s="64" t="str">
        <f>VLOOKUP(I299,Hoja2!A$3:I$54,7,0)</f>
        <v>N/A</v>
      </c>
      <c r="AB299" s="64" t="str">
        <f>VLOOKUP(I299,Hoja2!A$3:I$54,8,0)</f>
        <v>BUENAS PRACTICAS, APLICACIÓN DE PROCEDIMIENTOS</v>
      </c>
      <c r="AC299" s="65" t="str">
        <f>VLOOKUP(I299,Hoja2!A$3:I$54,9,0)</f>
        <v>BUENAS PRACTICAS</v>
      </c>
      <c r="AD299" s="82"/>
    </row>
    <row r="300" spans="1:30" ht="25.5">
      <c r="A300" s="133"/>
      <c r="B300" s="130"/>
      <c r="C300" s="115"/>
      <c r="D300" s="118"/>
      <c r="E300" s="121"/>
      <c r="F300" s="121"/>
      <c r="G300" s="121"/>
      <c r="H300" s="58" t="str">
        <f>VLOOKUP(I300,Hoja2!A$3:I$54,2,0)</f>
        <v>EXPLOSION, FUGA, DERRAME E INCENDIO</v>
      </c>
      <c r="I300" s="59" t="s">
        <v>230</v>
      </c>
      <c r="J300" s="58" t="str">
        <f>VLOOKUP(I300,Hoja2!A$3:I$54,3,0)</f>
        <v>INTOXICACIÓN, QUEMADURAS, LESIONES, ATRAPAMIENTO</v>
      </c>
      <c r="K300" s="60"/>
      <c r="L300" s="58" t="str">
        <f>VLOOKUP(I300,Hoja2!A$3:I$54,4,0)</f>
        <v>PG INSPECCIONES, PG EMERGENCIA</v>
      </c>
      <c r="M300" s="58" t="str">
        <f>VLOOKUP(I300,Hoja2!A$3:I$54,5,0)</f>
        <v>NO OBSERVADO</v>
      </c>
      <c r="N300" s="61">
        <v>2</v>
      </c>
      <c r="O300" s="61">
        <v>2</v>
      </c>
      <c r="P300" s="61">
        <v>10</v>
      </c>
      <c r="Q300" s="61">
        <f t="shared" si="45"/>
        <v>4</v>
      </c>
      <c r="R300" s="61">
        <f t="shared" si="46"/>
        <v>40</v>
      </c>
      <c r="S300" s="61" t="str">
        <f t="shared" si="47"/>
        <v>B-4</v>
      </c>
      <c r="T300" s="62" t="str">
        <f t="shared" si="48"/>
        <v>III</v>
      </c>
      <c r="U300" s="62" t="str">
        <f t="shared" si="50"/>
        <v>Mejorable</v>
      </c>
      <c r="V300" s="60">
        <v>3</v>
      </c>
      <c r="W300" s="58" t="str">
        <f>VLOOKUP(I300,Hoja2!A$3:I$54,6,0)</f>
        <v>SECUELA, CALIFICACIÓN DE ENFERMEDAD LABORAL, MUERTE</v>
      </c>
      <c r="X300" s="65"/>
      <c r="Y300" s="65"/>
      <c r="Z300" s="65"/>
      <c r="AA300" s="64" t="str">
        <f>VLOOKUP(I300,Hoja2!A$3:I$54,7,0)</f>
        <v>NS PLANES DE EMERGENCIA</v>
      </c>
      <c r="AB300" s="64" t="str">
        <f>VLOOKUP(I300,Hoja2!A$3:I$54,8,0)</f>
        <v>PROTOCOLOS DE EVACUACIÓN, PUNTO DE ENCUENTRO</v>
      </c>
      <c r="AC300" s="65" t="str">
        <f>VLOOKUP(I300,Hoja2!A$3:I$54,9,0)</f>
        <v>N/A</v>
      </c>
      <c r="AD300" s="82"/>
    </row>
    <row r="301" spans="1:30" ht="15">
      <c r="A301" s="133"/>
      <c r="B301" s="130"/>
      <c r="C301" s="115"/>
      <c r="D301" s="118"/>
      <c r="E301" s="121"/>
      <c r="F301" s="121"/>
      <c r="G301" s="121"/>
      <c r="H301" s="58" t="str">
        <f>VLOOKUP(I301,Hoja2!A$3:I$54,2,0)</f>
        <v>AUSENCIA O EXCESO DE LUZ EN UN AMBIENTE</v>
      </c>
      <c r="I301" s="59" t="s">
        <v>47</v>
      </c>
      <c r="J301" s="58" t="str">
        <f>VLOOKUP(I301,Hoja2!A$3:I$54,3,0)</f>
        <v>ESTRÉS, DIFICULTAD PARA VER, CANSANCIO VISUAL</v>
      </c>
      <c r="K301" s="60"/>
      <c r="L301" s="58" t="str">
        <f>VLOOKUP(I301,Hoja2!A$3:I$54,4,0)</f>
        <v>PG INSPECCIONES, PG EMERGENCIA</v>
      </c>
      <c r="M301" s="58" t="str">
        <f>VLOOKUP(I301,Hoja2!A$3:I$54,5,0)</f>
        <v>NO OBSERVADO</v>
      </c>
      <c r="N301" s="61">
        <v>10</v>
      </c>
      <c r="O301" s="61">
        <v>3</v>
      </c>
      <c r="P301" s="61">
        <v>25</v>
      </c>
      <c r="Q301" s="61">
        <f t="shared" si="45"/>
        <v>30</v>
      </c>
      <c r="R301" s="61">
        <f t="shared" si="46"/>
        <v>750</v>
      </c>
      <c r="S301" s="61" t="str">
        <f t="shared" si="47"/>
        <v>MA-30</v>
      </c>
      <c r="T301" s="62" t="str">
        <f t="shared" si="48"/>
        <v>I</v>
      </c>
      <c r="U301" s="62" t="str">
        <f t="shared" si="50"/>
        <v>No Aceptable</v>
      </c>
      <c r="V301" s="60">
        <v>3</v>
      </c>
      <c r="W301" s="58" t="str">
        <f>VLOOKUP(I301,Hoja2!A$3:I$54,6,0)</f>
        <v>SECUELA, CALIFICACIÓN DE ENFERMEDAD LABORAL</v>
      </c>
      <c r="X301" s="65"/>
      <c r="Y301" s="65"/>
      <c r="Z301" s="65"/>
      <c r="AA301" s="64" t="str">
        <f>VLOOKUP(I301,Hoja2!A$3:I$54,7,0)</f>
        <v>N/A</v>
      </c>
      <c r="AB301" s="64" t="str">
        <f>VLOOKUP(I301,Hoja2!A$3:I$54,8,0)</f>
        <v>AUTOCUIDADO E HIGIENE</v>
      </c>
      <c r="AC301" s="65" t="str">
        <f>VLOOKUP(I301,Hoja2!A$3:I$54,9,0)</f>
        <v>PG HIGIENE</v>
      </c>
      <c r="AD301" s="82"/>
    </row>
    <row r="302" spans="1:30" ht="25.5">
      <c r="A302" s="133"/>
      <c r="B302" s="130"/>
      <c r="C302" s="115"/>
      <c r="D302" s="118"/>
      <c r="E302" s="121"/>
      <c r="F302" s="121"/>
      <c r="G302" s="121"/>
      <c r="H302" s="58" t="str">
        <f>VLOOKUP(I302,Hoja2!A$3:I$54,2,0)</f>
        <v>POLVOS INORGÁNICOS</v>
      </c>
      <c r="I302" s="59" t="s">
        <v>78</v>
      </c>
      <c r="J302" s="58" t="str">
        <f>VLOOKUP(I302,Hoja2!A$3:I$54,3,0)</f>
        <v>COMPLICACIONES RESPIRATORIAS</v>
      </c>
      <c r="K302" s="60"/>
      <c r="L302" s="58" t="str">
        <f>VLOOKUP(I302,Hoja2!A$3:I$54,4,0)</f>
        <v>PG INSPECCIONES, PG EMERGENCIA, PG RIESGO QUÍMICO</v>
      </c>
      <c r="M302" s="58" t="str">
        <f>VLOOKUP(I302,Hoja2!A$3:I$54,5,0)</f>
        <v>ELEMENTOS DE PROTECCIÓN PERSONAL</v>
      </c>
      <c r="N302" s="61">
        <v>2</v>
      </c>
      <c r="O302" s="61">
        <v>3</v>
      </c>
      <c r="P302" s="61">
        <v>10</v>
      </c>
      <c r="Q302" s="61">
        <f t="shared" si="45"/>
        <v>6</v>
      </c>
      <c r="R302" s="61">
        <f t="shared" si="46"/>
        <v>60</v>
      </c>
      <c r="S302" s="61" t="str">
        <f t="shared" si="47"/>
        <v>M-6</v>
      </c>
      <c r="T302" s="62" t="str">
        <f t="shared" si="48"/>
        <v>III</v>
      </c>
      <c r="U302" s="62" t="str">
        <f t="shared" si="50"/>
        <v>Mejorable</v>
      </c>
      <c r="V302" s="60">
        <v>3</v>
      </c>
      <c r="W302" s="58" t="str">
        <f>VLOOKUP(I302,Hoja2!A$3:I$54,6,0)</f>
        <v>SECUELA, CALIFICACIÓN DE ENFERMEDAD LABORAL</v>
      </c>
      <c r="X302" s="65"/>
      <c r="Y302" s="65"/>
      <c r="Z302" s="65"/>
      <c r="AA302" s="64" t="str">
        <f>VLOOKUP(I302,Hoja2!A$3:I$54,7,0)</f>
        <v>NS QUIMICOS</v>
      </c>
      <c r="AB302" s="64" t="str">
        <f>VLOOKUP(I302,Hoja2!A$3:I$54,8,0)</f>
        <v>BUENAS PRACTICAS Y USO DE EPP</v>
      </c>
      <c r="AC302" s="65" t="str">
        <f>VLOOKUP(I302,Hoja2!A$3:I$54,9,0)</f>
        <v>PG HIGIENE</v>
      </c>
      <c r="AD302" s="82"/>
    </row>
    <row r="303" spans="1:30" ht="25.5">
      <c r="A303" s="133"/>
      <c r="B303" s="130"/>
      <c r="C303" s="115"/>
      <c r="D303" s="118"/>
      <c r="E303" s="121"/>
      <c r="F303" s="121"/>
      <c r="G303" s="121"/>
      <c r="H303" s="58" t="str">
        <f>VLOOKUP(I303,Hoja2!A$3:I$54,2,0)</f>
        <v>MATERIAL PARTICULADO</v>
      </c>
      <c r="I303" s="59" t="s">
        <v>84</v>
      </c>
      <c r="J303" s="58" t="str">
        <f>VLOOKUP(I303,Hoja2!A$3:I$54,3,0)</f>
        <v>COMPLICACIONES RESPIRATORIAS</v>
      </c>
      <c r="K303" s="60"/>
      <c r="L303" s="58" t="str">
        <f>VLOOKUP(I303,Hoja2!A$3:I$54,4,0)</f>
        <v>PG INSPECCIONES, PG EMERGENCIA, PG RIESGO QUÍMICO</v>
      </c>
      <c r="M303" s="58" t="str">
        <f>VLOOKUP(I303,Hoja2!A$3:I$54,5,0)</f>
        <v>ELEMENTOS DE PROTECCIÓN PERSONAL</v>
      </c>
      <c r="N303" s="61">
        <v>2</v>
      </c>
      <c r="O303" s="61">
        <v>1</v>
      </c>
      <c r="P303" s="61">
        <v>10</v>
      </c>
      <c r="Q303" s="61">
        <f t="shared" si="45"/>
        <v>2</v>
      </c>
      <c r="R303" s="61">
        <f t="shared" si="46"/>
        <v>20</v>
      </c>
      <c r="S303" s="61" t="str">
        <f t="shared" si="47"/>
        <v>B-2</v>
      </c>
      <c r="T303" s="62" t="str">
        <f t="shared" si="48"/>
        <v>IV</v>
      </c>
      <c r="U303" s="62" t="str">
        <f t="shared" si="50"/>
        <v>Aceptable</v>
      </c>
      <c r="V303" s="60">
        <v>3</v>
      </c>
      <c r="W303" s="58" t="str">
        <f>VLOOKUP(I303,Hoja2!A$3:I$54,6,0)</f>
        <v>SECUELA, CALIFICACIÓN DE ENFERMEDAD LABORAL</v>
      </c>
      <c r="X303" s="65"/>
      <c r="Y303" s="65"/>
      <c r="Z303" s="65"/>
      <c r="AA303" s="64" t="str">
        <f>VLOOKUP(I303,Hoja2!A$3:I$54,7,0)</f>
        <v>NS QUIMICOS</v>
      </c>
      <c r="AB303" s="64" t="str">
        <f>VLOOKUP(I303,Hoja2!A$3:I$54,8,0)</f>
        <v>BUENAS PRACTICAS Y USO DE EPP</v>
      </c>
      <c r="AC303" s="65" t="str">
        <f>VLOOKUP(I303,Hoja2!A$3:I$54,9,0)</f>
        <v>FORTALECIMIENTO PVE QUÍMICO</v>
      </c>
      <c r="AD303" s="82"/>
    </row>
    <row r="304" spans="1:30" ht="25.5">
      <c r="A304" s="133"/>
      <c r="B304" s="130"/>
      <c r="C304" s="115"/>
      <c r="D304" s="118"/>
      <c r="E304" s="121"/>
      <c r="F304" s="121"/>
      <c r="G304" s="121"/>
      <c r="H304" s="58" t="str">
        <f>VLOOKUP(I304,Hoja2!A$3:I$54,2,0)</f>
        <v>HUMOS METÁLICOS O NO METÁLICOS</v>
      </c>
      <c r="I304" s="59" t="s">
        <v>93</v>
      </c>
      <c r="J304" s="58" t="str">
        <f>VLOOKUP(I304,Hoja2!A$3:I$54,3,0)</f>
        <v>COMPLICACIONES RESPIRATORIAS</v>
      </c>
      <c r="K304" s="60"/>
      <c r="L304" s="58" t="str">
        <f>VLOOKUP(I304,Hoja2!A$3:I$54,4,0)</f>
        <v>PG INSPECCIONES, PG EMERGENCIA, PG RIESGO QUÍMICO</v>
      </c>
      <c r="M304" s="58" t="str">
        <f>VLOOKUP(I304,Hoja2!A$3:I$54,5,0)</f>
        <v>ELEMENTOS DE PROTECCIÓN PERSONAL</v>
      </c>
      <c r="N304" s="61">
        <v>2</v>
      </c>
      <c r="O304" s="61">
        <v>1</v>
      </c>
      <c r="P304" s="61">
        <v>10</v>
      </c>
      <c r="Q304" s="61">
        <f t="shared" si="45"/>
        <v>2</v>
      </c>
      <c r="R304" s="61">
        <f t="shared" si="46"/>
        <v>20</v>
      </c>
      <c r="S304" s="61" t="str">
        <f t="shared" si="47"/>
        <v>B-2</v>
      </c>
      <c r="T304" s="62" t="str">
        <f t="shared" si="48"/>
        <v>IV</v>
      </c>
      <c r="U304" s="62" t="str">
        <f t="shared" si="50"/>
        <v>Aceptable</v>
      </c>
      <c r="V304" s="60">
        <v>3</v>
      </c>
      <c r="W304" s="58" t="str">
        <f>VLOOKUP(I304,Hoja2!A$3:I$54,6,0)</f>
        <v>SECUELA, CALIFICACIÓN DE ENFERMEDAD LABORAL, MUERTE</v>
      </c>
      <c r="X304" s="65"/>
      <c r="Y304" s="65"/>
      <c r="Z304" s="65"/>
      <c r="AA304" s="64" t="str">
        <f>VLOOKUP(I304,Hoja2!A$3:I$54,7,0)</f>
        <v>NS QUIMICOS</v>
      </c>
      <c r="AB304" s="64" t="str">
        <f>VLOOKUP(I304,Hoja2!A$3:I$54,8,0)</f>
        <v>BUENAS PRACTICAS, AUTOCUIDADO Y EPP</v>
      </c>
      <c r="AC304" s="65" t="str">
        <f>VLOOKUP(I304,Hoja2!A$3:I$54,9,0)</f>
        <v>FORTALECIMIENTO PVE QUÍMICO</v>
      </c>
      <c r="AD304" s="82"/>
    </row>
    <row r="305" spans="1:30" ht="15">
      <c r="A305" s="133"/>
      <c r="B305" s="130"/>
      <c r="C305" s="115"/>
      <c r="D305" s="118"/>
      <c r="E305" s="121"/>
      <c r="F305" s="121"/>
      <c r="G305" s="121"/>
      <c r="H305" s="58" t="str">
        <f>VLOOKUP(I305,Hoja2!A$3:I$54,2,0)</f>
        <v>MICROORGANISMOS</v>
      </c>
      <c r="I305" s="59" t="s">
        <v>237</v>
      </c>
      <c r="J305" s="58" t="str">
        <f>VLOOKUP(I305,Hoja2!A$3:I$54,3,0)</f>
        <v>GRIPAS, NAUSEAS, MAREOS, MALESTAR GENERAL</v>
      </c>
      <c r="K305" s="60"/>
      <c r="L305" s="58" t="str">
        <f>VLOOKUP(I305,Hoja2!A$3:I$54,4,0)</f>
        <v>PG INSPECCIONES, PG EMERGENCIA</v>
      </c>
      <c r="M305" s="58" t="str">
        <f>VLOOKUP(I305,Hoja2!A$3:I$54,5,0)</f>
        <v>PVE BIOLÓGICO</v>
      </c>
      <c r="N305" s="61">
        <v>2</v>
      </c>
      <c r="O305" s="61">
        <v>1</v>
      </c>
      <c r="P305" s="61">
        <v>10</v>
      </c>
      <c r="Q305" s="61">
        <f t="shared" si="45"/>
        <v>2</v>
      </c>
      <c r="R305" s="61">
        <f t="shared" si="46"/>
        <v>20</v>
      </c>
      <c r="S305" s="61" t="str">
        <f t="shared" si="47"/>
        <v>B-2</v>
      </c>
      <c r="T305" s="62" t="str">
        <f t="shared" si="48"/>
        <v>IV</v>
      </c>
      <c r="U305" s="62" t="str">
        <f t="shared" si="50"/>
        <v>Aceptable</v>
      </c>
      <c r="V305" s="60">
        <v>3</v>
      </c>
      <c r="W305" s="58" t="str">
        <f>VLOOKUP(I305,Hoja2!A$3:I$54,6,0)</f>
        <v>SECUELA</v>
      </c>
      <c r="X305" s="65"/>
      <c r="Y305" s="65"/>
      <c r="Z305" s="65"/>
      <c r="AA305" s="64" t="str">
        <f>VLOOKUP(I305,Hoja2!A$3:I$54,7,0)</f>
        <v>NS BIOLÓGICO</v>
      </c>
      <c r="AB305" s="64" t="str">
        <f>VLOOKUP(I305,Hoja2!A$3:I$54,8,0)</f>
        <v>N/A</v>
      </c>
      <c r="AC305" s="65" t="str">
        <f>VLOOKUP(I305,Hoja2!A$3:I$54,9,0)</f>
        <v>BUENAS PRACTICAS</v>
      </c>
      <c r="AD305" s="82"/>
    </row>
    <row r="306" spans="1:30" ht="25.5">
      <c r="A306" s="133"/>
      <c r="B306" s="130"/>
      <c r="C306" s="115"/>
      <c r="D306" s="118"/>
      <c r="E306" s="121"/>
      <c r="F306" s="121"/>
      <c r="G306" s="121"/>
      <c r="H306" s="58" t="str">
        <f>VLOOKUP(I306,Hoja2!A$3:I$54,2,0)</f>
        <v>MICROORGANISMOS EN EL AMBIENTE</v>
      </c>
      <c r="I306" s="59" t="s">
        <v>240</v>
      </c>
      <c r="J306" s="58" t="str">
        <f>VLOOKUP(I306,Hoja2!A$3:I$54,3,0)</f>
        <v>LESIONES EN LA PIEL, MALESTAR GENERAL</v>
      </c>
      <c r="K306" s="60"/>
      <c r="L306" s="58" t="str">
        <f>VLOOKUP(I306,Hoja2!A$3:I$54,4,0)</f>
        <v>PG INSPECCIONES, PG EMERGENCIA</v>
      </c>
      <c r="M306" s="58" t="str">
        <f>VLOOKUP(I306,Hoja2!A$3:I$54,5,0)</f>
        <v>PVE BIOLÓGICO, ELEMENTOS DE PROTECCION PERSONAL</v>
      </c>
      <c r="N306" s="61">
        <v>2</v>
      </c>
      <c r="O306" s="61">
        <v>3</v>
      </c>
      <c r="P306" s="61">
        <v>10</v>
      </c>
      <c r="Q306" s="61">
        <f t="shared" si="45"/>
        <v>6</v>
      </c>
      <c r="R306" s="61">
        <f t="shared" si="46"/>
        <v>60</v>
      </c>
      <c r="S306" s="61" t="str">
        <f t="shared" si="47"/>
        <v>M-6</v>
      </c>
      <c r="T306" s="62" t="str">
        <f t="shared" si="48"/>
        <v>III</v>
      </c>
      <c r="U306" s="62" t="str">
        <f t="shared" si="50"/>
        <v>Mejorable</v>
      </c>
      <c r="V306" s="60">
        <v>3</v>
      </c>
      <c r="W306" s="58" t="str">
        <f>VLOOKUP(I306,Hoja2!A$3:I$54,6,0)</f>
        <v>SECUELA, CALIFICACIÓN DE ENFERMEDAD LABORAL, MUERTE</v>
      </c>
      <c r="X306" s="65"/>
      <c r="Y306" s="65"/>
      <c r="Z306" s="65"/>
      <c r="AA306" s="64" t="str">
        <f>VLOOKUP(I306,Hoja2!A$3:I$54,7,0)</f>
        <v>NS BIOLÓGICO</v>
      </c>
      <c r="AB306" s="64" t="str">
        <f>VLOOKUP(I306,Hoja2!A$3:I$54,8,0)</f>
        <v>AUTOCIODADO E HIGIENE, USO DE EPP</v>
      </c>
      <c r="AC306" s="65" t="str">
        <f>VLOOKUP(I306,Hoja2!A$3:I$54,9,0)</f>
        <v>N/A</v>
      </c>
      <c r="AD306" s="82"/>
    </row>
    <row r="307" spans="1:30" ht="25.5">
      <c r="A307" s="133"/>
      <c r="B307" s="130"/>
      <c r="C307" s="115"/>
      <c r="D307" s="118"/>
      <c r="E307" s="121"/>
      <c r="F307" s="121"/>
      <c r="G307" s="121"/>
      <c r="H307" s="58" t="str">
        <f>VLOOKUP(I307,Hoja2!A$3:I$54,2,0)</f>
        <v>HONGOS</v>
      </c>
      <c r="I307" s="59" t="s">
        <v>113</v>
      </c>
      <c r="J307" s="58" t="str">
        <f>VLOOKUP(I307,Hoja2!A$3:I$54,3,0)</f>
        <v>LESIONES EN LA PIEL</v>
      </c>
      <c r="K307" s="60"/>
      <c r="L307" s="58" t="str">
        <f>VLOOKUP(I307,Hoja2!A$3:I$54,4,0)</f>
        <v>PG INSPECCIONES, PG EMERGENCIA</v>
      </c>
      <c r="M307" s="58" t="str">
        <f>VLOOKUP(I307,Hoja2!A$3:I$54,5,0)</f>
        <v>PVE BIOLÓGICO</v>
      </c>
      <c r="N307" s="61">
        <v>2</v>
      </c>
      <c r="O307" s="61">
        <v>1</v>
      </c>
      <c r="P307" s="61">
        <v>10</v>
      </c>
      <c r="Q307" s="61">
        <f t="shared" si="45"/>
        <v>2</v>
      </c>
      <c r="R307" s="61">
        <f t="shared" si="46"/>
        <v>20</v>
      </c>
      <c r="S307" s="61" t="str">
        <f t="shared" si="47"/>
        <v>B-2</v>
      </c>
      <c r="T307" s="62" t="str">
        <f t="shared" si="48"/>
        <v>IV</v>
      </c>
      <c r="U307" s="62" t="str">
        <f t="shared" si="50"/>
        <v>Aceptable</v>
      </c>
      <c r="V307" s="60">
        <v>3</v>
      </c>
      <c r="W307" s="58" t="str">
        <f>VLOOKUP(I307,Hoja2!A$3:I$54,6,0)</f>
        <v>SECUELA</v>
      </c>
      <c r="X307" s="65"/>
      <c r="Y307" s="65"/>
      <c r="Z307" s="65"/>
      <c r="AA307" s="64" t="str">
        <f>VLOOKUP(I307,Hoja2!A$3:I$54,7,0)</f>
        <v>NS BIOLÓGICO</v>
      </c>
      <c r="AB307" s="64" t="str">
        <f>VLOOKUP(I307,Hoja2!A$3:I$54,8,0)</f>
        <v>AUTOCUIDADO E HIGIENE, USO DE EPP</v>
      </c>
      <c r="AC307" s="65" t="str">
        <f>VLOOKUP(I307,Hoja2!A$3:I$54,9,0)</f>
        <v>N/A</v>
      </c>
      <c r="AD307" s="82"/>
    </row>
    <row r="308" spans="1:30" ht="40.5">
      <c r="A308" s="133"/>
      <c r="B308" s="130"/>
      <c r="C308" s="115"/>
      <c r="D308" s="118"/>
      <c r="E308" s="121"/>
      <c r="F308" s="121"/>
      <c r="G308" s="121"/>
      <c r="H308" s="58" t="str">
        <f>VLOOKUP(I308,Hoja2!A$3:I$54,2,0)</f>
        <v>FLUIDOS</v>
      </c>
      <c r="I308" s="59" t="s">
        <v>117</v>
      </c>
      <c r="J308" s="58" t="str">
        <f>VLOOKUP(I308,Hoja2!A$3:I$54,3,0)</f>
        <v>LESIONES DÉRMICAS</v>
      </c>
      <c r="K308" s="60"/>
      <c r="L308" s="58" t="str">
        <f>VLOOKUP(I308,Hoja2!A$3:I$54,4,0)</f>
        <v>PG INSPECCIONES, PG EMERGENCIA</v>
      </c>
      <c r="M308" s="58" t="str">
        <f>VLOOKUP(I308,Hoja2!A$3:I$54,5,0)</f>
        <v>PVE BIOLÓGICO, ELEMENTOS DE PROTECCION PERSONAL</v>
      </c>
      <c r="N308" s="61">
        <v>2</v>
      </c>
      <c r="O308" s="61">
        <v>4</v>
      </c>
      <c r="P308" s="61">
        <v>25</v>
      </c>
      <c r="Q308" s="61">
        <f t="shared" ref="Q308:Q371" si="51">N308*O308</f>
        <v>8</v>
      </c>
      <c r="R308" s="61">
        <f t="shared" ref="R308:R371" si="52">Q308*P308</f>
        <v>200</v>
      </c>
      <c r="S308" s="61" t="str">
        <f t="shared" ref="S308:S371" si="53">IF(Q308=40,"MA-40",IF(Q308=30,"MA-30",IF(Q308=20,"A-20",IF(Q308=10,"A-10",IF(Q308=24,"MA-24",IF(Q308=18,"A-18",IF(Q308=12,"A-12",IF(Q308=6,"M-6",IF(Q308=8,"M-8",IF(Q308=6,"M-6",IF(Q308=4,"B-4",IF(Q308=2,"B-2",))))))))))))</f>
        <v>M-8</v>
      </c>
      <c r="T308" s="62" t="str">
        <f t="shared" ref="T308:T371" si="54">IF(R308&lt;=20,"IV",IF(R308&lt;=120,"III",IF(R308&lt;=500,"II",IF(R308&lt;=4000,"I"))))</f>
        <v>II</v>
      </c>
      <c r="U308" s="62" t="str">
        <f t="shared" si="50"/>
        <v>No Aceptable o Aceptable con Control Especifico</v>
      </c>
      <c r="V308" s="60">
        <v>3</v>
      </c>
      <c r="W308" s="58" t="str">
        <f>VLOOKUP(I308,Hoja2!A$3:I$54,6,0)</f>
        <v>SECUELA, CALIFICACIÓN DE ENFERMEDAD LABORAL, MUERTE</v>
      </c>
      <c r="X308" s="65"/>
      <c r="Y308" s="65"/>
      <c r="Z308" s="65"/>
      <c r="AA308" s="64" t="str">
        <f>VLOOKUP(I308,Hoja2!A$3:I$54,7,0)</f>
        <v>NS BIOLÓGICO</v>
      </c>
      <c r="AB308" s="64" t="str">
        <f>VLOOKUP(I308,Hoja2!A$3:I$54,8,0)</f>
        <v>AUTOCUIDADO E HIGIENE, USO DE EPP</v>
      </c>
      <c r="AC308" s="65" t="str">
        <f>VLOOKUP(I308,Hoja2!A$3:I$54,9,0)</f>
        <v>N/A</v>
      </c>
      <c r="AD308" s="82"/>
    </row>
    <row r="309" spans="1:30" ht="25.5">
      <c r="A309" s="133"/>
      <c r="B309" s="130"/>
      <c r="C309" s="115"/>
      <c r="D309" s="118"/>
      <c r="E309" s="121"/>
      <c r="F309" s="121"/>
      <c r="G309" s="121"/>
      <c r="H309" s="58" t="str">
        <f>VLOOKUP(I309,Hoja2!A$3:I$54,2,0)</f>
        <v>PARÁSITOS</v>
      </c>
      <c r="I309" s="59" t="s">
        <v>119</v>
      </c>
      <c r="J309" s="58" t="str">
        <f>VLOOKUP(I309,Hoja2!A$3:I$54,3,0)</f>
        <v>LESIONES, INFECCIONES PARASITARIAS</v>
      </c>
      <c r="K309" s="60"/>
      <c r="L309" s="58" t="str">
        <f>VLOOKUP(I309,Hoja2!A$3:I$54,4,0)</f>
        <v>PG INSPECCIONES, PG EMERGENCIA</v>
      </c>
      <c r="M309" s="58" t="str">
        <f>VLOOKUP(I309,Hoja2!A$3:I$54,5,0)</f>
        <v>PVE BIOLÓGICO, ELEMENTOS DE PROTECCION PERSONAL</v>
      </c>
      <c r="N309" s="61">
        <v>2</v>
      </c>
      <c r="O309" s="61">
        <v>2</v>
      </c>
      <c r="P309" s="61">
        <v>10</v>
      </c>
      <c r="Q309" s="61">
        <f t="shared" si="51"/>
        <v>4</v>
      </c>
      <c r="R309" s="61">
        <f t="shared" si="52"/>
        <v>40</v>
      </c>
      <c r="S309" s="61" t="str">
        <f t="shared" si="53"/>
        <v>B-4</v>
      </c>
      <c r="T309" s="62" t="str">
        <f t="shared" si="54"/>
        <v>III</v>
      </c>
      <c r="U309" s="62" t="str">
        <f t="shared" si="50"/>
        <v>Mejorable</v>
      </c>
      <c r="V309" s="60">
        <v>3</v>
      </c>
      <c r="W309" s="58" t="str">
        <f>VLOOKUP(I309,Hoja2!A$3:I$54,6,0)</f>
        <v>SECUELA</v>
      </c>
      <c r="X309" s="65"/>
      <c r="Y309" s="65"/>
      <c r="Z309" s="65"/>
      <c r="AA309" s="64" t="str">
        <f>VLOOKUP(I309,Hoja2!A$3:I$54,7,0)</f>
        <v>NS BIOLÓGICO</v>
      </c>
      <c r="AB309" s="64" t="str">
        <f>VLOOKUP(I309,Hoja2!A$3:I$54,8,0)</f>
        <v>AUTOCUIDADO E HIGIENE, USO DE EPP</v>
      </c>
      <c r="AC309" s="65" t="str">
        <f>VLOOKUP(I309,Hoja2!A$3:I$54,9,0)</f>
        <v>N/A</v>
      </c>
      <c r="AD309" s="82"/>
    </row>
    <row r="310" spans="1:30" ht="25.5">
      <c r="A310" s="133"/>
      <c r="B310" s="130"/>
      <c r="C310" s="115"/>
      <c r="D310" s="118"/>
      <c r="E310" s="121"/>
      <c r="F310" s="121"/>
      <c r="G310" s="121"/>
      <c r="H310" s="58" t="str">
        <f>VLOOKUP(I310,Hoja2!A$3:I$54,2,0)</f>
        <v>ANIMALES VIVOS</v>
      </c>
      <c r="I310" s="59" t="s">
        <v>122</v>
      </c>
      <c r="J310" s="58" t="str">
        <f>VLOOKUP(I310,Hoja2!A$3:I$54,3,0)</f>
        <v>LESIONES EN TEJIDOS, INFECCIONES, ENFERMADES INFECTOCONTAGIOSAS</v>
      </c>
      <c r="K310" s="60"/>
      <c r="L310" s="58" t="str">
        <f>VLOOKUP(I310,Hoja2!A$3:I$54,4,0)</f>
        <v>PG INSPECCIONES, PG EMERGENCIA</v>
      </c>
      <c r="M310" s="58" t="str">
        <f>VLOOKUP(I310,Hoja2!A$3:I$54,5,0)</f>
        <v>ELEMENTOS DE PROTECCIÓN PERSONAL</v>
      </c>
      <c r="N310" s="61">
        <v>2</v>
      </c>
      <c r="O310" s="61">
        <v>2</v>
      </c>
      <c r="P310" s="61">
        <v>10</v>
      </c>
      <c r="Q310" s="61">
        <f t="shared" si="51"/>
        <v>4</v>
      </c>
      <c r="R310" s="61">
        <f t="shared" si="52"/>
        <v>40</v>
      </c>
      <c r="S310" s="61" t="str">
        <f t="shared" si="53"/>
        <v>B-4</v>
      </c>
      <c r="T310" s="62" t="str">
        <f t="shared" si="54"/>
        <v>III</v>
      </c>
      <c r="U310" s="62" t="str">
        <f t="shared" si="50"/>
        <v>Mejorable</v>
      </c>
      <c r="V310" s="60">
        <v>3</v>
      </c>
      <c r="W310" s="58" t="str">
        <f>VLOOKUP(I310,Hoja2!A$3:I$54,6,0)</f>
        <v>SECUELA, CALIFICACIÓN DE ENFERMEDAD LABORAL, MUERTE</v>
      </c>
      <c r="X310" s="65"/>
      <c r="Y310" s="65"/>
      <c r="Z310" s="65"/>
      <c r="AA310" s="64" t="str">
        <f>VLOOKUP(I310,Hoja2!A$3:I$54,7,0)</f>
        <v>NS BIOLÓGICO</v>
      </c>
      <c r="AB310" s="64" t="str">
        <f>VLOOKUP(I310,Hoja2!A$3:I$54,8,0)</f>
        <v>AUTOCUIDADO E HIGIENE, USO DE EPP</v>
      </c>
      <c r="AC310" s="65" t="str">
        <f>VLOOKUP(I310,Hoja2!A$3:I$54,9,0)</f>
        <v>BUENAS PRACTICAS</v>
      </c>
      <c r="AD310" s="82"/>
    </row>
    <row r="311" spans="1:30" ht="38.25">
      <c r="A311" s="133"/>
      <c r="B311" s="130"/>
      <c r="C311" s="115"/>
      <c r="D311" s="118"/>
      <c r="E311" s="121"/>
      <c r="F311" s="121"/>
      <c r="G311" s="121"/>
      <c r="H311" s="58" t="str">
        <f>VLOOKUP(I311,Hoja2!A$3:I$54,2,0)</f>
        <v>CARGA DE UN PESO MAYOR AL RECOMENDADO</v>
      </c>
      <c r="I311" s="59" t="s">
        <v>125</v>
      </c>
      <c r="J311" s="58" t="str">
        <f>VLOOKUP(I311,Hoja2!A$3:I$54,3,0)</f>
        <v>LESIONES OSTEOMUSCULARES</v>
      </c>
      <c r="K311" s="60"/>
      <c r="L311" s="58" t="str">
        <f>VLOOKUP(I311,Hoja2!A$3:I$54,4,0)</f>
        <v>PG INSPECCIONES, PG EMERGENCIA</v>
      </c>
      <c r="M311" s="58" t="str">
        <f>VLOOKUP(I311,Hoja2!A$3:I$54,5,0)</f>
        <v>PVE BIOMECÁNICO, PROGRAMA PAUSAS ACTIVAS, PG MEDICINA PREVENTIVA Y DEL TRABAJO</v>
      </c>
      <c r="N311" s="61">
        <v>2</v>
      </c>
      <c r="O311" s="61">
        <v>3</v>
      </c>
      <c r="P311" s="61">
        <v>10</v>
      </c>
      <c r="Q311" s="61">
        <f t="shared" si="51"/>
        <v>6</v>
      </c>
      <c r="R311" s="61">
        <f t="shared" si="52"/>
        <v>60</v>
      </c>
      <c r="S311" s="61" t="str">
        <f t="shared" si="53"/>
        <v>M-6</v>
      </c>
      <c r="T311" s="62" t="str">
        <f t="shared" si="54"/>
        <v>III</v>
      </c>
      <c r="U311" s="62" t="str">
        <f t="shared" si="50"/>
        <v>Mejorable</v>
      </c>
      <c r="V311" s="60">
        <v>3</v>
      </c>
      <c r="W311" s="58" t="str">
        <f>VLOOKUP(I311,Hoja2!A$3:I$54,6,0)</f>
        <v>SECUELA, CALIFICACIÓN DE ENFERMEDAD LABORAL</v>
      </c>
      <c r="X311" s="65"/>
      <c r="Y311" s="65"/>
      <c r="Z311" s="65"/>
      <c r="AA311" s="64" t="str">
        <f>VLOOKUP(I311,Hoja2!A$3:I$54,7,0)</f>
        <v>NS MANEJO DE CARGAS</v>
      </c>
      <c r="AB311" s="64" t="str">
        <f>VLOOKUP(I311,Hoja2!A$3:I$54,8,0)</f>
        <v>LEVANTAMIENTO MANUAL Y MECÁNICO DE CARGAS</v>
      </c>
      <c r="AC311" s="65" t="str">
        <f>VLOOKUP(I311,Hoja2!A$3:I$54,9,0)</f>
        <v>FORTALECIMIENTO PVE BIOMECÁNICO</v>
      </c>
      <c r="AD311" s="82"/>
    </row>
    <row r="312" spans="1:30" ht="25.5">
      <c r="A312" s="133"/>
      <c r="B312" s="130"/>
      <c r="C312" s="115"/>
      <c r="D312" s="118"/>
      <c r="E312" s="121"/>
      <c r="F312" s="121"/>
      <c r="G312" s="121"/>
      <c r="H312" s="58" t="str">
        <f>VLOOKUP(I312,Hoja2!A$3:I$54,2,0)</f>
        <v>RELACIONES, COHESIÓN, CALIDAD DE INTERACCIONES NO EFECTIVA, NO HAY TRABAJO EN EQUIPO</v>
      </c>
      <c r="I312" s="59" t="s">
        <v>141</v>
      </c>
      <c r="J312" s="58" t="str">
        <f>VLOOKUP(I312,Hoja2!A$3:I$54,3,0)</f>
        <v>ENFERMEDADES DIGESTIVAS, IRRITABILIDAD</v>
      </c>
      <c r="K312" s="60"/>
      <c r="L312" s="58" t="str">
        <f>VLOOKUP(I312,Hoja2!A$3:I$54,4,0)</f>
        <v>N/A</v>
      </c>
      <c r="M312" s="58" t="str">
        <f>VLOOKUP(I312,Hoja2!A$3:I$54,5,0)</f>
        <v>PVE PSICOSOCIAL</v>
      </c>
      <c r="N312" s="61">
        <v>2</v>
      </c>
      <c r="O312" s="61">
        <v>3</v>
      </c>
      <c r="P312" s="61">
        <v>10</v>
      </c>
      <c r="Q312" s="61">
        <f t="shared" si="51"/>
        <v>6</v>
      </c>
      <c r="R312" s="61">
        <f t="shared" si="52"/>
        <v>60</v>
      </c>
      <c r="S312" s="61" t="str">
        <f t="shared" si="53"/>
        <v>M-6</v>
      </c>
      <c r="T312" s="62" t="str">
        <f t="shared" si="54"/>
        <v>III</v>
      </c>
      <c r="U312" s="62" t="str">
        <f t="shared" si="50"/>
        <v>Mejorable</v>
      </c>
      <c r="V312" s="60">
        <v>3</v>
      </c>
      <c r="W312" s="58" t="str">
        <f>VLOOKUP(I312,Hoja2!A$3:I$54,6,0)</f>
        <v>SECUELA, CALIFICACIÓN DE ENFERMEDAD LABORAL</v>
      </c>
      <c r="X312" s="65"/>
      <c r="Y312" s="65"/>
      <c r="Z312" s="65"/>
      <c r="AA312" s="64" t="str">
        <f>VLOOKUP(I312,Hoja2!A$3:I$54,7,0)</f>
        <v>N/A</v>
      </c>
      <c r="AB312" s="64" t="str">
        <f>VLOOKUP(I312,Hoja2!A$3:I$54,8,0)</f>
        <v>N/A</v>
      </c>
      <c r="AC312" s="65" t="str">
        <f>VLOOKUP(I312,Hoja2!A$3:I$54,9,0)</f>
        <v>FORTALECIMIENTO PVE PSICOSOCIAL</v>
      </c>
      <c r="AD312" s="82"/>
    </row>
    <row r="313" spans="1:30" ht="25.5">
      <c r="A313" s="133"/>
      <c r="B313" s="130"/>
      <c r="C313" s="115"/>
      <c r="D313" s="118"/>
      <c r="E313" s="121"/>
      <c r="F313" s="121"/>
      <c r="G313" s="121"/>
      <c r="H313" s="58" t="str">
        <f>VLOOKUP(I313,Hoja2!A$3:I$54,2,0)</f>
        <v>CARGA MENTAL, DEMANDAS EMOCIONALES, INESPECIFICIDAD DE DEFINICIÓN DE ROLES, MONOTONÍA</v>
      </c>
      <c r="I313" s="59" t="s">
        <v>146</v>
      </c>
      <c r="J313" s="58" t="str">
        <f>VLOOKUP(I313,Hoja2!A$3:I$54,3,0)</f>
        <v>ESTRÉS, CEFALÉA, IRRITABILIDAD</v>
      </c>
      <c r="K313" s="60"/>
      <c r="L313" s="58" t="str">
        <f>VLOOKUP(I313,Hoja2!A$3:I$54,4,0)</f>
        <v>N/A</v>
      </c>
      <c r="M313" s="58" t="str">
        <f>VLOOKUP(I313,Hoja2!A$3:I$54,5,0)</f>
        <v>PVE PSICOSOCIAL</v>
      </c>
      <c r="N313" s="61">
        <v>2</v>
      </c>
      <c r="O313" s="61">
        <v>1</v>
      </c>
      <c r="P313" s="61">
        <v>10</v>
      </c>
      <c r="Q313" s="61">
        <f t="shared" si="51"/>
        <v>2</v>
      </c>
      <c r="R313" s="61">
        <f t="shared" si="52"/>
        <v>20</v>
      </c>
      <c r="S313" s="61" t="str">
        <f t="shared" si="53"/>
        <v>B-2</v>
      </c>
      <c r="T313" s="62" t="str">
        <f t="shared" si="54"/>
        <v>IV</v>
      </c>
      <c r="U313" s="62" t="str">
        <f t="shared" si="50"/>
        <v>Aceptable</v>
      </c>
      <c r="V313" s="60">
        <v>3</v>
      </c>
      <c r="W313" s="58" t="str">
        <f>VLOOKUP(I313,Hoja2!A$3:I$54,6,0)</f>
        <v>SECUELA, CALIFICACIÓN DE ENFERMEDAD LABORAL</v>
      </c>
      <c r="X313" s="65"/>
      <c r="Y313" s="65"/>
      <c r="Z313" s="65"/>
      <c r="AA313" s="64" t="str">
        <f>VLOOKUP(I313,Hoja2!A$3:I$54,7,0)</f>
        <v>N/A</v>
      </c>
      <c r="AB313" s="64" t="str">
        <f>VLOOKUP(I313,Hoja2!A$3:I$54,8,0)</f>
        <v>N/A</v>
      </c>
      <c r="AC313" s="65" t="str">
        <f>VLOOKUP(I313,Hoja2!A$3:I$54,9,0)</f>
        <v>FORTALECIMIENTO PVE PSICOSOCIAL</v>
      </c>
      <c r="AD313" s="82"/>
    </row>
    <row r="314" spans="1:30" ht="38.25">
      <c r="A314" s="133"/>
      <c r="B314" s="130"/>
      <c r="C314" s="115"/>
      <c r="D314" s="118"/>
      <c r="E314" s="121"/>
      <c r="F314" s="121"/>
      <c r="G314" s="121"/>
      <c r="H314" s="58" t="str">
        <f>VLOOKUP(I314,Hoja2!A$3:I$54,2,0)</f>
        <v>TECNOLOGÍA NO AVANZADA, COMUNICACIÓN NO EFECTIVA, SOBRECARGA CUANTITATIVA Y CUALITATIVA, NO HAY VARIACIÓN EN FORMA DE TRABAJO</v>
      </c>
      <c r="I314" s="59" t="s">
        <v>149</v>
      </c>
      <c r="J314" s="58" t="str">
        <f>VLOOKUP(I314,Hoja2!A$3:I$54,3,0)</f>
        <v>ENFERMEDADES DIGESTIVAS, IRRITABILIDAD</v>
      </c>
      <c r="K314" s="60"/>
      <c r="L314" s="58" t="str">
        <f>VLOOKUP(I314,Hoja2!A$3:I$54,4,0)</f>
        <v>N/A</v>
      </c>
      <c r="M314" s="58" t="str">
        <f>VLOOKUP(I314,Hoja2!A$3:I$54,5,0)</f>
        <v>PVE PSICOSOCIAL</v>
      </c>
      <c r="N314" s="61">
        <v>2</v>
      </c>
      <c r="O314" s="61">
        <v>2</v>
      </c>
      <c r="P314" s="61">
        <v>10</v>
      </c>
      <c r="Q314" s="61">
        <f t="shared" si="51"/>
        <v>4</v>
      </c>
      <c r="R314" s="61">
        <f t="shared" si="52"/>
        <v>40</v>
      </c>
      <c r="S314" s="61" t="str">
        <f t="shared" si="53"/>
        <v>B-4</v>
      </c>
      <c r="T314" s="66" t="str">
        <f t="shared" si="54"/>
        <v>III</v>
      </c>
      <c r="U314" s="66" t="str">
        <f t="shared" si="50"/>
        <v>Mejorable</v>
      </c>
      <c r="V314" s="60">
        <v>3</v>
      </c>
      <c r="W314" s="58" t="str">
        <f>VLOOKUP(I314,Hoja2!A$3:I$54,6,0)</f>
        <v>SECUELA, CALIFICACIÓN DE ENFERMEDAD LABORAL</v>
      </c>
      <c r="X314" s="65"/>
      <c r="Y314" s="65"/>
      <c r="Z314" s="65"/>
      <c r="AA314" s="64" t="str">
        <f>VLOOKUP(I314,Hoja2!A$3:I$54,7,0)</f>
        <v>N/A</v>
      </c>
      <c r="AB314" s="64" t="str">
        <f>VLOOKUP(I314,Hoja2!A$3:I$54,8,0)</f>
        <v>N/A</v>
      </c>
      <c r="AC314" s="65" t="str">
        <f>VLOOKUP(I314,Hoja2!A$3:I$54,9,0)</f>
        <v>FORTALECIMIENTO PVE PSICOSOCIAL</v>
      </c>
      <c r="AD314" s="82"/>
    </row>
    <row r="315" spans="1:30" ht="25.5">
      <c r="A315" s="133"/>
      <c r="B315" s="130"/>
      <c r="C315" s="115"/>
      <c r="D315" s="118"/>
      <c r="E315" s="121"/>
      <c r="F315" s="121"/>
      <c r="G315" s="121"/>
      <c r="H315" s="58" t="str">
        <f>VLOOKUP(I315,Hoja2!A$3:I$54,2,0)</f>
        <v>ESTILOS DE MANDO RÍGIDOS, AUSENCIA DE CAPACITACIÓN, AUSENCIA DE PROGRAMAS DE BIENESTAR</v>
      </c>
      <c r="I315" s="59" t="s">
        <v>154</v>
      </c>
      <c r="J315" s="58" t="str">
        <f>VLOOKUP(I315,Hoja2!A$3:I$54,3,0)</f>
        <v>ESTRÉS, DEPRESIÓN, DESMOTIVACIÓN, AUSENCIA DE ATENCIÓN</v>
      </c>
      <c r="K315" s="60"/>
      <c r="L315" s="58" t="str">
        <f>VLOOKUP(I315,Hoja2!A$3:I$54,4,0)</f>
        <v>N/A</v>
      </c>
      <c r="M315" s="58" t="str">
        <f>VLOOKUP(I315,Hoja2!A$3:I$54,5,0)</f>
        <v>PVE PSICOSOCIAL</v>
      </c>
      <c r="N315" s="61">
        <v>2</v>
      </c>
      <c r="O315" s="61">
        <v>2</v>
      </c>
      <c r="P315" s="61">
        <v>10</v>
      </c>
      <c r="Q315" s="61">
        <f t="shared" si="51"/>
        <v>4</v>
      </c>
      <c r="R315" s="61">
        <f t="shared" si="52"/>
        <v>40</v>
      </c>
      <c r="S315" s="61" t="str">
        <f t="shared" si="53"/>
        <v>B-4</v>
      </c>
      <c r="T315" s="66" t="str">
        <f t="shared" si="54"/>
        <v>III</v>
      </c>
      <c r="U315" s="66" t="str">
        <f t="shared" si="50"/>
        <v>Mejorable</v>
      </c>
      <c r="V315" s="60">
        <v>3</v>
      </c>
      <c r="W315" s="58" t="str">
        <f>VLOOKUP(I315,Hoja2!A$3:I$54,6,0)</f>
        <v>SECUELA, CALIFICACIÓN DE ENFERMEDAD LABORAL</v>
      </c>
      <c r="X315" s="65"/>
      <c r="Y315" s="65"/>
      <c r="Z315" s="65"/>
      <c r="AA315" s="64" t="str">
        <f>VLOOKUP(I315,Hoja2!A$3:I$54,7,0)</f>
        <v>N/A</v>
      </c>
      <c r="AB315" s="64" t="str">
        <f>VLOOKUP(I315,Hoja2!A$3:I$54,8,0)</f>
        <v>N/A</v>
      </c>
      <c r="AC315" s="65" t="str">
        <f>VLOOKUP(I315,Hoja2!A$3:I$54,9,0)</f>
        <v>FORTALECIMIENTO PVE PSICOSOCIAL</v>
      </c>
      <c r="AD315" s="82"/>
    </row>
    <row r="316" spans="1:30" ht="25.5">
      <c r="A316" s="133"/>
      <c r="B316" s="130"/>
      <c r="C316" s="115"/>
      <c r="D316" s="118"/>
      <c r="E316" s="121"/>
      <c r="F316" s="121"/>
      <c r="G316" s="121"/>
      <c r="H316" s="58" t="str">
        <f>VLOOKUP(I316,Hoja2!A$3:I$54,2,0)</f>
        <v>SISMOS, INCENDIOS, INUNDACIONES, TERREMOTOS, VENDAVALES</v>
      </c>
      <c r="I316" s="59" t="s">
        <v>250</v>
      </c>
      <c r="J316" s="58" t="str">
        <f>VLOOKUP(I316,Hoja2!A$3:I$54,3,0)</f>
        <v>LESIONES, ATRAPAMIENTO, APLASTAMIENTO, PÉRDIDAS MATERIALES</v>
      </c>
      <c r="K316" s="60"/>
      <c r="L316" s="58" t="str">
        <f>VLOOKUP(I316,Hoja2!A$3:I$54,4,0)</f>
        <v>PG INSPECCIONES, PG EMERGENCIA</v>
      </c>
      <c r="M316" s="58" t="str">
        <f>VLOOKUP(I316,Hoja2!A$3:I$54,5,0)</f>
        <v>BRIGADAS DE EMERGENCIA</v>
      </c>
      <c r="N316" s="61">
        <v>2</v>
      </c>
      <c r="O316" s="61">
        <v>2</v>
      </c>
      <c r="P316" s="61">
        <v>10</v>
      </c>
      <c r="Q316" s="61">
        <f t="shared" si="51"/>
        <v>4</v>
      </c>
      <c r="R316" s="61">
        <f t="shared" si="52"/>
        <v>40</v>
      </c>
      <c r="S316" s="61" t="str">
        <f t="shared" si="53"/>
        <v>B-4</v>
      </c>
      <c r="T316" s="66" t="str">
        <f t="shared" si="54"/>
        <v>III</v>
      </c>
      <c r="U316" s="66" t="str">
        <f t="shared" si="50"/>
        <v>Mejorable</v>
      </c>
      <c r="V316" s="60">
        <v>3</v>
      </c>
      <c r="W316" s="58" t="str">
        <f>VLOOKUP(I316,Hoja2!A$3:I$54,6,0)</f>
        <v>SECUELA, CALIFICACIÓN DE ENFERMEDAD LABORAL, MUERTE</v>
      </c>
      <c r="X316" s="65"/>
      <c r="Y316" s="65"/>
      <c r="Z316" s="65"/>
      <c r="AA316" s="64" t="str">
        <f>VLOOKUP(I316,Hoja2!A$3:I$54,7,0)</f>
        <v>NS PLANES DE EMERGENCIA</v>
      </c>
      <c r="AB316" s="64" t="str">
        <f>VLOOKUP(I316,Hoja2!A$3:I$54,8,0)</f>
        <v>N/A</v>
      </c>
      <c r="AC316" s="65" t="str">
        <f>VLOOKUP(I316,Hoja2!A$3:I$54,9,0)</f>
        <v>N/A</v>
      </c>
      <c r="AD316" s="82"/>
    </row>
    <row r="317" spans="1:30" ht="26.25" thickBot="1">
      <c r="A317" s="133"/>
      <c r="B317" s="130"/>
      <c r="C317" s="116"/>
      <c r="D317" s="119"/>
      <c r="E317" s="122"/>
      <c r="F317" s="122"/>
      <c r="G317" s="122"/>
      <c r="H317" s="91" t="str">
        <f>VLOOKUP(I317,Hoja2!A$3:I$54,2,0)</f>
        <v>LLUVIAS, GRANIZADA, HELADAS</v>
      </c>
      <c r="I317" s="92" t="s">
        <v>251</v>
      </c>
      <c r="J317" s="91" t="str">
        <f>VLOOKUP(I317,Hoja2!A$3:I$54,3,0)</f>
        <v>LESIONES, ATRAPAMIENTO, APLASTAMIENTO, PÉRDIDAS MATERIALES</v>
      </c>
      <c r="K317" s="93"/>
      <c r="L317" s="91" t="str">
        <f>VLOOKUP(I317,Hoja2!A$3:I$54,4,0)</f>
        <v>PG INSPECCIONES, PG EMERGENCIA</v>
      </c>
      <c r="M317" s="91" t="str">
        <f>VLOOKUP(I317,Hoja2!A$3:I$54,5,0)</f>
        <v>BRIGADAS DE EMERGENCIA</v>
      </c>
      <c r="N317" s="94">
        <v>2</v>
      </c>
      <c r="O317" s="94">
        <v>3</v>
      </c>
      <c r="P317" s="94">
        <v>10</v>
      </c>
      <c r="Q317" s="94">
        <f t="shared" si="51"/>
        <v>6</v>
      </c>
      <c r="R317" s="94">
        <f t="shared" si="52"/>
        <v>60</v>
      </c>
      <c r="S317" s="94" t="str">
        <f t="shared" si="53"/>
        <v>M-6</v>
      </c>
      <c r="T317" s="87" t="str">
        <f t="shared" si="54"/>
        <v>III</v>
      </c>
      <c r="U317" s="87" t="str">
        <f t="shared" si="50"/>
        <v>Mejorable</v>
      </c>
      <c r="V317" s="93">
        <v>3</v>
      </c>
      <c r="W317" s="91" t="str">
        <f>VLOOKUP(I317,Hoja2!A$3:I$54,6,0)</f>
        <v>SECUELA, CALIFICACIÓN DE ENFERMEDAD LABORAL, MUERTE</v>
      </c>
      <c r="X317" s="95"/>
      <c r="Y317" s="95"/>
      <c r="Z317" s="95"/>
      <c r="AA317" s="96" t="str">
        <f>VLOOKUP(I317,Hoja2!A$3:I$54,7,0)</f>
        <v>NS PLANES DE EMERGENCIA</v>
      </c>
      <c r="AB317" s="96" t="str">
        <f>VLOOKUP(I317,Hoja2!A$3:I$54,8,0)</f>
        <v>N/A</v>
      </c>
      <c r="AC317" s="95" t="str">
        <f>VLOOKUP(I317,Hoja2!A$3:I$54,9,0)</f>
        <v>N/A</v>
      </c>
      <c r="AD317" s="97"/>
    </row>
    <row r="318" spans="1:30" ht="25.5">
      <c r="A318" s="133"/>
      <c r="B318" s="130"/>
      <c r="C318" s="123" t="s">
        <v>310</v>
      </c>
      <c r="D318" s="126" t="s">
        <v>328</v>
      </c>
      <c r="E318" s="111" t="s">
        <v>304</v>
      </c>
      <c r="F318" s="111">
        <v>52</v>
      </c>
      <c r="G318" s="111" t="s">
        <v>256</v>
      </c>
      <c r="H318" s="98" t="str">
        <f>VLOOKUP(I318,Hoja2!A$3:I$54,2,0)</f>
        <v>INADECUADAS CONEXIONES ELÉCTRICAS, SATURACIÓN EN TOMAS DE ENERGÍA</v>
      </c>
      <c r="I318" s="108" t="s">
        <v>158</v>
      </c>
      <c r="J318" s="98" t="str">
        <f>VLOOKUP(I318,Hoja2!A$3:I$54,3,0)</f>
        <v>QUEMADURAS, ELECTROCUCIÓN, ARITMIA CARDIACA, MUERTE</v>
      </c>
      <c r="K318" s="99"/>
      <c r="L318" s="98" t="str">
        <f>VLOOKUP(I318,Hoja2!A$3:I$54,4,0)</f>
        <v>PG INSPECCIONES, PG EMERGENCIA, REQUISITOS MÍNIMOS PARA LÍNEAS ELÉCTRICAS</v>
      </c>
      <c r="M318" s="98" t="str">
        <f>VLOOKUP(I318,Hoja2!A$3:I$54,5,0)</f>
        <v>ELEMENTOS DE PROTECCIÓN PERSONAL</v>
      </c>
      <c r="N318" s="100">
        <v>10</v>
      </c>
      <c r="O318" s="100">
        <v>3</v>
      </c>
      <c r="P318" s="100">
        <v>60</v>
      </c>
      <c r="Q318" s="100">
        <f t="shared" si="51"/>
        <v>30</v>
      </c>
      <c r="R318" s="100">
        <f t="shared" si="52"/>
        <v>1800</v>
      </c>
      <c r="S318" s="100" t="str">
        <f t="shared" si="53"/>
        <v>MA-30</v>
      </c>
      <c r="T318" s="77" t="str">
        <f t="shared" si="54"/>
        <v>I</v>
      </c>
      <c r="U318" s="77" t="str">
        <f>IF(T318=0,"",IF(T318="IV","Aceptable",IF(T318="III","Mejorable",IF(T318="II","No Aceptable o Aceptable con Control Especifico",IF(T318="I","No Aceptable","")))))</f>
        <v>No Aceptable</v>
      </c>
      <c r="V318" s="99">
        <v>6</v>
      </c>
      <c r="W318" s="98" t="str">
        <f>VLOOKUP(I318,Hoja2!A$3:I$54,6,0)</f>
        <v>SECUELA, CALIFICACIÓN DE ENFERMEDAD LABORAL, MUERTE</v>
      </c>
      <c r="X318" s="101"/>
      <c r="Y318" s="101"/>
      <c r="Z318" s="101"/>
      <c r="AA318" s="102" t="str">
        <f>VLOOKUP(I318,Hoja2!A$3:I$54,7,0)</f>
        <v>NS LÍNEAS ELÉCTRICAS</v>
      </c>
      <c r="AB318" s="102" t="str">
        <f>VLOOKUP(I318,Hoja2!A$3:I$54,8,0)</f>
        <v>BUENAS PRACTICAS, APLICACIÓN DE PROCEDIMIENTOS</v>
      </c>
      <c r="AC318" s="103" t="str">
        <f>VLOOKUP(I318,Hoja2!A$3:I$54,9,0)</f>
        <v>BUENAS PRACTICAS, APLICACIÓN DE PROCEDIMIENTOS</v>
      </c>
      <c r="AD318" s="104"/>
    </row>
    <row r="319" spans="1:30" ht="25.5">
      <c r="A319" s="133"/>
      <c r="B319" s="130"/>
      <c r="C319" s="124"/>
      <c r="D319" s="127"/>
      <c r="E319" s="112"/>
      <c r="F319" s="112"/>
      <c r="G319" s="112"/>
      <c r="H319" s="67" t="str">
        <f>VLOOKUP(I319,Hoja2!A$3:I$54,2,0)</f>
        <v>INADECUADAS CONEXIONES ELÉCTRICAS, SATURACIÓN EN TOMAS DE ENERGÍA</v>
      </c>
      <c r="I319" s="109" t="s">
        <v>163</v>
      </c>
      <c r="J319" s="67" t="str">
        <f>VLOOKUP(I319,Hoja2!A$3:I$54,3,0)</f>
        <v>INTOXICACIÓN, QUEMADURAS</v>
      </c>
      <c r="K319" s="68"/>
      <c r="L319" s="67" t="str">
        <f>VLOOKUP(I319,Hoja2!A$3:I$54,4,0)</f>
        <v>PG INSPECCIONES, PG EMERGENCIA</v>
      </c>
      <c r="M319" s="67" t="str">
        <f>VLOOKUP(I319,Hoja2!A$3:I$54,5,0)</f>
        <v>BRIGADAS DE EMERGENCIA</v>
      </c>
      <c r="N319" s="69">
        <v>10</v>
      </c>
      <c r="O319" s="69">
        <v>3</v>
      </c>
      <c r="P319" s="69">
        <v>60</v>
      </c>
      <c r="Q319" s="69">
        <f t="shared" si="51"/>
        <v>30</v>
      </c>
      <c r="R319" s="69">
        <f t="shared" si="52"/>
        <v>1800</v>
      </c>
      <c r="S319" s="69" t="str">
        <f t="shared" si="53"/>
        <v>MA-30</v>
      </c>
      <c r="T319" s="62" t="str">
        <f t="shared" si="54"/>
        <v>I</v>
      </c>
      <c r="U319" s="62" t="str">
        <f t="shared" ref="U319:U341" si="55">IF(T319=0,"",IF(T319="IV","Aceptable",IF(T319="III","Mejorable",IF(T319="II","No Aceptable o Aceptable con Control Especifico",IF(T319="I","No Aceptable","")))))</f>
        <v>No Aceptable</v>
      </c>
      <c r="V319" s="68">
        <v>6</v>
      </c>
      <c r="W319" s="67" t="str">
        <f>VLOOKUP(I319,Hoja2!A$3:I$54,6,0)</f>
        <v>SECUELA, CALIFICACIÓN DE ENFERMEDAD LABORAL, MUERTE</v>
      </c>
      <c r="X319" s="70"/>
      <c r="Y319" s="70"/>
      <c r="Z319" s="70"/>
      <c r="AA319" s="71" t="str">
        <f>VLOOKUP(I319,Hoja2!A$3:I$54,7,0)</f>
        <v>NS PLANES DE EMERGENCIA</v>
      </c>
      <c r="AB319" s="71" t="str">
        <f>VLOOKUP(I319,Hoja2!A$3:I$54,8,0)</f>
        <v>REPORTES DE CONDICIONES INSEGURAS</v>
      </c>
      <c r="AC319" s="72" t="str">
        <f>VLOOKUP(I319,Hoja2!A$3:I$54,9,0)</f>
        <v>N/A</v>
      </c>
      <c r="AD319" s="83"/>
    </row>
    <row r="320" spans="1:30" ht="40.5">
      <c r="A320" s="133"/>
      <c r="B320" s="130"/>
      <c r="C320" s="124"/>
      <c r="D320" s="127"/>
      <c r="E320" s="112"/>
      <c r="F320" s="112"/>
      <c r="G320" s="112"/>
      <c r="H320" s="67" t="str">
        <f>VLOOKUP(I320,Hoja2!A$3:I$54,2,0)</f>
        <v>ESCALERAS SIN BARANDAL, PISOS A DESNIVEL,INFRAESTRUCTURA DÉBIL, OBJETOS MAL UBICADOS, AUSENCIA DE ORDEN Y ASEO</v>
      </c>
      <c r="I320" s="109" t="s">
        <v>247</v>
      </c>
      <c r="J320" s="67" t="str">
        <f>VLOOKUP(I320,Hoja2!A$3:I$54,3,0)</f>
        <v>CAÍDAS DEL MISMO Y DISTINTO NIVEL, FRACTURAS, GOLPE CON OBJETOS, CAÍDA DE OBJETOS, OBSTRUCCIÓN DE VÍAS</v>
      </c>
      <c r="K320" s="68"/>
      <c r="L320" s="67" t="str">
        <f>VLOOKUP(I320,Hoja2!A$3:I$54,4,0)</f>
        <v>PG INSPECCIONES, PG EMERGENCIA</v>
      </c>
      <c r="M320" s="67" t="str">
        <f>VLOOKUP(I320,Hoja2!A$3:I$54,5,0)</f>
        <v>CAPACITACIÓN</v>
      </c>
      <c r="N320" s="69">
        <v>6</v>
      </c>
      <c r="O320" s="69">
        <v>3</v>
      </c>
      <c r="P320" s="69">
        <v>10</v>
      </c>
      <c r="Q320" s="69">
        <f t="shared" si="51"/>
        <v>18</v>
      </c>
      <c r="R320" s="69">
        <f t="shared" si="52"/>
        <v>180</v>
      </c>
      <c r="S320" s="69" t="str">
        <f t="shared" si="53"/>
        <v>A-18</v>
      </c>
      <c r="T320" s="62" t="str">
        <f t="shared" si="54"/>
        <v>II</v>
      </c>
      <c r="U320" s="62" t="str">
        <f t="shared" si="55"/>
        <v>No Aceptable o Aceptable con Control Especifico</v>
      </c>
      <c r="V320" s="68">
        <v>6</v>
      </c>
      <c r="W320" s="67" t="str">
        <f>VLOOKUP(I320,Hoja2!A$3:I$54,6,0)</f>
        <v>SECUELA, CALIFICACIÓN DE ENFERMEDAD LABORAL, MUERTE</v>
      </c>
      <c r="X320" s="72"/>
      <c r="Y320" s="72"/>
      <c r="Z320" s="72"/>
      <c r="AA320" s="71" t="str">
        <f>VLOOKUP(I320,Hoja2!A$3:I$54,7,0)</f>
        <v>N/A</v>
      </c>
      <c r="AB320" s="71" t="str">
        <f>VLOOKUP(I320,Hoja2!A$3:I$54,8,0)</f>
        <v>REPORTES DE CONDICIONES INSEGURAS</v>
      </c>
      <c r="AC320" s="72" t="str">
        <f>VLOOKUP(I320,Hoja2!A$3:I$54,9,0)</f>
        <v>SEGUIMIENTO A ACCIONES PREVENTIVAS Y CORRECTIVAS</v>
      </c>
      <c r="AD320" s="83"/>
    </row>
    <row r="321" spans="1:30" ht="25.5">
      <c r="A321" s="133"/>
      <c r="B321" s="130"/>
      <c r="C321" s="124"/>
      <c r="D321" s="127"/>
      <c r="E321" s="112"/>
      <c r="F321" s="112"/>
      <c r="G321" s="112"/>
      <c r="H321" s="67" t="str">
        <f>VLOOKUP(I321,Hoja2!A$3:I$54,2,0)</f>
        <v>SUPERFICIES DE TRABAJO IRREGULARES O DESLIZANTES</v>
      </c>
      <c r="I321" s="109" t="s">
        <v>248</v>
      </c>
      <c r="J321" s="67" t="str">
        <f>VLOOKUP(I321,Hoja2!A$3:I$54,3,0)</f>
        <v>CAÍDAS DEL MISMO Y DISTINTO NIVEL, FRACTURAS, GOLPE CON OBJETOS</v>
      </c>
      <c r="K321" s="68"/>
      <c r="L321" s="67" t="str">
        <f>VLOOKUP(I321,Hoja2!A$3:I$54,4,0)</f>
        <v>PG INSPECCIONES, PG EMERGENCIA</v>
      </c>
      <c r="M321" s="67" t="str">
        <f>VLOOKUP(I321,Hoja2!A$3:I$54,5,0)</f>
        <v>CAPACITACIÓN</v>
      </c>
      <c r="N321" s="69">
        <v>6</v>
      </c>
      <c r="O321" s="69">
        <v>4</v>
      </c>
      <c r="P321" s="69">
        <v>25</v>
      </c>
      <c r="Q321" s="69">
        <f t="shared" si="51"/>
        <v>24</v>
      </c>
      <c r="R321" s="69">
        <f t="shared" si="52"/>
        <v>600</v>
      </c>
      <c r="S321" s="69" t="str">
        <f t="shared" si="53"/>
        <v>MA-24</v>
      </c>
      <c r="T321" s="66" t="str">
        <f t="shared" si="54"/>
        <v>I</v>
      </c>
      <c r="U321" s="66" t="str">
        <f t="shared" si="55"/>
        <v>No Aceptable</v>
      </c>
      <c r="V321" s="68">
        <v>6</v>
      </c>
      <c r="W321" s="67" t="str">
        <f>VLOOKUP(I321,Hoja2!A$3:I$54,6,0)</f>
        <v>SECUELA, CALIFICACIÓN DE ENFERMEDAD LABORAL, MUERTE</v>
      </c>
      <c r="X321" s="72"/>
      <c r="Y321" s="72"/>
      <c r="Z321" s="72"/>
      <c r="AA321" s="71" t="str">
        <f>VLOOKUP(I321,Hoja2!A$3:I$54,7,0)</f>
        <v>N/A</v>
      </c>
      <c r="AB321" s="71" t="str">
        <f>VLOOKUP(I321,Hoja2!A$3:I$54,8,0)</f>
        <v>REPORTES DE CONDICIONES INSEGURAS</v>
      </c>
      <c r="AC321" s="72" t="str">
        <f>VLOOKUP(I321,Hoja2!A$3:I$54,9,0)</f>
        <v>SEGUIMIENTO A ACCIONES PREVENTIVAS Y CORRECTIVAS</v>
      </c>
      <c r="AD321" s="83"/>
    </row>
    <row r="322" spans="1:30" ht="40.5">
      <c r="A322" s="133"/>
      <c r="B322" s="130"/>
      <c r="C322" s="124"/>
      <c r="D322" s="127"/>
      <c r="E322" s="112"/>
      <c r="F322" s="112"/>
      <c r="G322" s="112"/>
      <c r="H322" s="67" t="str">
        <f>VLOOKUP(I322,Hoja2!A$3:I$54,2,0)</f>
        <v>ATROPELLAMIENTO, ENVESTIDA</v>
      </c>
      <c r="I322" s="109" t="s">
        <v>189</v>
      </c>
      <c r="J322" s="67" t="str">
        <f>VLOOKUP(I322,Hoja2!A$3:I$54,3,0)</f>
        <v>LESIONES, PÉRDIDAS MATERIALES, MUERTE</v>
      </c>
      <c r="K322" s="68"/>
      <c r="L322" s="67" t="str">
        <f>VLOOKUP(I322,Hoja2!A$3:I$54,4,0)</f>
        <v>PG INSPECCIONES, PG EMERGENCIA</v>
      </c>
      <c r="M322" s="67" t="str">
        <f>VLOOKUP(I322,Hoja2!A$3:I$54,5,0)</f>
        <v>PG SEGURIDAD VIAL</v>
      </c>
      <c r="N322" s="69">
        <v>2</v>
      </c>
      <c r="O322" s="69">
        <v>4</v>
      </c>
      <c r="P322" s="69">
        <v>25</v>
      </c>
      <c r="Q322" s="69">
        <f t="shared" si="51"/>
        <v>8</v>
      </c>
      <c r="R322" s="69">
        <f t="shared" si="52"/>
        <v>200</v>
      </c>
      <c r="S322" s="69" t="str">
        <f t="shared" si="53"/>
        <v>M-8</v>
      </c>
      <c r="T322" s="62" t="str">
        <f t="shared" si="54"/>
        <v>II</v>
      </c>
      <c r="U322" s="62" t="str">
        <f t="shared" si="55"/>
        <v>No Aceptable o Aceptable con Control Especifico</v>
      </c>
      <c r="V322" s="68">
        <v>6</v>
      </c>
      <c r="W322" s="67" t="str">
        <f>VLOOKUP(I322,Hoja2!A$3:I$54,6,0)</f>
        <v>SECUELA, CALIFICACIÓN DE ENFERMEDAD LABORAL, MUERTE</v>
      </c>
      <c r="X322" s="72"/>
      <c r="Y322" s="72"/>
      <c r="Z322" s="72"/>
      <c r="AA322" s="71" t="str">
        <f>VLOOKUP(I322,Hoja2!A$3:I$54,7,0)</f>
        <v>NS SEGURIDAD VIAL</v>
      </c>
      <c r="AB322" s="71" t="str">
        <f>VLOOKUP(I322,Hoja2!A$3:I$54,8,0)</f>
        <v>REPORTE DE CONDICIONES</v>
      </c>
      <c r="AC322" s="72" t="str">
        <f>VLOOKUP(I322,Hoja2!A$3:I$54,9,0)</f>
        <v>LISTAS PREOPERACIONALES, MANTENIMIENTO PREVENTIVO Y CORRECTIVO</v>
      </c>
      <c r="AD322" s="83"/>
    </row>
    <row r="323" spans="1:30" ht="40.5">
      <c r="A323" s="133"/>
      <c r="B323" s="130"/>
      <c r="C323" s="124"/>
      <c r="D323" s="127"/>
      <c r="E323" s="112"/>
      <c r="F323" s="112"/>
      <c r="G323" s="112"/>
      <c r="H323" s="67" t="str">
        <f>VLOOKUP(I323,Hoja2!A$3:I$54,2,0)</f>
        <v>ATRACO, ROBO, ATENTADO, SECUESTROS, DE ORDEN PÚBLICO</v>
      </c>
      <c r="I323" s="109" t="s">
        <v>180</v>
      </c>
      <c r="J323" s="67" t="str">
        <f>VLOOKUP(I323,Hoja2!A$3:I$54,3,0)</f>
        <v>HERIDAS, LESIONES FÍSICAS / PSICOLÓGICAS</v>
      </c>
      <c r="K323" s="68"/>
      <c r="L323" s="67" t="str">
        <f>VLOOKUP(I323,Hoja2!A$3:I$54,4,0)</f>
        <v>PG INSPECCIONES, PG EMERGENCIA</v>
      </c>
      <c r="M323" s="67" t="str">
        <f>VLOOKUP(I323,Hoja2!A$3:I$54,5,0)</f>
        <v>UNIFORMES CORPORATIVOS, CHAQUETAS CORPORATIVAS, CARNETIZACIÓN</v>
      </c>
      <c r="N323" s="69">
        <v>6</v>
      </c>
      <c r="O323" s="69">
        <v>3</v>
      </c>
      <c r="P323" s="69">
        <v>25</v>
      </c>
      <c r="Q323" s="69">
        <f t="shared" si="51"/>
        <v>18</v>
      </c>
      <c r="R323" s="69">
        <f t="shared" si="52"/>
        <v>450</v>
      </c>
      <c r="S323" s="69" t="str">
        <f t="shared" si="53"/>
        <v>A-18</v>
      </c>
      <c r="T323" s="62" t="str">
        <f t="shared" si="54"/>
        <v>II</v>
      </c>
      <c r="U323" s="62" t="str">
        <f t="shared" si="55"/>
        <v>No Aceptable o Aceptable con Control Especifico</v>
      </c>
      <c r="V323" s="68">
        <v>6</v>
      </c>
      <c r="W323" s="67" t="str">
        <f>VLOOKUP(I323,Hoja2!A$3:I$54,6,0)</f>
        <v>SECUELA, CALIFICACIÓN DE ENFERMEDAD LABORAL, MUERTE</v>
      </c>
      <c r="X323" s="72"/>
      <c r="Y323" s="72"/>
      <c r="Z323" s="72"/>
      <c r="AA323" s="71" t="str">
        <f>VLOOKUP(I323,Hoja2!A$3:I$54,7,0)</f>
        <v>N/A</v>
      </c>
      <c r="AB323" s="71" t="str">
        <f>VLOOKUP(I323,Hoja2!A$3:I$54,8,0)</f>
        <v>BUENAS PRACTICAS, APLICACIÓN DE PROCEDIMIENTOS</v>
      </c>
      <c r="AC323" s="72" t="str">
        <f>VLOOKUP(I323,Hoja2!A$3:I$54,9,0)</f>
        <v>BUENAS PRACTICAS</v>
      </c>
      <c r="AD323" s="83"/>
    </row>
    <row r="324" spans="1:30" ht="25.5">
      <c r="A324" s="133"/>
      <c r="B324" s="130"/>
      <c r="C324" s="124"/>
      <c r="D324" s="127"/>
      <c r="E324" s="112"/>
      <c r="F324" s="112"/>
      <c r="G324" s="112"/>
      <c r="H324" s="67" t="str">
        <f>VLOOKUP(I324,Hoja2!A$3:I$54,2,0)</f>
        <v>EXPLOSION, FUGA, DERRAME E INCENDIO</v>
      </c>
      <c r="I324" s="109" t="s">
        <v>230</v>
      </c>
      <c r="J324" s="67" t="str">
        <f>VLOOKUP(I324,Hoja2!A$3:I$54,3,0)</f>
        <v>INTOXICACIÓN, QUEMADURAS, LESIONES, ATRAPAMIENTO</v>
      </c>
      <c r="K324" s="68"/>
      <c r="L324" s="67" t="str">
        <f>VLOOKUP(I324,Hoja2!A$3:I$54,4,0)</f>
        <v>PG INSPECCIONES, PG EMERGENCIA</v>
      </c>
      <c r="M324" s="67" t="str">
        <f>VLOOKUP(I324,Hoja2!A$3:I$54,5,0)</f>
        <v>NO OBSERVADO</v>
      </c>
      <c r="N324" s="69">
        <v>2</v>
      </c>
      <c r="O324" s="69">
        <v>2</v>
      </c>
      <c r="P324" s="69">
        <v>10</v>
      </c>
      <c r="Q324" s="69">
        <f t="shared" si="51"/>
        <v>4</v>
      </c>
      <c r="R324" s="69">
        <f t="shared" si="52"/>
        <v>40</v>
      </c>
      <c r="S324" s="69" t="str">
        <f t="shared" si="53"/>
        <v>B-4</v>
      </c>
      <c r="T324" s="62" t="str">
        <f t="shared" si="54"/>
        <v>III</v>
      </c>
      <c r="U324" s="62" t="str">
        <f t="shared" si="55"/>
        <v>Mejorable</v>
      </c>
      <c r="V324" s="68">
        <v>6</v>
      </c>
      <c r="W324" s="67" t="str">
        <f>VLOOKUP(I324,Hoja2!A$3:I$54,6,0)</f>
        <v>SECUELA, CALIFICACIÓN DE ENFERMEDAD LABORAL, MUERTE</v>
      </c>
      <c r="X324" s="72"/>
      <c r="Y324" s="72"/>
      <c r="Z324" s="72"/>
      <c r="AA324" s="71" t="str">
        <f>VLOOKUP(I324,Hoja2!A$3:I$54,7,0)</f>
        <v>NS PLANES DE EMERGENCIA</v>
      </c>
      <c r="AB324" s="71" t="str">
        <f>VLOOKUP(I324,Hoja2!A$3:I$54,8,0)</f>
        <v>PROTOCOLOS DE EVACUACIÓN, PUNTO DE ENCUENTRO</v>
      </c>
      <c r="AC324" s="72" t="str">
        <f>VLOOKUP(I324,Hoja2!A$3:I$54,9,0)</f>
        <v>N/A</v>
      </c>
      <c r="AD324" s="83"/>
    </row>
    <row r="325" spans="1:30" ht="15">
      <c r="A325" s="133"/>
      <c r="B325" s="130"/>
      <c r="C325" s="124"/>
      <c r="D325" s="127"/>
      <c r="E325" s="112"/>
      <c r="F325" s="112"/>
      <c r="G325" s="112"/>
      <c r="H325" s="67" t="str">
        <f>VLOOKUP(I325,Hoja2!A$3:I$54,2,0)</f>
        <v>AUSENCIA O EXCESO DE LUZ EN UN AMBIENTE</v>
      </c>
      <c r="I325" s="109" t="s">
        <v>47</v>
      </c>
      <c r="J325" s="67" t="str">
        <f>VLOOKUP(I325,Hoja2!A$3:I$54,3,0)</f>
        <v>ESTRÉS, DIFICULTAD PARA VER, CANSANCIO VISUAL</v>
      </c>
      <c r="K325" s="68"/>
      <c r="L325" s="67" t="str">
        <f>VLOOKUP(I325,Hoja2!A$3:I$54,4,0)</f>
        <v>PG INSPECCIONES, PG EMERGENCIA</v>
      </c>
      <c r="M325" s="67" t="str">
        <f>VLOOKUP(I325,Hoja2!A$3:I$54,5,0)</f>
        <v>NO OBSERVADO</v>
      </c>
      <c r="N325" s="69">
        <v>10</v>
      </c>
      <c r="O325" s="69">
        <v>3</v>
      </c>
      <c r="P325" s="69">
        <v>25</v>
      </c>
      <c r="Q325" s="69">
        <f t="shared" si="51"/>
        <v>30</v>
      </c>
      <c r="R325" s="69">
        <f t="shared" si="52"/>
        <v>750</v>
      </c>
      <c r="S325" s="69" t="str">
        <f t="shared" si="53"/>
        <v>MA-30</v>
      </c>
      <c r="T325" s="62" t="str">
        <f t="shared" si="54"/>
        <v>I</v>
      </c>
      <c r="U325" s="62" t="str">
        <f t="shared" si="55"/>
        <v>No Aceptable</v>
      </c>
      <c r="V325" s="68">
        <v>6</v>
      </c>
      <c r="W325" s="67" t="str">
        <f>VLOOKUP(I325,Hoja2!A$3:I$54,6,0)</f>
        <v>SECUELA, CALIFICACIÓN DE ENFERMEDAD LABORAL</v>
      </c>
      <c r="X325" s="72"/>
      <c r="Y325" s="72"/>
      <c r="Z325" s="72"/>
      <c r="AA325" s="71" t="str">
        <f>VLOOKUP(I325,Hoja2!A$3:I$54,7,0)</f>
        <v>N/A</v>
      </c>
      <c r="AB325" s="71" t="str">
        <f>VLOOKUP(I325,Hoja2!A$3:I$54,8,0)</f>
        <v>AUTOCUIDADO E HIGIENE</v>
      </c>
      <c r="AC325" s="72" t="str">
        <f>VLOOKUP(I325,Hoja2!A$3:I$54,9,0)</f>
        <v>PG HIGIENE</v>
      </c>
      <c r="AD325" s="83"/>
    </row>
    <row r="326" spans="1:30" ht="25.5">
      <c r="A326" s="133"/>
      <c r="B326" s="130"/>
      <c r="C326" s="124"/>
      <c r="D326" s="127"/>
      <c r="E326" s="112"/>
      <c r="F326" s="112"/>
      <c r="G326" s="112"/>
      <c r="H326" s="67" t="str">
        <f>VLOOKUP(I326,Hoja2!A$3:I$54,2,0)</f>
        <v>POLVOS INORGÁNICOS</v>
      </c>
      <c r="I326" s="109" t="s">
        <v>78</v>
      </c>
      <c r="J326" s="67" t="str">
        <f>VLOOKUP(I326,Hoja2!A$3:I$54,3,0)</f>
        <v>COMPLICACIONES RESPIRATORIAS</v>
      </c>
      <c r="K326" s="68"/>
      <c r="L326" s="67" t="str">
        <f>VLOOKUP(I326,Hoja2!A$3:I$54,4,0)</f>
        <v>PG INSPECCIONES, PG EMERGENCIA, PG RIESGO QUÍMICO</v>
      </c>
      <c r="M326" s="67" t="str">
        <f>VLOOKUP(I326,Hoja2!A$3:I$54,5,0)</f>
        <v>ELEMENTOS DE PROTECCIÓN PERSONAL</v>
      </c>
      <c r="N326" s="69">
        <v>2</v>
      </c>
      <c r="O326" s="69">
        <v>3</v>
      </c>
      <c r="P326" s="69">
        <v>10</v>
      </c>
      <c r="Q326" s="69">
        <f t="shared" si="51"/>
        <v>6</v>
      </c>
      <c r="R326" s="69">
        <f t="shared" si="52"/>
        <v>60</v>
      </c>
      <c r="S326" s="69" t="str">
        <f t="shared" si="53"/>
        <v>M-6</v>
      </c>
      <c r="T326" s="62" t="str">
        <f t="shared" si="54"/>
        <v>III</v>
      </c>
      <c r="U326" s="62" t="str">
        <f t="shared" si="55"/>
        <v>Mejorable</v>
      </c>
      <c r="V326" s="68">
        <v>6</v>
      </c>
      <c r="W326" s="67" t="str">
        <f>VLOOKUP(I326,Hoja2!A$3:I$54,6,0)</f>
        <v>SECUELA, CALIFICACIÓN DE ENFERMEDAD LABORAL</v>
      </c>
      <c r="X326" s="72"/>
      <c r="Y326" s="72"/>
      <c r="Z326" s="72"/>
      <c r="AA326" s="71" t="str">
        <f>VLOOKUP(I326,Hoja2!A$3:I$54,7,0)</f>
        <v>NS QUIMICOS</v>
      </c>
      <c r="AB326" s="71" t="str">
        <f>VLOOKUP(I326,Hoja2!A$3:I$54,8,0)</f>
        <v>BUENAS PRACTICAS Y USO DE EPP</v>
      </c>
      <c r="AC326" s="72" t="str">
        <f>VLOOKUP(I326,Hoja2!A$3:I$54,9,0)</f>
        <v>PG HIGIENE</v>
      </c>
      <c r="AD326" s="83"/>
    </row>
    <row r="327" spans="1:30" ht="25.5">
      <c r="A327" s="133"/>
      <c r="B327" s="130"/>
      <c r="C327" s="124"/>
      <c r="D327" s="127"/>
      <c r="E327" s="112"/>
      <c r="F327" s="112"/>
      <c r="G327" s="112"/>
      <c r="H327" s="67" t="str">
        <f>VLOOKUP(I327,Hoja2!A$3:I$54,2,0)</f>
        <v>MATERIAL PARTICULADO</v>
      </c>
      <c r="I327" s="109" t="s">
        <v>84</v>
      </c>
      <c r="J327" s="67" t="str">
        <f>VLOOKUP(I327,Hoja2!A$3:I$54,3,0)</f>
        <v>COMPLICACIONES RESPIRATORIAS</v>
      </c>
      <c r="K327" s="68"/>
      <c r="L327" s="67" t="str">
        <f>VLOOKUP(I327,Hoja2!A$3:I$54,4,0)</f>
        <v>PG INSPECCIONES, PG EMERGENCIA, PG RIESGO QUÍMICO</v>
      </c>
      <c r="M327" s="67" t="str">
        <f>VLOOKUP(I327,Hoja2!A$3:I$54,5,0)</f>
        <v>ELEMENTOS DE PROTECCIÓN PERSONAL</v>
      </c>
      <c r="N327" s="69">
        <v>2</v>
      </c>
      <c r="O327" s="69">
        <v>1</v>
      </c>
      <c r="P327" s="69">
        <v>10</v>
      </c>
      <c r="Q327" s="69">
        <f t="shared" si="51"/>
        <v>2</v>
      </c>
      <c r="R327" s="69">
        <f t="shared" si="52"/>
        <v>20</v>
      </c>
      <c r="S327" s="69" t="str">
        <f t="shared" si="53"/>
        <v>B-2</v>
      </c>
      <c r="T327" s="62" t="str">
        <f t="shared" si="54"/>
        <v>IV</v>
      </c>
      <c r="U327" s="62" t="str">
        <f t="shared" si="55"/>
        <v>Aceptable</v>
      </c>
      <c r="V327" s="68">
        <v>6</v>
      </c>
      <c r="W327" s="67" t="str">
        <f>VLOOKUP(I327,Hoja2!A$3:I$54,6,0)</f>
        <v>SECUELA, CALIFICACIÓN DE ENFERMEDAD LABORAL</v>
      </c>
      <c r="X327" s="72"/>
      <c r="Y327" s="72"/>
      <c r="Z327" s="72"/>
      <c r="AA327" s="71" t="str">
        <f>VLOOKUP(I327,Hoja2!A$3:I$54,7,0)</f>
        <v>NS QUIMICOS</v>
      </c>
      <c r="AB327" s="71" t="str">
        <f>VLOOKUP(I327,Hoja2!A$3:I$54,8,0)</f>
        <v>BUENAS PRACTICAS Y USO DE EPP</v>
      </c>
      <c r="AC327" s="72" t="str">
        <f>VLOOKUP(I327,Hoja2!A$3:I$54,9,0)</f>
        <v>FORTALECIMIENTO PVE QUÍMICO</v>
      </c>
      <c r="AD327" s="83"/>
    </row>
    <row r="328" spans="1:30" ht="25.5">
      <c r="A328" s="133"/>
      <c r="B328" s="130"/>
      <c r="C328" s="124"/>
      <c r="D328" s="127"/>
      <c r="E328" s="112"/>
      <c r="F328" s="112"/>
      <c r="G328" s="112"/>
      <c r="H328" s="67" t="str">
        <f>VLOOKUP(I328,Hoja2!A$3:I$54,2,0)</f>
        <v>HUMOS METÁLICOS O NO METÁLICOS</v>
      </c>
      <c r="I328" s="109" t="s">
        <v>93</v>
      </c>
      <c r="J328" s="67" t="str">
        <f>VLOOKUP(I328,Hoja2!A$3:I$54,3,0)</f>
        <v>COMPLICACIONES RESPIRATORIAS</v>
      </c>
      <c r="K328" s="68"/>
      <c r="L328" s="67" t="str">
        <f>VLOOKUP(I328,Hoja2!A$3:I$54,4,0)</f>
        <v>PG INSPECCIONES, PG EMERGENCIA, PG RIESGO QUÍMICO</v>
      </c>
      <c r="M328" s="67" t="str">
        <f>VLOOKUP(I328,Hoja2!A$3:I$54,5,0)</f>
        <v>ELEMENTOS DE PROTECCIÓN PERSONAL</v>
      </c>
      <c r="N328" s="69">
        <v>2</v>
      </c>
      <c r="O328" s="69">
        <v>1</v>
      </c>
      <c r="P328" s="69">
        <v>10</v>
      </c>
      <c r="Q328" s="69">
        <f t="shared" si="51"/>
        <v>2</v>
      </c>
      <c r="R328" s="69">
        <f t="shared" si="52"/>
        <v>20</v>
      </c>
      <c r="S328" s="69" t="str">
        <f t="shared" si="53"/>
        <v>B-2</v>
      </c>
      <c r="T328" s="62" t="str">
        <f t="shared" si="54"/>
        <v>IV</v>
      </c>
      <c r="U328" s="62" t="str">
        <f t="shared" si="55"/>
        <v>Aceptable</v>
      </c>
      <c r="V328" s="68">
        <v>6</v>
      </c>
      <c r="W328" s="67" t="str">
        <f>VLOOKUP(I328,Hoja2!A$3:I$54,6,0)</f>
        <v>SECUELA, CALIFICACIÓN DE ENFERMEDAD LABORAL, MUERTE</v>
      </c>
      <c r="X328" s="72"/>
      <c r="Y328" s="72"/>
      <c r="Z328" s="72"/>
      <c r="AA328" s="71" t="str">
        <f>VLOOKUP(I328,Hoja2!A$3:I$54,7,0)</f>
        <v>NS QUIMICOS</v>
      </c>
      <c r="AB328" s="71" t="str">
        <f>VLOOKUP(I328,Hoja2!A$3:I$54,8,0)</f>
        <v>BUENAS PRACTICAS, AUTOCUIDADO Y EPP</v>
      </c>
      <c r="AC328" s="72" t="str">
        <f>VLOOKUP(I328,Hoja2!A$3:I$54,9,0)</f>
        <v>FORTALECIMIENTO PVE QUÍMICO</v>
      </c>
      <c r="AD328" s="83"/>
    </row>
    <row r="329" spans="1:30" ht="15">
      <c r="A329" s="133"/>
      <c r="B329" s="130"/>
      <c r="C329" s="124"/>
      <c r="D329" s="127"/>
      <c r="E329" s="112"/>
      <c r="F329" s="112"/>
      <c r="G329" s="112"/>
      <c r="H329" s="67" t="str">
        <f>VLOOKUP(I329,Hoja2!A$3:I$54,2,0)</f>
        <v>MICROORGANISMOS</v>
      </c>
      <c r="I329" s="109" t="s">
        <v>237</v>
      </c>
      <c r="J329" s="67" t="str">
        <f>VLOOKUP(I329,Hoja2!A$3:I$54,3,0)</f>
        <v>GRIPAS, NAUSEAS, MAREOS, MALESTAR GENERAL</v>
      </c>
      <c r="K329" s="68"/>
      <c r="L329" s="67" t="str">
        <f>VLOOKUP(I329,Hoja2!A$3:I$54,4,0)</f>
        <v>PG INSPECCIONES, PG EMERGENCIA</v>
      </c>
      <c r="M329" s="67" t="str">
        <f>VLOOKUP(I329,Hoja2!A$3:I$54,5,0)</f>
        <v>PVE BIOLÓGICO</v>
      </c>
      <c r="N329" s="69">
        <v>2</v>
      </c>
      <c r="O329" s="69">
        <v>1</v>
      </c>
      <c r="P329" s="69">
        <v>10</v>
      </c>
      <c r="Q329" s="69">
        <f t="shared" si="51"/>
        <v>2</v>
      </c>
      <c r="R329" s="69">
        <f t="shared" si="52"/>
        <v>20</v>
      </c>
      <c r="S329" s="69" t="str">
        <f t="shared" si="53"/>
        <v>B-2</v>
      </c>
      <c r="T329" s="62" t="str">
        <f t="shared" si="54"/>
        <v>IV</v>
      </c>
      <c r="U329" s="62" t="str">
        <f t="shared" si="55"/>
        <v>Aceptable</v>
      </c>
      <c r="V329" s="68">
        <v>6</v>
      </c>
      <c r="W329" s="67" t="str">
        <f>VLOOKUP(I329,Hoja2!A$3:I$54,6,0)</f>
        <v>SECUELA</v>
      </c>
      <c r="X329" s="72"/>
      <c r="Y329" s="72"/>
      <c r="Z329" s="72"/>
      <c r="AA329" s="71" t="str">
        <f>VLOOKUP(I329,Hoja2!A$3:I$54,7,0)</f>
        <v>NS BIOLÓGICO</v>
      </c>
      <c r="AB329" s="71" t="str">
        <f>VLOOKUP(I329,Hoja2!A$3:I$54,8,0)</f>
        <v>N/A</v>
      </c>
      <c r="AC329" s="72" t="str">
        <f>VLOOKUP(I329,Hoja2!A$3:I$54,9,0)</f>
        <v>BUENAS PRACTICAS</v>
      </c>
      <c r="AD329" s="83"/>
    </row>
    <row r="330" spans="1:30" ht="25.5">
      <c r="A330" s="133"/>
      <c r="B330" s="130"/>
      <c r="C330" s="124"/>
      <c r="D330" s="127"/>
      <c r="E330" s="112"/>
      <c r="F330" s="112"/>
      <c r="G330" s="112"/>
      <c r="H330" s="67" t="str">
        <f>VLOOKUP(I330,Hoja2!A$3:I$54,2,0)</f>
        <v>MICROORGANISMOS EN EL AMBIENTE</v>
      </c>
      <c r="I330" s="109" t="s">
        <v>240</v>
      </c>
      <c r="J330" s="67" t="str">
        <f>VLOOKUP(I330,Hoja2!A$3:I$54,3,0)</f>
        <v>LESIONES EN LA PIEL, MALESTAR GENERAL</v>
      </c>
      <c r="K330" s="68"/>
      <c r="L330" s="67" t="str">
        <f>VLOOKUP(I330,Hoja2!A$3:I$54,4,0)</f>
        <v>PG INSPECCIONES, PG EMERGENCIA</v>
      </c>
      <c r="M330" s="67" t="str">
        <f>VLOOKUP(I330,Hoja2!A$3:I$54,5,0)</f>
        <v>PVE BIOLÓGICO, ELEMENTOS DE PROTECCION PERSONAL</v>
      </c>
      <c r="N330" s="69">
        <v>2</v>
      </c>
      <c r="O330" s="69">
        <v>3</v>
      </c>
      <c r="P330" s="69">
        <v>10</v>
      </c>
      <c r="Q330" s="69">
        <f t="shared" si="51"/>
        <v>6</v>
      </c>
      <c r="R330" s="69">
        <f t="shared" si="52"/>
        <v>60</v>
      </c>
      <c r="S330" s="69" t="str">
        <f t="shared" si="53"/>
        <v>M-6</v>
      </c>
      <c r="T330" s="62" t="str">
        <f t="shared" si="54"/>
        <v>III</v>
      </c>
      <c r="U330" s="62" t="str">
        <f t="shared" si="55"/>
        <v>Mejorable</v>
      </c>
      <c r="V330" s="68">
        <v>6</v>
      </c>
      <c r="W330" s="67" t="str">
        <f>VLOOKUP(I330,Hoja2!A$3:I$54,6,0)</f>
        <v>SECUELA, CALIFICACIÓN DE ENFERMEDAD LABORAL, MUERTE</v>
      </c>
      <c r="X330" s="72"/>
      <c r="Y330" s="72"/>
      <c r="Z330" s="72"/>
      <c r="AA330" s="71" t="str">
        <f>VLOOKUP(I330,Hoja2!A$3:I$54,7,0)</f>
        <v>NS BIOLÓGICO</v>
      </c>
      <c r="AB330" s="71" t="str">
        <f>VLOOKUP(I330,Hoja2!A$3:I$54,8,0)</f>
        <v>AUTOCIODADO E HIGIENE, USO DE EPP</v>
      </c>
      <c r="AC330" s="72" t="str">
        <f>VLOOKUP(I330,Hoja2!A$3:I$54,9,0)</f>
        <v>N/A</v>
      </c>
      <c r="AD330" s="83"/>
    </row>
    <row r="331" spans="1:30" ht="25.5">
      <c r="A331" s="133"/>
      <c r="B331" s="130"/>
      <c r="C331" s="124"/>
      <c r="D331" s="127"/>
      <c r="E331" s="112"/>
      <c r="F331" s="112"/>
      <c r="G331" s="112"/>
      <c r="H331" s="67" t="str">
        <f>VLOOKUP(I331,Hoja2!A$3:I$54,2,0)</f>
        <v>HONGOS</v>
      </c>
      <c r="I331" s="109" t="s">
        <v>113</v>
      </c>
      <c r="J331" s="67" t="str">
        <f>VLOOKUP(I331,Hoja2!A$3:I$54,3,0)</f>
        <v>LESIONES EN LA PIEL</v>
      </c>
      <c r="K331" s="68"/>
      <c r="L331" s="67" t="str">
        <f>VLOOKUP(I331,Hoja2!A$3:I$54,4,0)</f>
        <v>PG INSPECCIONES, PG EMERGENCIA</v>
      </c>
      <c r="M331" s="67" t="str">
        <f>VLOOKUP(I331,Hoja2!A$3:I$54,5,0)</f>
        <v>PVE BIOLÓGICO</v>
      </c>
      <c r="N331" s="69">
        <v>2</v>
      </c>
      <c r="O331" s="69">
        <v>1</v>
      </c>
      <c r="P331" s="69">
        <v>10</v>
      </c>
      <c r="Q331" s="69">
        <f t="shared" si="51"/>
        <v>2</v>
      </c>
      <c r="R331" s="69">
        <f t="shared" si="52"/>
        <v>20</v>
      </c>
      <c r="S331" s="69" t="str">
        <f t="shared" si="53"/>
        <v>B-2</v>
      </c>
      <c r="T331" s="62" t="str">
        <f t="shared" si="54"/>
        <v>IV</v>
      </c>
      <c r="U331" s="62" t="str">
        <f t="shared" si="55"/>
        <v>Aceptable</v>
      </c>
      <c r="V331" s="68">
        <v>6</v>
      </c>
      <c r="W331" s="67" t="str">
        <f>VLOOKUP(I331,Hoja2!A$3:I$54,6,0)</f>
        <v>SECUELA</v>
      </c>
      <c r="X331" s="72"/>
      <c r="Y331" s="72"/>
      <c r="Z331" s="72"/>
      <c r="AA331" s="71" t="str">
        <f>VLOOKUP(I331,Hoja2!A$3:I$54,7,0)</f>
        <v>NS BIOLÓGICO</v>
      </c>
      <c r="AB331" s="71" t="str">
        <f>VLOOKUP(I331,Hoja2!A$3:I$54,8,0)</f>
        <v>AUTOCUIDADO E HIGIENE, USO DE EPP</v>
      </c>
      <c r="AC331" s="72" t="str">
        <f>VLOOKUP(I331,Hoja2!A$3:I$54,9,0)</f>
        <v>N/A</v>
      </c>
      <c r="AD331" s="83"/>
    </row>
    <row r="332" spans="1:30" ht="40.5">
      <c r="A332" s="133"/>
      <c r="B332" s="130"/>
      <c r="C332" s="124"/>
      <c r="D332" s="127"/>
      <c r="E332" s="112"/>
      <c r="F332" s="112"/>
      <c r="G332" s="112"/>
      <c r="H332" s="67" t="str">
        <f>VLOOKUP(I332,Hoja2!A$3:I$54,2,0)</f>
        <v>FLUIDOS</v>
      </c>
      <c r="I332" s="109" t="s">
        <v>117</v>
      </c>
      <c r="J332" s="67" t="str">
        <f>VLOOKUP(I332,Hoja2!A$3:I$54,3,0)</f>
        <v>LESIONES DÉRMICAS</v>
      </c>
      <c r="K332" s="68"/>
      <c r="L332" s="67" t="str">
        <f>VLOOKUP(I332,Hoja2!A$3:I$54,4,0)</f>
        <v>PG INSPECCIONES, PG EMERGENCIA</v>
      </c>
      <c r="M332" s="67" t="str">
        <f>VLOOKUP(I332,Hoja2!A$3:I$54,5,0)</f>
        <v>PVE BIOLÓGICO, ELEMENTOS DE PROTECCION PERSONAL</v>
      </c>
      <c r="N332" s="69">
        <v>2</v>
      </c>
      <c r="O332" s="69">
        <v>4</v>
      </c>
      <c r="P332" s="69">
        <v>25</v>
      </c>
      <c r="Q332" s="69">
        <f t="shared" si="51"/>
        <v>8</v>
      </c>
      <c r="R332" s="69">
        <f t="shared" si="52"/>
        <v>200</v>
      </c>
      <c r="S332" s="69" t="str">
        <f t="shared" si="53"/>
        <v>M-8</v>
      </c>
      <c r="T332" s="62" t="str">
        <f t="shared" si="54"/>
        <v>II</v>
      </c>
      <c r="U332" s="62" t="str">
        <f t="shared" si="55"/>
        <v>No Aceptable o Aceptable con Control Especifico</v>
      </c>
      <c r="V332" s="68">
        <v>6</v>
      </c>
      <c r="W332" s="67" t="str">
        <f>VLOOKUP(I332,Hoja2!A$3:I$54,6,0)</f>
        <v>SECUELA, CALIFICACIÓN DE ENFERMEDAD LABORAL, MUERTE</v>
      </c>
      <c r="X332" s="72"/>
      <c r="Y332" s="72"/>
      <c r="Z332" s="72"/>
      <c r="AA332" s="71" t="str">
        <f>VLOOKUP(I332,Hoja2!A$3:I$54,7,0)</f>
        <v>NS BIOLÓGICO</v>
      </c>
      <c r="AB332" s="71" t="str">
        <f>VLOOKUP(I332,Hoja2!A$3:I$54,8,0)</f>
        <v>AUTOCUIDADO E HIGIENE, USO DE EPP</v>
      </c>
      <c r="AC332" s="72" t="str">
        <f>VLOOKUP(I332,Hoja2!A$3:I$54,9,0)</f>
        <v>N/A</v>
      </c>
      <c r="AD332" s="83"/>
    </row>
    <row r="333" spans="1:30" ht="25.5">
      <c r="A333" s="133"/>
      <c r="B333" s="130"/>
      <c r="C333" s="124"/>
      <c r="D333" s="127"/>
      <c r="E333" s="112"/>
      <c r="F333" s="112"/>
      <c r="G333" s="112"/>
      <c r="H333" s="67" t="str">
        <f>VLOOKUP(I333,Hoja2!A$3:I$54,2,0)</f>
        <v>PARÁSITOS</v>
      </c>
      <c r="I333" s="109" t="s">
        <v>119</v>
      </c>
      <c r="J333" s="67" t="str">
        <f>VLOOKUP(I333,Hoja2!A$3:I$54,3,0)</f>
        <v>LESIONES, INFECCIONES PARASITARIAS</v>
      </c>
      <c r="K333" s="68"/>
      <c r="L333" s="67" t="str">
        <f>VLOOKUP(I333,Hoja2!A$3:I$54,4,0)</f>
        <v>PG INSPECCIONES, PG EMERGENCIA</v>
      </c>
      <c r="M333" s="67" t="str">
        <f>VLOOKUP(I333,Hoja2!A$3:I$54,5,0)</f>
        <v>PVE BIOLÓGICO, ELEMENTOS DE PROTECCION PERSONAL</v>
      </c>
      <c r="N333" s="69">
        <v>2</v>
      </c>
      <c r="O333" s="69">
        <v>2</v>
      </c>
      <c r="P333" s="69">
        <v>10</v>
      </c>
      <c r="Q333" s="69">
        <f t="shared" si="51"/>
        <v>4</v>
      </c>
      <c r="R333" s="69">
        <f t="shared" si="52"/>
        <v>40</v>
      </c>
      <c r="S333" s="69" t="str">
        <f t="shared" si="53"/>
        <v>B-4</v>
      </c>
      <c r="T333" s="62" t="str">
        <f t="shared" si="54"/>
        <v>III</v>
      </c>
      <c r="U333" s="62" t="str">
        <f t="shared" si="55"/>
        <v>Mejorable</v>
      </c>
      <c r="V333" s="68">
        <v>6</v>
      </c>
      <c r="W333" s="67" t="str">
        <f>VLOOKUP(I333,Hoja2!A$3:I$54,6,0)</f>
        <v>SECUELA</v>
      </c>
      <c r="X333" s="72"/>
      <c r="Y333" s="72"/>
      <c r="Z333" s="72"/>
      <c r="AA333" s="71" t="str">
        <f>VLOOKUP(I333,Hoja2!A$3:I$54,7,0)</f>
        <v>NS BIOLÓGICO</v>
      </c>
      <c r="AB333" s="71" t="str">
        <f>VLOOKUP(I333,Hoja2!A$3:I$54,8,0)</f>
        <v>AUTOCUIDADO E HIGIENE, USO DE EPP</v>
      </c>
      <c r="AC333" s="72" t="str">
        <f>VLOOKUP(I333,Hoja2!A$3:I$54,9,0)</f>
        <v>N/A</v>
      </c>
      <c r="AD333" s="83"/>
    </row>
    <row r="334" spans="1:30" ht="25.5">
      <c r="A334" s="133"/>
      <c r="B334" s="130"/>
      <c r="C334" s="124"/>
      <c r="D334" s="127"/>
      <c r="E334" s="112"/>
      <c r="F334" s="112"/>
      <c r="G334" s="112"/>
      <c r="H334" s="67" t="str">
        <f>VLOOKUP(I334,Hoja2!A$3:I$54,2,0)</f>
        <v>ANIMALES VIVOS</v>
      </c>
      <c r="I334" s="109" t="s">
        <v>122</v>
      </c>
      <c r="J334" s="67" t="str">
        <f>VLOOKUP(I334,Hoja2!A$3:I$54,3,0)</f>
        <v>LESIONES EN TEJIDOS, INFECCIONES, ENFERMADES INFECTOCONTAGIOSAS</v>
      </c>
      <c r="K334" s="68"/>
      <c r="L334" s="67" t="str">
        <f>VLOOKUP(I334,Hoja2!A$3:I$54,4,0)</f>
        <v>PG INSPECCIONES, PG EMERGENCIA</v>
      </c>
      <c r="M334" s="67" t="str">
        <f>VLOOKUP(I334,Hoja2!A$3:I$54,5,0)</f>
        <v>ELEMENTOS DE PROTECCIÓN PERSONAL</v>
      </c>
      <c r="N334" s="69">
        <v>2</v>
      </c>
      <c r="O334" s="69">
        <v>2</v>
      </c>
      <c r="P334" s="69">
        <v>10</v>
      </c>
      <c r="Q334" s="69">
        <f t="shared" si="51"/>
        <v>4</v>
      </c>
      <c r="R334" s="69">
        <f t="shared" si="52"/>
        <v>40</v>
      </c>
      <c r="S334" s="69" t="str">
        <f t="shared" si="53"/>
        <v>B-4</v>
      </c>
      <c r="T334" s="62" t="str">
        <f t="shared" si="54"/>
        <v>III</v>
      </c>
      <c r="U334" s="62" t="str">
        <f t="shared" si="55"/>
        <v>Mejorable</v>
      </c>
      <c r="V334" s="68">
        <v>6</v>
      </c>
      <c r="W334" s="67" t="str">
        <f>VLOOKUP(I334,Hoja2!A$3:I$54,6,0)</f>
        <v>SECUELA, CALIFICACIÓN DE ENFERMEDAD LABORAL, MUERTE</v>
      </c>
      <c r="X334" s="72"/>
      <c r="Y334" s="72"/>
      <c r="Z334" s="72"/>
      <c r="AA334" s="71" t="str">
        <f>VLOOKUP(I334,Hoja2!A$3:I$54,7,0)</f>
        <v>NS BIOLÓGICO</v>
      </c>
      <c r="AB334" s="71" t="str">
        <f>VLOOKUP(I334,Hoja2!A$3:I$54,8,0)</f>
        <v>AUTOCUIDADO E HIGIENE, USO DE EPP</v>
      </c>
      <c r="AC334" s="72" t="str">
        <f>VLOOKUP(I334,Hoja2!A$3:I$54,9,0)</f>
        <v>BUENAS PRACTICAS</v>
      </c>
      <c r="AD334" s="83"/>
    </row>
    <row r="335" spans="1:30" ht="38.25">
      <c r="A335" s="133"/>
      <c r="B335" s="130"/>
      <c r="C335" s="124"/>
      <c r="D335" s="127"/>
      <c r="E335" s="112"/>
      <c r="F335" s="112"/>
      <c r="G335" s="112"/>
      <c r="H335" s="67" t="str">
        <f>VLOOKUP(I335,Hoja2!A$3:I$54,2,0)</f>
        <v>CARGA DE UN PESO MAYOR AL RECOMENDADO</v>
      </c>
      <c r="I335" s="109" t="s">
        <v>125</v>
      </c>
      <c r="J335" s="67" t="str">
        <f>VLOOKUP(I335,Hoja2!A$3:I$54,3,0)</f>
        <v>LESIONES OSTEOMUSCULARES</v>
      </c>
      <c r="K335" s="68"/>
      <c r="L335" s="67" t="str">
        <f>VLOOKUP(I335,Hoja2!A$3:I$54,4,0)</f>
        <v>PG INSPECCIONES, PG EMERGENCIA</v>
      </c>
      <c r="M335" s="67" t="str">
        <f>VLOOKUP(I335,Hoja2!A$3:I$54,5,0)</f>
        <v>PVE BIOMECÁNICO, PROGRAMA PAUSAS ACTIVAS, PG MEDICINA PREVENTIVA Y DEL TRABAJO</v>
      </c>
      <c r="N335" s="69">
        <v>2</v>
      </c>
      <c r="O335" s="69">
        <v>3</v>
      </c>
      <c r="P335" s="69">
        <v>10</v>
      </c>
      <c r="Q335" s="69">
        <f t="shared" si="51"/>
        <v>6</v>
      </c>
      <c r="R335" s="69">
        <f t="shared" si="52"/>
        <v>60</v>
      </c>
      <c r="S335" s="69" t="str">
        <f t="shared" si="53"/>
        <v>M-6</v>
      </c>
      <c r="T335" s="62" t="str">
        <f t="shared" si="54"/>
        <v>III</v>
      </c>
      <c r="U335" s="62" t="str">
        <f t="shared" si="55"/>
        <v>Mejorable</v>
      </c>
      <c r="V335" s="68">
        <v>6</v>
      </c>
      <c r="W335" s="67" t="str">
        <f>VLOOKUP(I335,Hoja2!A$3:I$54,6,0)</f>
        <v>SECUELA, CALIFICACIÓN DE ENFERMEDAD LABORAL</v>
      </c>
      <c r="X335" s="72"/>
      <c r="Y335" s="72"/>
      <c r="Z335" s="72"/>
      <c r="AA335" s="71" t="str">
        <f>VLOOKUP(I335,Hoja2!A$3:I$54,7,0)</f>
        <v>NS MANEJO DE CARGAS</v>
      </c>
      <c r="AB335" s="71" t="str">
        <f>VLOOKUP(I335,Hoja2!A$3:I$54,8,0)</f>
        <v>LEVANTAMIENTO MANUAL Y MECÁNICO DE CARGAS</v>
      </c>
      <c r="AC335" s="72" t="str">
        <f>VLOOKUP(I335,Hoja2!A$3:I$54,9,0)</f>
        <v>FORTALECIMIENTO PVE BIOMECÁNICO</v>
      </c>
      <c r="AD335" s="83"/>
    </row>
    <row r="336" spans="1:30" ht="25.5">
      <c r="A336" s="133"/>
      <c r="B336" s="130"/>
      <c r="C336" s="124"/>
      <c r="D336" s="127"/>
      <c r="E336" s="112"/>
      <c r="F336" s="112"/>
      <c r="G336" s="112"/>
      <c r="H336" s="67" t="str">
        <f>VLOOKUP(I336,Hoja2!A$3:I$54,2,0)</f>
        <v>RELACIONES, COHESIÓN, CALIDAD DE INTERACCIONES NO EFECTIVA, NO HAY TRABAJO EN EQUIPO</v>
      </c>
      <c r="I336" s="109" t="s">
        <v>141</v>
      </c>
      <c r="J336" s="67" t="str">
        <f>VLOOKUP(I336,Hoja2!A$3:I$54,3,0)</f>
        <v>ENFERMEDADES DIGESTIVAS, IRRITABILIDAD</v>
      </c>
      <c r="K336" s="68"/>
      <c r="L336" s="67" t="str">
        <f>VLOOKUP(I336,Hoja2!A$3:I$54,4,0)</f>
        <v>N/A</v>
      </c>
      <c r="M336" s="67" t="str">
        <f>VLOOKUP(I336,Hoja2!A$3:I$54,5,0)</f>
        <v>PVE PSICOSOCIAL</v>
      </c>
      <c r="N336" s="69">
        <v>2</v>
      </c>
      <c r="O336" s="69">
        <v>3</v>
      </c>
      <c r="P336" s="69">
        <v>10</v>
      </c>
      <c r="Q336" s="69">
        <f t="shared" si="51"/>
        <v>6</v>
      </c>
      <c r="R336" s="69">
        <f t="shared" si="52"/>
        <v>60</v>
      </c>
      <c r="S336" s="69" t="str">
        <f t="shared" si="53"/>
        <v>M-6</v>
      </c>
      <c r="T336" s="62" t="str">
        <f t="shared" si="54"/>
        <v>III</v>
      </c>
      <c r="U336" s="62" t="str">
        <f t="shared" si="55"/>
        <v>Mejorable</v>
      </c>
      <c r="V336" s="68">
        <v>6</v>
      </c>
      <c r="W336" s="67" t="str">
        <f>VLOOKUP(I336,Hoja2!A$3:I$54,6,0)</f>
        <v>SECUELA, CALIFICACIÓN DE ENFERMEDAD LABORAL</v>
      </c>
      <c r="X336" s="72"/>
      <c r="Y336" s="72"/>
      <c r="Z336" s="72"/>
      <c r="AA336" s="71" t="str">
        <f>VLOOKUP(I336,Hoja2!A$3:I$54,7,0)</f>
        <v>N/A</v>
      </c>
      <c r="AB336" s="71" t="str">
        <f>VLOOKUP(I336,Hoja2!A$3:I$54,8,0)</f>
        <v>N/A</v>
      </c>
      <c r="AC336" s="72" t="str">
        <f>VLOOKUP(I336,Hoja2!A$3:I$54,9,0)</f>
        <v>FORTALECIMIENTO PVE PSICOSOCIAL</v>
      </c>
      <c r="AD336" s="83"/>
    </row>
    <row r="337" spans="1:30" ht="25.5">
      <c r="A337" s="133"/>
      <c r="B337" s="130"/>
      <c r="C337" s="124"/>
      <c r="D337" s="127"/>
      <c r="E337" s="112"/>
      <c r="F337" s="112"/>
      <c r="G337" s="112"/>
      <c r="H337" s="67" t="str">
        <f>VLOOKUP(I337,Hoja2!A$3:I$54,2,0)</f>
        <v>CARGA MENTAL, DEMANDAS EMOCIONALES, INESPECIFICIDAD DE DEFINICIÓN DE ROLES, MONOTONÍA</v>
      </c>
      <c r="I337" s="109" t="s">
        <v>146</v>
      </c>
      <c r="J337" s="67" t="str">
        <f>VLOOKUP(I337,Hoja2!A$3:I$54,3,0)</f>
        <v>ESTRÉS, CEFALÉA, IRRITABILIDAD</v>
      </c>
      <c r="K337" s="68"/>
      <c r="L337" s="67" t="str">
        <f>VLOOKUP(I337,Hoja2!A$3:I$54,4,0)</f>
        <v>N/A</v>
      </c>
      <c r="M337" s="67" t="str">
        <f>VLOOKUP(I337,Hoja2!A$3:I$54,5,0)</f>
        <v>PVE PSICOSOCIAL</v>
      </c>
      <c r="N337" s="69">
        <v>2</v>
      </c>
      <c r="O337" s="69">
        <v>1</v>
      </c>
      <c r="P337" s="69">
        <v>10</v>
      </c>
      <c r="Q337" s="69">
        <f t="shared" si="51"/>
        <v>2</v>
      </c>
      <c r="R337" s="69">
        <f t="shared" si="52"/>
        <v>20</v>
      </c>
      <c r="S337" s="69" t="str">
        <f t="shared" si="53"/>
        <v>B-2</v>
      </c>
      <c r="T337" s="62" t="str">
        <f t="shared" si="54"/>
        <v>IV</v>
      </c>
      <c r="U337" s="62" t="str">
        <f t="shared" si="55"/>
        <v>Aceptable</v>
      </c>
      <c r="V337" s="68">
        <v>6</v>
      </c>
      <c r="W337" s="67" t="str">
        <f>VLOOKUP(I337,Hoja2!A$3:I$54,6,0)</f>
        <v>SECUELA, CALIFICACIÓN DE ENFERMEDAD LABORAL</v>
      </c>
      <c r="X337" s="72"/>
      <c r="Y337" s="72"/>
      <c r="Z337" s="72"/>
      <c r="AA337" s="71" t="str">
        <f>VLOOKUP(I337,Hoja2!A$3:I$54,7,0)</f>
        <v>N/A</v>
      </c>
      <c r="AB337" s="71" t="str">
        <f>VLOOKUP(I337,Hoja2!A$3:I$54,8,0)</f>
        <v>N/A</v>
      </c>
      <c r="AC337" s="72" t="str">
        <f>VLOOKUP(I337,Hoja2!A$3:I$54,9,0)</f>
        <v>FORTALECIMIENTO PVE PSICOSOCIAL</v>
      </c>
      <c r="AD337" s="83"/>
    </row>
    <row r="338" spans="1:30" ht="38.25">
      <c r="A338" s="133"/>
      <c r="B338" s="130"/>
      <c r="C338" s="124"/>
      <c r="D338" s="127"/>
      <c r="E338" s="112"/>
      <c r="F338" s="112"/>
      <c r="G338" s="112"/>
      <c r="H338" s="67" t="str">
        <f>VLOOKUP(I338,Hoja2!A$3:I$54,2,0)</f>
        <v>TECNOLOGÍA NO AVANZADA, COMUNICACIÓN NO EFECTIVA, SOBRECARGA CUANTITATIVA Y CUALITATIVA, NO HAY VARIACIÓN EN FORMA DE TRABAJO</v>
      </c>
      <c r="I338" s="109" t="s">
        <v>149</v>
      </c>
      <c r="J338" s="67" t="str">
        <f>VLOOKUP(I338,Hoja2!A$3:I$54,3,0)</f>
        <v>ENFERMEDADES DIGESTIVAS, IRRITABILIDAD</v>
      </c>
      <c r="K338" s="68"/>
      <c r="L338" s="67" t="str">
        <f>VLOOKUP(I338,Hoja2!A$3:I$54,4,0)</f>
        <v>N/A</v>
      </c>
      <c r="M338" s="67" t="str">
        <f>VLOOKUP(I338,Hoja2!A$3:I$54,5,0)</f>
        <v>PVE PSICOSOCIAL</v>
      </c>
      <c r="N338" s="69">
        <v>2</v>
      </c>
      <c r="O338" s="69">
        <v>2</v>
      </c>
      <c r="P338" s="69">
        <v>10</v>
      </c>
      <c r="Q338" s="69">
        <f t="shared" si="51"/>
        <v>4</v>
      </c>
      <c r="R338" s="69">
        <f t="shared" si="52"/>
        <v>40</v>
      </c>
      <c r="S338" s="69" t="str">
        <f t="shared" si="53"/>
        <v>B-4</v>
      </c>
      <c r="T338" s="66" t="str">
        <f t="shared" si="54"/>
        <v>III</v>
      </c>
      <c r="U338" s="66" t="str">
        <f t="shared" si="55"/>
        <v>Mejorable</v>
      </c>
      <c r="V338" s="68">
        <v>6</v>
      </c>
      <c r="W338" s="67" t="str">
        <f>VLOOKUP(I338,Hoja2!A$3:I$54,6,0)</f>
        <v>SECUELA, CALIFICACIÓN DE ENFERMEDAD LABORAL</v>
      </c>
      <c r="X338" s="72"/>
      <c r="Y338" s="72"/>
      <c r="Z338" s="72"/>
      <c r="AA338" s="71" t="str">
        <f>VLOOKUP(I338,Hoja2!A$3:I$54,7,0)</f>
        <v>N/A</v>
      </c>
      <c r="AB338" s="71" t="str">
        <f>VLOOKUP(I338,Hoja2!A$3:I$54,8,0)</f>
        <v>N/A</v>
      </c>
      <c r="AC338" s="72" t="str">
        <f>VLOOKUP(I338,Hoja2!A$3:I$54,9,0)</f>
        <v>FORTALECIMIENTO PVE PSICOSOCIAL</v>
      </c>
      <c r="AD338" s="83"/>
    </row>
    <row r="339" spans="1:30" ht="25.5">
      <c r="A339" s="133"/>
      <c r="B339" s="130"/>
      <c r="C339" s="124"/>
      <c r="D339" s="127"/>
      <c r="E339" s="112"/>
      <c r="F339" s="112"/>
      <c r="G339" s="112"/>
      <c r="H339" s="67" t="str">
        <f>VLOOKUP(I339,Hoja2!A$3:I$54,2,0)</f>
        <v>ESTILOS DE MANDO RÍGIDOS, AUSENCIA DE CAPACITACIÓN, AUSENCIA DE PROGRAMAS DE BIENESTAR</v>
      </c>
      <c r="I339" s="109" t="s">
        <v>154</v>
      </c>
      <c r="J339" s="67" t="str">
        <f>VLOOKUP(I339,Hoja2!A$3:I$54,3,0)</f>
        <v>ESTRÉS, DEPRESIÓN, DESMOTIVACIÓN, AUSENCIA DE ATENCIÓN</v>
      </c>
      <c r="K339" s="68"/>
      <c r="L339" s="67" t="str">
        <f>VLOOKUP(I339,Hoja2!A$3:I$54,4,0)</f>
        <v>N/A</v>
      </c>
      <c r="M339" s="67" t="str">
        <f>VLOOKUP(I339,Hoja2!A$3:I$54,5,0)</f>
        <v>PVE PSICOSOCIAL</v>
      </c>
      <c r="N339" s="69">
        <v>2</v>
      </c>
      <c r="O339" s="69">
        <v>2</v>
      </c>
      <c r="P339" s="69">
        <v>10</v>
      </c>
      <c r="Q339" s="69">
        <f t="shared" si="51"/>
        <v>4</v>
      </c>
      <c r="R339" s="69">
        <f t="shared" si="52"/>
        <v>40</v>
      </c>
      <c r="S339" s="69" t="str">
        <f t="shared" si="53"/>
        <v>B-4</v>
      </c>
      <c r="T339" s="66" t="str">
        <f t="shared" si="54"/>
        <v>III</v>
      </c>
      <c r="U339" s="66" t="str">
        <f t="shared" si="55"/>
        <v>Mejorable</v>
      </c>
      <c r="V339" s="68">
        <v>6</v>
      </c>
      <c r="W339" s="67" t="str">
        <f>VLOOKUP(I339,Hoja2!A$3:I$54,6,0)</f>
        <v>SECUELA, CALIFICACIÓN DE ENFERMEDAD LABORAL</v>
      </c>
      <c r="X339" s="72"/>
      <c r="Y339" s="72"/>
      <c r="Z339" s="72"/>
      <c r="AA339" s="71" t="str">
        <f>VLOOKUP(I339,Hoja2!A$3:I$54,7,0)</f>
        <v>N/A</v>
      </c>
      <c r="AB339" s="71" t="str">
        <f>VLOOKUP(I339,Hoja2!A$3:I$54,8,0)</f>
        <v>N/A</v>
      </c>
      <c r="AC339" s="72" t="str">
        <f>VLOOKUP(I339,Hoja2!A$3:I$54,9,0)</f>
        <v>FORTALECIMIENTO PVE PSICOSOCIAL</v>
      </c>
      <c r="AD339" s="83"/>
    </row>
    <row r="340" spans="1:30" ht="25.5">
      <c r="A340" s="133"/>
      <c r="B340" s="130"/>
      <c r="C340" s="124"/>
      <c r="D340" s="127"/>
      <c r="E340" s="112"/>
      <c r="F340" s="112"/>
      <c r="G340" s="112"/>
      <c r="H340" s="67" t="str">
        <f>VLOOKUP(I340,Hoja2!A$3:I$54,2,0)</f>
        <v>SISMOS, INCENDIOS, INUNDACIONES, TERREMOTOS, VENDAVALES</v>
      </c>
      <c r="I340" s="109" t="s">
        <v>250</v>
      </c>
      <c r="J340" s="67" t="str">
        <f>VLOOKUP(I340,Hoja2!A$3:I$54,3,0)</f>
        <v>LESIONES, ATRAPAMIENTO, APLASTAMIENTO, PÉRDIDAS MATERIALES</v>
      </c>
      <c r="K340" s="68"/>
      <c r="L340" s="67" t="str">
        <f>VLOOKUP(I340,Hoja2!A$3:I$54,4,0)</f>
        <v>PG INSPECCIONES, PG EMERGENCIA</v>
      </c>
      <c r="M340" s="67" t="str">
        <f>VLOOKUP(I340,Hoja2!A$3:I$54,5,0)</f>
        <v>BRIGADAS DE EMERGENCIA</v>
      </c>
      <c r="N340" s="69">
        <v>2</v>
      </c>
      <c r="O340" s="69">
        <v>2</v>
      </c>
      <c r="P340" s="69">
        <v>10</v>
      </c>
      <c r="Q340" s="69">
        <f t="shared" si="51"/>
        <v>4</v>
      </c>
      <c r="R340" s="69">
        <f t="shared" si="52"/>
        <v>40</v>
      </c>
      <c r="S340" s="69" t="str">
        <f t="shared" si="53"/>
        <v>B-4</v>
      </c>
      <c r="T340" s="66" t="str">
        <f t="shared" si="54"/>
        <v>III</v>
      </c>
      <c r="U340" s="66" t="str">
        <f t="shared" si="55"/>
        <v>Mejorable</v>
      </c>
      <c r="V340" s="68">
        <v>6</v>
      </c>
      <c r="W340" s="67" t="str">
        <f>VLOOKUP(I340,Hoja2!A$3:I$54,6,0)</f>
        <v>SECUELA, CALIFICACIÓN DE ENFERMEDAD LABORAL, MUERTE</v>
      </c>
      <c r="X340" s="72"/>
      <c r="Y340" s="72"/>
      <c r="Z340" s="72"/>
      <c r="AA340" s="71" t="str">
        <f>VLOOKUP(I340,Hoja2!A$3:I$54,7,0)</f>
        <v>NS PLANES DE EMERGENCIA</v>
      </c>
      <c r="AB340" s="71" t="str">
        <f>VLOOKUP(I340,Hoja2!A$3:I$54,8,0)</f>
        <v>N/A</v>
      </c>
      <c r="AC340" s="72" t="str">
        <f>VLOOKUP(I340,Hoja2!A$3:I$54,9,0)</f>
        <v>N/A</v>
      </c>
      <c r="AD340" s="83"/>
    </row>
    <row r="341" spans="1:30" ht="26.25" thickBot="1">
      <c r="A341" s="133"/>
      <c r="B341" s="130"/>
      <c r="C341" s="125"/>
      <c r="D341" s="128"/>
      <c r="E341" s="113"/>
      <c r="F341" s="113"/>
      <c r="G341" s="113"/>
      <c r="H341" s="84" t="str">
        <f>VLOOKUP(I341,Hoja2!A$3:I$54,2,0)</f>
        <v>LLUVIAS, GRANIZADA, HELADAS</v>
      </c>
      <c r="I341" s="110" t="s">
        <v>251</v>
      </c>
      <c r="J341" s="84" t="str">
        <f>VLOOKUP(I341,Hoja2!A$3:I$54,3,0)</f>
        <v>LESIONES, ATRAPAMIENTO, APLASTAMIENTO, PÉRDIDAS MATERIALES</v>
      </c>
      <c r="K341" s="85"/>
      <c r="L341" s="84" t="str">
        <f>VLOOKUP(I341,Hoja2!A$3:I$54,4,0)</f>
        <v>PG INSPECCIONES, PG EMERGENCIA</v>
      </c>
      <c r="M341" s="84" t="str">
        <f>VLOOKUP(I341,Hoja2!A$3:I$54,5,0)</f>
        <v>BRIGADAS DE EMERGENCIA</v>
      </c>
      <c r="N341" s="86">
        <v>2</v>
      </c>
      <c r="O341" s="86">
        <v>3</v>
      </c>
      <c r="P341" s="86">
        <v>10</v>
      </c>
      <c r="Q341" s="86">
        <f t="shared" si="51"/>
        <v>6</v>
      </c>
      <c r="R341" s="86">
        <f t="shared" si="52"/>
        <v>60</v>
      </c>
      <c r="S341" s="86" t="str">
        <f t="shared" si="53"/>
        <v>M-6</v>
      </c>
      <c r="T341" s="87" t="str">
        <f t="shared" si="54"/>
        <v>III</v>
      </c>
      <c r="U341" s="87" t="str">
        <f t="shared" si="55"/>
        <v>Mejorable</v>
      </c>
      <c r="V341" s="85">
        <v>6</v>
      </c>
      <c r="W341" s="84" t="str">
        <f>VLOOKUP(I341,Hoja2!A$3:I$54,6,0)</f>
        <v>SECUELA, CALIFICACIÓN DE ENFERMEDAD LABORAL, MUERTE</v>
      </c>
      <c r="X341" s="88"/>
      <c r="Y341" s="88"/>
      <c r="Z341" s="88"/>
      <c r="AA341" s="89" t="str">
        <f>VLOOKUP(I341,Hoja2!A$3:I$54,7,0)</f>
        <v>NS PLANES DE EMERGENCIA</v>
      </c>
      <c r="AB341" s="89" t="str">
        <f>VLOOKUP(I341,Hoja2!A$3:I$54,8,0)</f>
        <v>N/A</v>
      </c>
      <c r="AC341" s="88" t="str">
        <f>VLOOKUP(I341,Hoja2!A$3:I$54,9,0)</f>
        <v>N/A</v>
      </c>
      <c r="AD341" s="90"/>
    </row>
    <row r="342" spans="1:30" ht="52.5" customHeight="1">
      <c r="A342" s="133"/>
      <c r="B342" s="130"/>
      <c r="C342" s="114" t="s">
        <v>338</v>
      </c>
      <c r="D342" s="117" t="s">
        <v>339</v>
      </c>
      <c r="E342" s="120" t="s">
        <v>336</v>
      </c>
      <c r="F342" s="120" t="s">
        <v>337</v>
      </c>
      <c r="G342" s="120" t="s">
        <v>256</v>
      </c>
      <c r="H342" s="105" t="str">
        <f>VLOOKUP(I342,[1]Hoja2!A$3:I$54,2,0)</f>
        <v>INADECUADAS CONEXIONES ELÉCTRICAS, SATURACIÓN EN TOMAS DE ENERGÍA</v>
      </c>
      <c r="I342" s="74" t="s">
        <v>158</v>
      </c>
      <c r="J342" s="105" t="str">
        <f>VLOOKUP(I342,[1]Hoja2!A$3:I$54,3,0)</f>
        <v>QUEMADURAS, ELECTROCUCIÓN, ARITMIA CARDIACA, MUERTE</v>
      </c>
      <c r="K342" s="75"/>
      <c r="L342" s="105" t="str">
        <f>VLOOKUP(I342,[1]Hoja2!A$3:I$54,4,0)</f>
        <v>PG INSPECCIONES, PG EMERGENCIA, REQUISITOS MÍNIMOS PARA LÍNEAS ELÉCTRICAS</v>
      </c>
      <c r="M342" s="105" t="str">
        <f>VLOOKUP(I342,[1]Hoja2!A$3:I$54,5,0)</f>
        <v>ELEMENTOS DE PROTECCIÓN PERSONAL</v>
      </c>
      <c r="N342" s="76">
        <v>10</v>
      </c>
      <c r="O342" s="76">
        <v>3</v>
      </c>
      <c r="P342" s="76">
        <v>60</v>
      </c>
      <c r="Q342" s="76">
        <f t="shared" si="51"/>
        <v>30</v>
      </c>
      <c r="R342" s="76">
        <f t="shared" si="52"/>
        <v>1800</v>
      </c>
      <c r="S342" s="76" t="str">
        <f t="shared" si="53"/>
        <v>MA-30</v>
      </c>
      <c r="T342" s="77" t="str">
        <f t="shared" si="54"/>
        <v>I</v>
      </c>
      <c r="U342" s="77" t="str">
        <f>IF(T342=0,"",IF(T342="IV","Aceptable",IF(T342="III","Mejorable",IF(T342="II","No Aceptable o Aceptable con Control Especifico",IF(T342="I","No Aceptable","")))))</f>
        <v>No Aceptable</v>
      </c>
      <c r="V342" s="75">
        <v>3</v>
      </c>
      <c r="W342" s="105" t="str">
        <f>VLOOKUP(I342,[1]Hoja2!A$3:I$54,6,0)</f>
        <v>SECUELA, CALIFICACIÓN DE ENFERMEDAD LABORAL, MUERTE</v>
      </c>
      <c r="X342" s="78"/>
      <c r="Y342" s="78"/>
      <c r="Z342" s="78"/>
      <c r="AA342" s="79" t="str">
        <f>VLOOKUP(I342,[1]Hoja2!A$3:I$54,7,0)</f>
        <v>NS LÍNEAS ELÉCTRICAS</v>
      </c>
      <c r="AB342" s="79" t="str">
        <f>VLOOKUP(I342,[1]Hoja2!A$3:I$54,8,0)</f>
        <v>BUENAS PRACTICAS, APLICACIÓN DE PROCEDIMIENTOS</v>
      </c>
      <c r="AC342" s="80" t="str">
        <f>VLOOKUP(I342,[1]Hoja2!A$3:I$54,9,0)</f>
        <v>BUENAS PRACTICAS, APLICACIÓN DE PROCEDIMIENTOS</v>
      </c>
      <c r="AD342" s="81"/>
    </row>
    <row r="343" spans="1:30" ht="52.5" customHeight="1">
      <c r="A343" s="133"/>
      <c r="B343" s="130"/>
      <c r="C343" s="115"/>
      <c r="D343" s="118"/>
      <c r="E343" s="121"/>
      <c r="F343" s="121"/>
      <c r="G343" s="121"/>
      <c r="H343" s="106" t="str">
        <f>VLOOKUP(I343,[1]Hoja2!A$3:I$54,2,0)</f>
        <v>INADECUADAS CONEXIONES ELÉCTRICAS, SATURACIÓN EN TOMAS DE ENERGÍA</v>
      </c>
      <c r="I343" s="59" t="s">
        <v>163</v>
      </c>
      <c r="J343" s="106" t="str">
        <f>VLOOKUP(I343,[1]Hoja2!A$3:I$54,3,0)</f>
        <v>INTOXICACIÓN, QUEMADURAS</v>
      </c>
      <c r="K343" s="60"/>
      <c r="L343" s="106" t="str">
        <f>VLOOKUP(I343,[1]Hoja2!A$3:I$54,4,0)</f>
        <v>PG INSPECCIONES, PG EMERGENCIA</v>
      </c>
      <c r="M343" s="106" t="str">
        <f>VLOOKUP(I343,[1]Hoja2!A$3:I$54,5,0)</f>
        <v>BRIGADAS DE EMERGENCIA</v>
      </c>
      <c r="N343" s="61">
        <v>10</v>
      </c>
      <c r="O343" s="61">
        <v>3</v>
      </c>
      <c r="P343" s="61">
        <v>60</v>
      </c>
      <c r="Q343" s="61">
        <f t="shared" si="51"/>
        <v>30</v>
      </c>
      <c r="R343" s="61">
        <f t="shared" si="52"/>
        <v>1800</v>
      </c>
      <c r="S343" s="61" t="str">
        <f t="shared" si="53"/>
        <v>MA-30</v>
      </c>
      <c r="T343" s="62" t="str">
        <f t="shared" si="54"/>
        <v>I</v>
      </c>
      <c r="U343" s="62" t="str">
        <f t="shared" ref="U343:U377" si="56">IF(T343=0,"",IF(T343="IV","Aceptable",IF(T343="III","Mejorable",IF(T343="II","No Aceptable o Aceptable con Control Especifico",IF(T343="I","No Aceptable","")))))</f>
        <v>No Aceptable</v>
      </c>
      <c r="V343" s="60">
        <v>3</v>
      </c>
      <c r="W343" s="106" t="str">
        <f>VLOOKUP(I343,[1]Hoja2!A$3:I$54,6,0)</f>
        <v>SECUELA, CALIFICACIÓN DE ENFERMEDAD LABORAL, MUERTE</v>
      </c>
      <c r="X343" s="63"/>
      <c r="Y343" s="63"/>
      <c r="Z343" s="63"/>
      <c r="AA343" s="64" t="str">
        <f>VLOOKUP(I343,[1]Hoja2!A$3:I$54,7,0)</f>
        <v>NS PLANES DE EMERGENCIA</v>
      </c>
      <c r="AB343" s="64" t="str">
        <f>VLOOKUP(I343,[1]Hoja2!A$3:I$54,8,0)</f>
        <v>REPORTES DE CONDICIONES INSEGURAS</v>
      </c>
      <c r="AC343" s="65" t="str">
        <f>VLOOKUP(I343,[1]Hoja2!A$3:I$54,9,0)</f>
        <v>N/A</v>
      </c>
      <c r="AD343" s="82"/>
    </row>
    <row r="344" spans="1:30" ht="52.5" customHeight="1">
      <c r="A344" s="133"/>
      <c r="B344" s="130"/>
      <c r="C344" s="115"/>
      <c r="D344" s="118"/>
      <c r="E344" s="121"/>
      <c r="F344" s="121"/>
      <c r="G344" s="121"/>
      <c r="H344" s="106" t="str">
        <f>VLOOKUP(I344,[1]Hoja2!A$3:I$54,2,0)</f>
        <v>ESCALERAS SIN BARANDAL, PISOS A DESNIVEL,INFRAESTRUCTURA DÉBIL, OBJETOS MAL UBICADOS, AUSENCIA DE ORDEN Y ASEO</v>
      </c>
      <c r="I344" s="59" t="s">
        <v>247</v>
      </c>
      <c r="J344" s="106" t="str">
        <f>VLOOKUP(I344,[1]Hoja2!A$3:I$54,3,0)</f>
        <v>CAÍDAS DEL MISMO Y DISTINTO NIVEL, FRACTURAS, GOLPE CON OBJETOS, CAÍDA DE OBJETOS, OBSTRUCCIÓN DE VÍAS</v>
      </c>
      <c r="K344" s="60"/>
      <c r="L344" s="106" t="str">
        <f>VLOOKUP(I344,[1]Hoja2!A$3:I$54,4,0)</f>
        <v>PG INSPECCIONES, PG EMERGENCIA</v>
      </c>
      <c r="M344" s="106" t="str">
        <f>VLOOKUP(I344,[1]Hoja2!A$3:I$54,5,0)</f>
        <v>CAPACITACIÓN</v>
      </c>
      <c r="N344" s="61">
        <v>10</v>
      </c>
      <c r="O344" s="61">
        <v>4</v>
      </c>
      <c r="P344" s="61">
        <v>25</v>
      </c>
      <c r="Q344" s="61">
        <f t="shared" si="51"/>
        <v>40</v>
      </c>
      <c r="R344" s="61">
        <f t="shared" si="52"/>
        <v>1000</v>
      </c>
      <c r="S344" s="61" t="str">
        <f t="shared" si="53"/>
        <v>MA-40</v>
      </c>
      <c r="T344" s="62" t="str">
        <f t="shared" si="54"/>
        <v>I</v>
      </c>
      <c r="U344" s="62" t="str">
        <f t="shared" si="56"/>
        <v>No Aceptable</v>
      </c>
      <c r="V344" s="60">
        <v>3</v>
      </c>
      <c r="W344" s="106" t="str">
        <f>VLOOKUP(I344,[1]Hoja2!A$3:I$54,6,0)</f>
        <v>SECUELA, CALIFICACIÓN DE ENFERMEDAD LABORAL, MUERTE</v>
      </c>
      <c r="X344" s="65"/>
      <c r="Y344" s="65"/>
      <c r="Z344" s="65"/>
      <c r="AA344" s="64" t="str">
        <f>VLOOKUP(I344,[1]Hoja2!A$3:I$54,7,0)</f>
        <v>N/A</v>
      </c>
      <c r="AB344" s="64" t="str">
        <f>VLOOKUP(I344,[1]Hoja2!A$3:I$54,8,0)</f>
        <v>REPORTES DE CONDICIONES INSEGURAS</v>
      </c>
      <c r="AC344" s="65" t="str">
        <f>VLOOKUP(I344,[1]Hoja2!A$3:I$54,9,0)</f>
        <v>SEGUIMIENTO A ACCIONES PREVENTIVAS Y CORRECTIVAS</v>
      </c>
      <c r="AD344" s="82"/>
    </row>
    <row r="345" spans="1:30" ht="52.5" customHeight="1">
      <c r="A345" s="133"/>
      <c r="B345" s="130"/>
      <c r="C345" s="115"/>
      <c r="D345" s="118"/>
      <c r="E345" s="121"/>
      <c r="F345" s="121"/>
      <c r="G345" s="121"/>
      <c r="H345" s="106" t="str">
        <f>VLOOKUP(I345,[1]Hoja2!A$3:I$54,2,0)</f>
        <v>LLUVIAS, CRECIENTE DE RIOS Y QUEBRADAS, CAÍDAS DESDE TARAVITAS Y PUENTES</v>
      </c>
      <c r="I345" s="59" t="s">
        <v>334</v>
      </c>
      <c r="J345" s="106" t="str">
        <f>VLOOKUP(I345,[1]Hoja2!A$3:I$54,3,0)</f>
        <v>INMERSIÓN, MUERTE</v>
      </c>
      <c r="K345" s="60"/>
      <c r="L345" s="106" t="str">
        <f>VLOOKUP(I345,[1]Hoja2!A$3:I$54,4,0)</f>
        <v>PG INSPECCIONES, PG EMERGENCIA</v>
      </c>
      <c r="M345" s="106" t="str">
        <f>VLOOKUP(I345,[1]Hoja2!A$3:I$54,5,0)</f>
        <v>CAPACITACIÓN</v>
      </c>
      <c r="N345" s="61">
        <v>6</v>
      </c>
      <c r="O345" s="61">
        <v>3</v>
      </c>
      <c r="P345" s="61">
        <v>10</v>
      </c>
      <c r="Q345" s="61">
        <f t="shared" si="51"/>
        <v>18</v>
      </c>
      <c r="R345" s="61">
        <f t="shared" si="52"/>
        <v>180</v>
      </c>
      <c r="S345" s="61" t="str">
        <f t="shared" si="53"/>
        <v>A-18</v>
      </c>
      <c r="T345" s="66" t="str">
        <f t="shared" si="54"/>
        <v>II</v>
      </c>
      <c r="U345" s="66" t="str">
        <f t="shared" si="56"/>
        <v>No Aceptable o Aceptable con Control Especifico</v>
      </c>
      <c r="V345" s="60">
        <v>3</v>
      </c>
      <c r="W345" s="106" t="str">
        <f>VLOOKUP(I345,[1]Hoja2!A$3:I$54,6,0)</f>
        <v>SECUELA, CALIFICACIÓN DE ENFERMEDAD LABORAL, MUERTE</v>
      </c>
      <c r="X345" s="65"/>
      <c r="Y345" s="65"/>
      <c r="Z345" s="65"/>
      <c r="AA345" s="64" t="str">
        <f>VLOOKUP(I345,[1]Hoja2!A$3:I$54,7,0)</f>
        <v>N/A</v>
      </c>
      <c r="AB345" s="64" t="str">
        <f>VLOOKUP(I345,[1]Hoja2!A$3:I$54,8,0)</f>
        <v>REPORTES DE CONDICIONES INSEGURAS</v>
      </c>
      <c r="AC345" s="65" t="str">
        <f>VLOOKUP(I345,[1]Hoja2!A$3:I$54,9,0)</f>
        <v>SEGUIMIENTO A ACCIONES PREVENTIVAS Y CORRECTIVAS</v>
      </c>
      <c r="AD345" s="82"/>
    </row>
    <row r="346" spans="1:30" ht="52.5" customHeight="1">
      <c r="A346" s="133"/>
      <c r="B346" s="130"/>
      <c r="C346" s="115"/>
      <c r="D346" s="118"/>
      <c r="E346" s="121"/>
      <c r="F346" s="121"/>
      <c r="G346" s="121"/>
      <c r="H346" s="106" t="str">
        <f>VLOOKUP(I346,[1]Hoja2!A$3:I$54,2,0)</f>
        <v>SUPERFICIES DE TRABAJO IRREGULARES O DESLIZANTES</v>
      </c>
      <c r="I346" s="59" t="s">
        <v>248</v>
      </c>
      <c r="J346" s="106" t="str">
        <f>VLOOKUP(I346,[1]Hoja2!A$3:I$54,3,0)</f>
        <v>CAÍDAS DEL MISMO Y DISTINTO NIVEL, FRACTURAS, GOLPE CON OBJETOS</v>
      </c>
      <c r="K346" s="60"/>
      <c r="L346" s="106" t="str">
        <f>VLOOKUP(I346,[1]Hoja2!A$3:I$54,4,0)</f>
        <v>PG INSPECCIONES, PG EMERGENCIA</v>
      </c>
      <c r="M346" s="106" t="str">
        <f>VLOOKUP(I346,[1]Hoja2!A$3:I$54,5,0)</f>
        <v>CAPACITACIÓN</v>
      </c>
      <c r="N346" s="61">
        <v>6</v>
      </c>
      <c r="O346" s="61">
        <v>4</v>
      </c>
      <c r="P346" s="61">
        <v>25</v>
      </c>
      <c r="Q346" s="61">
        <f t="shared" si="51"/>
        <v>24</v>
      </c>
      <c r="R346" s="61">
        <f t="shared" si="52"/>
        <v>600</v>
      </c>
      <c r="S346" s="61" t="str">
        <f t="shared" si="53"/>
        <v>MA-24</v>
      </c>
      <c r="T346" s="66" t="str">
        <f t="shared" si="54"/>
        <v>I</v>
      </c>
      <c r="U346" s="66" t="str">
        <f t="shared" si="56"/>
        <v>No Aceptable</v>
      </c>
      <c r="V346" s="60">
        <v>3</v>
      </c>
      <c r="W346" s="106" t="str">
        <f>VLOOKUP(I346,[1]Hoja2!A$3:I$54,6,0)</f>
        <v>SECUELA, CALIFICACIÓN DE ENFERMEDAD LABORAL, MUERTE</v>
      </c>
      <c r="X346" s="65"/>
      <c r="Y346" s="65"/>
      <c r="Z346" s="65"/>
      <c r="AA346" s="64" t="str">
        <f>VLOOKUP(I346,[1]Hoja2!A$3:I$54,7,0)</f>
        <v>N/A</v>
      </c>
      <c r="AB346" s="64" t="str">
        <f>VLOOKUP(I346,[1]Hoja2!A$3:I$54,8,0)</f>
        <v>REPORTES DE CONDICIONES INSEGURAS</v>
      </c>
      <c r="AC346" s="65" t="str">
        <f>VLOOKUP(I346,[1]Hoja2!A$3:I$54,9,0)</f>
        <v>SEGUIMIENTO A ACCIONES PREVENTIVAS Y CORRECTIVAS</v>
      </c>
      <c r="AD346" s="82"/>
    </row>
    <row r="347" spans="1:30" ht="52.5" customHeight="1">
      <c r="A347" s="133"/>
      <c r="B347" s="130"/>
      <c r="C347" s="115"/>
      <c r="D347" s="118"/>
      <c r="E347" s="121"/>
      <c r="F347" s="121"/>
      <c r="G347" s="121"/>
      <c r="H347" s="106" t="str">
        <f>VLOOKUP(I347,[1]Hoja2!A$3:I$54,2,0)</f>
        <v>SISTEMAS Y MEDIDAS DE ALMACENAMIENTO</v>
      </c>
      <c r="I347" s="59" t="s">
        <v>249</v>
      </c>
      <c r="J347" s="106" t="str">
        <f>VLOOKUP(I347,[1]Hoja2!A$3:I$54,3,0)</f>
        <v>CAÍDAS DEL MISMO Y DISTINTO NIVEL, FRACTURAS, GOLPE CON OBJETOS, CAÍDA DE OBJETOS, OBSTRUCCIÓN DE VÍAS</v>
      </c>
      <c r="K347" s="60"/>
      <c r="L347" s="106" t="str">
        <f>VLOOKUP(I347,[1]Hoja2!A$3:I$54,4,0)</f>
        <v>PG INSPECCIONES, PG EMERGENCIA</v>
      </c>
      <c r="M347" s="106" t="str">
        <f>VLOOKUP(I347,[1]Hoja2!A$3:I$54,5,0)</f>
        <v>CAPACITACIÓN</v>
      </c>
      <c r="N347" s="61">
        <v>10</v>
      </c>
      <c r="O347" s="61">
        <v>4</v>
      </c>
      <c r="P347" s="61">
        <v>10</v>
      </c>
      <c r="Q347" s="61">
        <f t="shared" si="51"/>
        <v>40</v>
      </c>
      <c r="R347" s="61">
        <f t="shared" si="52"/>
        <v>400</v>
      </c>
      <c r="S347" s="61" t="str">
        <f t="shared" si="53"/>
        <v>MA-40</v>
      </c>
      <c r="T347" s="66" t="str">
        <f t="shared" si="54"/>
        <v>II</v>
      </c>
      <c r="U347" s="66" t="str">
        <f t="shared" si="56"/>
        <v>No Aceptable o Aceptable con Control Especifico</v>
      </c>
      <c r="V347" s="60">
        <v>3</v>
      </c>
      <c r="W347" s="106" t="str">
        <f>VLOOKUP(I347,[1]Hoja2!A$3:I$54,6,0)</f>
        <v>SECUELA, CALIFICACIÓN DE ENFERMEDAD LABORAL, MUERTE</v>
      </c>
      <c r="X347" s="65"/>
      <c r="Y347" s="65"/>
      <c r="Z347" s="65"/>
      <c r="AA347" s="64" t="str">
        <f>VLOOKUP(I347,[1]Hoja2!A$3:I$54,7,0)</f>
        <v>N/A</v>
      </c>
      <c r="AB347" s="64" t="str">
        <f>VLOOKUP(I347,[1]Hoja2!A$3:I$54,8,0)</f>
        <v>REPORTES DE CONDICIONES INSEGURAS</v>
      </c>
      <c r="AC347" s="65" t="str">
        <f>VLOOKUP(I347,[1]Hoja2!A$3:I$54,9,0)</f>
        <v>SEGUIMIENTO A ACCIONES PREVENTIVAS Y CORRECTIVAS</v>
      </c>
      <c r="AD347" s="82"/>
    </row>
    <row r="348" spans="1:30" ht="52.5" customHeight="1">
      <c r="A348" s="133"/>
      <c r="B348" s="130"/>
      <c r="C348" s="115"/>
      <c r="D348" s="118"/>
      <c r="E348" s="121"/>
      <c r="F348" s="121"/>
      <c r="G348" s="121"/>
      <c r="H348" s="106" t="str">
        <f>VLOOKUP(I348,[1]Hoja2!A$3:I$54,2,0)</f>
        <v>ATROPELLAMIENTO, ENVESTIDA</v>
      </c>
      <c r="I348" s="59" t="s">
        <v>189</v>
      </c>
      <c r="J348" s="106" t="str">
        <f>VLOOKUP(I348,[1]Hoja2!A$3:I$54,3,0)</f>
        <v>LESIONES, PÉRDIDAS MATERIALES, MUERTE</v>
      </c>
      <c r="K348" s="60"/>
      <c r="L348" s="106" t="str">
        <f>VLOOKUP(I348,[1]Hoja2!A$3:I$54,4,0)</f>
        <v>PG INSPECCIONES, PG EMERGENCIA</v>
      </c>
      <c r="M348" s="106" t="str">
        <f>VLOOKUP(I348,[1]Hoja2!A$3:I$54,5,0)</f>
        <v>PG SEGURIDAD VIAL</v>
      </c>
      <c r="N348" s="61">
        <v>2</v>
      </c>
      <c r="O348" s="61">
        <v>3</v>
      </c>
      <c r="P348" s="61">
        <v>10</v>
      </c>
      <c r="Q348" s="61">
        <f t="shared" si="51"/>
        <v>6</v>
      </c>
      <c r="R348" s="61">
        <f t="shared" si="52"/>
        <v>60</v>
      </c>
      <c r="S348" s="61" t="str">
        <f t="shared" si="53"/>
        <v>M-6</v>
      </c>
      <c r="T348" s="62" t="str">
        <f t="shared" si="54"/>
        <v>III</v>
      </c>
      <c r="U348" s="62" t="str">
        <f t="shared" si="56"/>
        <v>Mejorable</v>
      </c>
      <c r="V348" s="60">
        <v>3</v>
      </c>
      <c r="W348" s="106" t="str">
        <f>VLOOKUP(I348,[1]Hoja2!A$3:I$54,6,0)</f>
        <v>SECUELA, CALIFICACIÓN DE ENFERMEDAD LABORAL, MUERTE</v>
      </c>
      <c r="X348" s="65"/>
      <c r="Y348" s="65"/>
      <c r="Z348" s="65"/>
      <c r="AA348" s="64" t="str">
        <f>VLOOKUP(I348,[1]Hoja2!A$3:I$54,7,0)</f>
        <v>NS SEGURIDAD VIAL</v>
      </c>
      <c r="AB348" s="64" t="str">
        <f>VLOOKUP(I348,[1]Hoja2!A$3:I$54,8,0)</f>
        <v>REPORTE DE CONDICIONES</v>
      </c>
      <c r="AC348" s="65" t="str">
        <f>VLOOKUP(I348,[1]Hoja2!A$3:I$54,9,0)</f>
        <v>LISTAS PREOPERACIONALES, MANTENIMIENTO PREVENTIVO Y CORRECTIVO</v>
      </c>
      <c r="AD348" s="82"/>
    </row>
    <row r="349" spans="1:30" ht="52.5" customHeight="1">
      <c r="A349" s="133"/>
      <c r="B349" s="130"/>
      <c r="C349" s="115"/>
      <c r="D349" s="118"/>
      <c r="E349" s="121"/>
      <c r="F349" s="121"/>
      <c r="G349" s="121"/>
      <c r="H349" s="106" t="str">
        <f>VLOOKUP(I349,[1]Hoja2!A$3:I$54,2,0)</f>
        <v>ATRACO, ROBO, ATENTADO, SECUESTROS, DE ORDEN PÚBLICO</v>
      </c>
      <c r="I349" s="59" t="s">
        <v>180</v>
      </c>
      <c r="J349" s="106" t="str">
        <f>VLOOKUP(I349,[1]Hoja2!A$3:I$54,3,0)</f>
        <v>HERIDAS, LESIONES FÍSICAS / PSICOLÓGICAS</v>
      </c>
      <c r="K349" s="60"/>
      <c r="L349" s="106" t="str">
        <f>VLOOKUP(I349,[1]Hoja2!A$3:I$54,4,0)</f>
        <v>PG INSPECCIONES, PG EMERGENCIA</v>
      </c>
      <c r="M349" s="106" t="str">
        <f>VLOOKUP(I349,[1]Hoja2!A$3:I$54,5,0)</f>
        <v>UNIFORMES CORPORATIVOS, CHAQUETAS CORPORATIVAS, CARNETIZACIÓN</v>
      </c>
      <c r="N349" s="61">
        <v>10</v>
      </c>
      <c r="O349" s="61">
        <v>4</v>
      </c>
      <c r="P349" s="61">
        <v>25</v>
      </c>
      <c r="Q349" s="61">
        <f t="shared" si="51"/>
        <v>40</v>
      </c>
      <c r="R349" s="61">
        <f t="shared" si="52"/>
        <v>1000</v>
      </c>
      <c r="S349" s="61" t="str">
        <f t="shared" si="53"/>
        <v>MA-40</v>
      </c>
      <c r="T349" s="62" t="str">
        <f t="shared" si="54"/>
        <v>I</v>
      </c>
      <c r="U349" s="62" t="str">
        <f t="shared" si="56"/>
        <v>No Aceptable</v>
      </c>
      <c r="V349" s="60">
        <v>3</v>
      </c>
      <c r="W349" s="106" t="str">
        <f>VLOOKUP(I349,[1]Hoja2!A$3:I$54,6,0)</f>
        <v>SECUELA, CALIFICACIÓN DE ENFERMEDAD LABORAL, MUERTE</v>
      </c>
      <c r="X349" s="65"/>
      <c r="Y349" s="65"/>
      <c r="Z349" s="65"/>
      <c r="AA349" s="64" t="str">
        <f>VLOOKUP(I349,[1]Hoja2!A$3:I$54,7,0)</f>
        <v>N/A</v>
      </c>
      <c r="AB349" s="64" t="str">
        <f>VLOOKUP(I349,[1]Hoja2!A$3:I$54,8,0)</f>
        <v>BUENAS PRACTICAS, APLICACIÓN DE PROCEDIMIENTOS</v>
      </c>
      <c r="AC349" s="65" t="str">
        <f>VLOOKUP(I349,[1]Hoja2!A$3:I$54,9,0)</f>
        <v>BUENAS PRACTICAS</v>
      </c>
      <c r="AD349" s="82"/>
    </row>
    <row r="350" spans="1:30" ht="52.5" customHeight="1">
      <c r="A350" s="133"/>
      <c r="B350" s="130"/>
      <c r="C350" s="115"/>
      <c r="D350" s="118"/>
      <c r="E350" s="121"/>
      <c r="F350" s="121"/>
      <c r="G350" s="121"/>
      <c r="H350" s="106" t="str">
        <f>VLOOKUP(I350,[1]Hoja2!A$3:I$54,2,0)</f>
        <v>EXPLOSION, FUGA, DERRAME E INCENDIO</v>
      </c>
      <c r="I350" s="59" t="s">
        <v>230</v>
      </c>
      <c r="J350" s="106" t="str">
        <f>VLOOKUP(I350,[1]Hoja2!A$3:I$54,3,0)</f>
        <v>INTOXICACIÓN, QUEMADURAS, LESIONES, ATRAPAMIENTO</v>
      </c>
      <c r="K350" s="60"/>
      <c r="L350" s="106" t="str">
        <f>VLOOKUP(I350,[1]Hoja2!A$3:I$54,4,0)</f>
        <v>PG INSPECCIONES, PG EMERGENCIA</v>
      </c>
      <c r="M350" s="106" t="str">
        <f>VLOOKUP(I350,[1]Hoja2!A$3:I$54,5,0)</f>
        <v>NO OBSERVADO</v>
      </c>
      <c r="N350" s="61">
        <v>10</v>
      </c>
      <c r="O350" s="61">
        <v>4</v>
      </c>
      <c r="P350" s="61">
        <v>10</v>
      </c>
      <c r="Q350" s="61">
        <f t="shared" si="51"/>
        <v>40</v>
      </c>
      <c r="R350" s="61">
        <f t="shared" si="52"/>
        <v>400</v>
      </c>
      <c r="S350" s="61" t="str">
        <f t="shared" si="53"/>
        <v>MA-40</v>
      </c>
      <c r="T350" s="62" t="str">
        <f t="shared" si="54"/>
        <v>II</v>
      </c>
      <c r="U350" s="62" t="str">
        <f t="shared" si="56"/>
        <v>No Aceptable o Aceptable con Control Especifico</v>
      </c>
      <c r="V350" s="60">
        <v>3</v>
      </c>
      <c r="W350" s="106" t="str">
        <f>VLOOKUP(I350,[1]Hoja2!A$3:I$54,6,0)</f>
        <v>SECUELA, CALIFICACIÓN DE ENFERMEDAD LABORAL, MUERTE</v>
      </c>
      <c r="X350" s="65"/>
      <c r="Y350" s="65"/>
      <c r="Z350" s="65"/>
      <c r="AA350" s="64" t="str">
        <f>VLOOKUP(I350,[1]Hoja2!A$3:I$54,7,0)</f>
        <v>NS PLANES DE EMERGENCIA</v>
      </c>
      <c r="AB350" s="64" t="str">
        <f>VLOOKUP(I350,[1]Hoja2!A$3:I$54,8,0)</f>
        <v>PROTOCOLOS DE EVACUACIÓN, PUNTO DE ENCUENTRO</v>
      </c>
      <c r="AC350" s="65" t="str">
        <f>VLOOKUP(I350,[1]Hoja2!A$3:I$54,9,0)</f>
        <v>N/A</v>
      </c>
      <c r="AD350" s="82"/>
    </row>
    <row r="351" spans="1:30" ht="52.5" customHeight="1">
      <c r="A351" s="133"/>
      <c r="B351" s="130"/>
      <c r="C351" s="115"/>
      <c r="D351" s="118"/>
      <c r="E351" s="121"/>
      <c r="F351" s="121"/>
      <c r="G351" s="121"/>
      <c r="H351" s="106" t="str">
        <f>VLOOKUP(I351,[1]Hoja2!A$3:I$54,2,0)</f>
        <v>MÁQUINARIA Y EQUIPO</v>
      </c>
      <c r="I351" s="59" t="s">
        <v>168</v>
      </c>
      <c r="J351" s="106" t="str">
        <f>VLOOKUP(I351,[1]Hoja2!A$3:I$54,3,0)</f>
        <v>ATRAPAMIENTO, AMPUTACIÓN, APLASTAMIENTO, FRACTURA</v>
      </c>
      <c r="K351" s="60"/>
      <c r="L351" s="106" t="str">
        <f>VLOOKUP(I351,[1]Hoja2!A$3:I$54,4,0)</f>
        <v>PG INSPECCIONES, PG EMERGENCIA, REQUISITOS PARA MANEJO DE MÁQUINAS, REQUISITOS PARA REALIZAR LABORES EN TALLERES</v>
      </c>
      <c r="M351" s="106" t="str">
        <f>VLOOKUP(I351,[1]Hoja2!A$3:I$54,5,0)</f>
        <v>ELEMENTOS DE PROTECCIÓN PERSONAL</v>
      </c>
      <c r="N351" s="61">
        <v>2</v>
      </c>
      <c r="O351" s="61">
        <v>1</v>
      </c>
      <c r="P351" s="61">
        <v>10</v>
      </c>
      <c r="Q351" s="61">
        <f t="shared" si="51"/>
        <v>2</v>
      </c>
      <c r="R351" s="61">
        <f t="shared" si="52"/>
        <v>20</v>
      </c>
      <c r="S351" s="61" t="str">
        <f t="shared" si="53"/>
        <v>B-2</v>
      </c>
      <c r="T351" s="62" t="str">
        <f t="shared" si="54"/>
        <v>IV</v>
      </c>
      <c r="U351" s="62" t="str">
        <f t="shared" si="56"/>
        <v>Aceptable</v>
      </c>
      <c r="V351" s="60">
        <v>3</v>
      </c>
      <c r="W351" s="106" t="str">
        <f>VLOOKUP(I351,[1]Hoja2!A$3:I$54,6,0)</f>
        <v>SECUELA, CALIFICACIÓN DE ENFERMEDAD LABORAL, MUERTE</v>
      </c>
      <c r="X351" s="65"/>
      <c r="Y351" s="65"/>
      <c r="Z351" s="65"/>
      <c r="AA351" s="64" t="str">
        <f>VLOOKUP(I351,[1]Hoja2!A$3:I$54,7,0)</f>
        <v>NS EQUIPOS</v>
      </c>
      <c r="AB351" s="64" t="str">
        <f>VLOOKUP(I351,[1]Hoja2!A$3:I$54,8,0)</f>
        <v>BUENAS PRACTICAS, PROCEDIMIENTOS, INSPECCIONES PREUSO OPERACIONALES</v>
      </c>
      <c r="AC351" s="65" t="str">
        <f>VLOOKUP(I351,[1]Hoja2!A$3:I$54,9,0)</f>
        <v>INSPECCIONES PREOPERACIONALES</v>
      </c>
      <c r="AD351" s="82"/>
    </row>
    <row r="352" spans="1:30" ht="52.5" customHeight="1">
      <c r="A352" s="133"/>
      <c r="B352" s="130"/>
      <c r="C352" s="115"/>
      <c r="D352" s="118"/>
      <c r="E352" s="121"/>
      <c r="F352" s="121"/>
      <c r="G352" s="121"/>
      <c r="H352" s="106" t="str">
        <f>VLOOKUP(I352,[1]Hoja2!A$3:I$54,2,0)</f>
        <v>HERRAMIENTAS MANUALES</v>
      </c>
      <c r="I352" s="59" t="s">
        <v>174</v>
      </c>
      <c r="J352" s="106" t="str">
        <f>VLOOKUP(I352,[1]Hoja2!A$3:I$54,3,0)</f>
        <v>QUEMADURAS, LESIONES, PELLIZCOS, APLASTAMIENTOS</v>
      </c>
      <c r="K352" s="60"/>
      <c r="L352" s="106" t="str">
        <f>VLOOKUP(I352,[1]Hoja2!A$3:I$54,4,0)</f>
        <v>REQUISITOS MANEJO DE EQUIPOS EMPLEADOS EN LABORES DE CONSTRUCCION ACUEDUCTO Y ALCANTARILLADO, PG INSPECCIONES,PG EMERGENCIA, REQUISITOS  PARA EL MANEJO DE MÁQUINAS HERRAMIENTAS</v>
      </c>
      <c r="M352" s="106" t="str">
        <f>VLOOKUP(I352,[1]Hoja2!A$3:I$54,5,0)</f>
        <v>ELEMENTOS DE PROTECCIÓN PERSONAL</v>
      </c>
      <c r="N352" s="61">
        <v>2</v>
      </c>
      <c r="O352" s="61">
        <v>1</v>
      </c>
      <c r="P352" s="61">
        <v>10</v>
      </c>
      <c r="Q352" s="61">
        <f t="shared" si="51"/>
        <v>2</v>
      </c>
      <c r="R352" s="61">
        <f t="shared" si="52"/>
        <v>20</v>
      </c>
      <c r="S352" s="61" t="str">
        <f t="shared" si="53"/>
        <v>B-2</v>
      </c>
      <c r="T352" s="62" t="str">
        <f t="shared" si="54"/>
        <v>IV</v>
      </c>
      <c r="U352" s="62" t="str">
        <f t="shared" si="56"/>
        <v>Aceptable</v>
      </c>
      <c r="V352" s="60">
        <v>3</v>
      </c>
      <c r="W352" s="106" t="str">
        <f>VLOOKUP(I352,[1]Hoja2!A$3:I$54,6,0)</f>
        <v>SECUELA, CALIFICACIÓN DE ENFERMEDAD LABORAL</v>
      </c>
      <c r="X352" s="65"/>
      <c r="Y352" s="65"/>
      <c r="Z352" s="65"/>
      <c r="AA352" s="64" t="str">
        <f>VLOOKUP(I352,[1]Hoja2!A$3:I$54,7,0)</f>
        <v>NS HERRAMIENTAS</v>
      </c>
      <c r="AB352" s="64" t="str">
        <f>VLOOKUP(I352,[1]Hoja2!A$3:I$54,8,0)</f>
        <v>BUENAS PRACTICAS,  INSPECCIONES OPERACIONALES</v>
      </c>
      <c r="AC352" s="65" t="str">
        <f>VLOOKUP(I352,[1]Hoja2!A$3:I$54,9,0)</f>
        <v>INSPECCIONES PREOPERACIONALES</v>
      </c>
      <c r="AD352" s="82"/>
    </row>
    <row r="353" spans="1:30" ht="52.5" customHeight="1">
      <c r="A353" s="133"/>
      <c r="B353" s="130"/>
      <c r="C353" s="115"/>
      <c r="D353" s="118"/>
      <c r="E353" s="121"/>
      <c r="F353" s="121"/>
      <c r="G353" s="121"/>
      <c r="H353" s="106" t="str">
        <f>VLOOKUP(I353,[1]Hoja2!A$3:I$54,2,0)</f>
        <v>MANTENIMIENTO DE PUENTE GRUAS, LIMPIEZA DE CANALES, MANTENIMIENTO DE INSTALACIONES LOCATIVAS, MANTENIMIENTO Y REPARACION DE POZOS</v>
      </c>
      <c r="I353" s="59" t="s">
        <v>203</v>
      </c>
      <c r="J353" s="106" t="str">
        <f>VLOOKUP(I353,[1]Hoja2!A$3:I$54,3,0)</f>
        <v>LESIONES, FRACTURAS</v>
      </c>
      <c r="K353" s="60"/>
      <c r="L353" s="106" t="str">
        <f>VLOOKUP(I353,[1]Hoja2!A$3:I$54,4,0)</f>
        <v>PG INSPECCIONES, PG EMERGENCIA, REQUISITOS MÍNIMOS DE SEGURIDAD E HIGIENE PARA TRABAJOS EN ALTURAS</v>
      </c>
      <c r="M353" s="106" t="str">
        <f>VLOOKUP(I353,[1]Hoja2!A$3:I$54,5,0)</f>
        <v>ELEMENTOS DE PROTECCIÓN PERSONAL</v>
      </c>
      <c r="N353" s="61">
        <v>2</v>
      </c>
      <c r="O353" s="61">
        <v>1</v>
      </c>
      <c r="P353" s="61">
        <v>10</v>
      </c>
      <c r="Q353" s="61">
        <f t="shared" si="51"/>
        <v>2</v>
      </c>
      <c r="R353" s="61">
        <f t="shared" si="52"/>
        <v>20</v>
      </c>
      <c r="S353" s="61" t="str">
        <f t="shared" si="53"/>
        <v>B-2</v>
      </c>
      <c r="T353" s="62" t="str">
        <f t="shared" si="54"/>
        <v>IV</v>
      </c>
      <c r="U353" s="62" t="str">
        <f t="shared" si="56"/>
        <v>Aceptable</v>
      </c>
      <c r="V353" s="60">
        <v>3</v>
      </c>
      <c r="W353" s="106" t="str">
        <f>VLOOKUP(I353,[1]Hoja2!A$3:I$54,6,0)</f>
        <v>SECUELA, CALIFICACIÓN DE ENFERMEDAD LABORAL, MUERTE</v>
      </c>
      <c r="X353" s="65"/>
      <c r="Y353" s="65"/>
      <c r="Z353" s="65"/>
      <c r="AA353" s="64" t="str">
        <f>VLOOKUP(I353,[1]Hoja2!A$3:I$54,7,0)</f>
        <v>NS TRABAJO EN ALTURAS</v>
      </c>
      <c r="AB353" s="64" t="str">
        <f>VLOOKUP(I353,[1]Hoja2!A$3:I$54,8,0)</f>
        <v>BUENAS PRACTICAS Y USO DE EPP COLECTIVOS</v>
      </c>
      <c r="AC353" s="65" t="str">
        <f>VLOOKUP(I353,[1]Hoja2!A$3:I$54,9,0)</f>
        <v>USO EPP, LISTAS PREOPERACIONALES</v>
      </c>
      <c r="AD353" s="82"/>
    </row>
    <row r="354" spans="1:30" ht="52.5" customHeight="1">
      <c r="A354" s="133"/>
      <c r="B354" s="130"/>
      <c r="C354" s="115"/>
      <c r="D354" s="118"/>
      <c r="E354" s="121"/>
      <c r="F354" s="121"/>
      <c r="G354" s="121"/>
      <c r="H354" s="106" t="str">
        <f>VLOOKUP(I354,[1]Hoja2!A$3:I$54,2,0)</f>
        <v>INGRESO A POZOS, RED DE ACUEDUCTO, EXCAVACIONES</v>
      </c>
      <c r="I354" s="59" t="s">
        <v>196</v>
      </c>
      <c r="J354" s="106" t="str">
        <f>VLOOKUP(I354,[1]Hoja2!A$3:I$54,3,0)</f>
        <v>INTOXICACIÓN, ASFIXIA</v>
      </c>
      <c r="K354" s="60"/>
      <c r="L354" s="106" t="str">
        <f>VLOOKUP(I354,[1]Hoja2!A$3:I$54,4,0)</f>
        <v>PG INSPECCIONES, PG EMERGENCIA, REQUISITOS MÍNIMOS DE SEGURIDAD E HIGIENE PARA ESPACIOS CONFINADOS</v>
      </c>
      <c r="M354" s="106" t="str">
        <f>VLOOKUP(I354,[1]Hoja2!A$3:I$54,5,0)</f>
        <v>ELEMENTOS DE PROTECCIÓN PERSONAL</v>
      </c>
      <c r="N354" s="61">
        <v>2</v>
      </c>
      <c r="O354" s="61">
        <v>1</v>
      </c>
      <c r="P354" s="61">
        <v>10</v>
      </c>
      <c r="Q354" s="61">
        <f t="shared" si="51"/>
        <v>2</v>
      </c>
      <c r="R354" s="61">
        <f t="shared" si="52"/>
        <v>20</v>
      </c>
      <c r="S354" s="61" t="str">
        <f t="shared" si="53"/>
        <v>B-2</v>
      </c>
      <c r="T354" s="62" t="str">
        <f t="shared" si="54"/>
        <v>IV</v>
      </c>
      <c r="U354" s="62" t="str">
        <f t="shared" si="56"/>
        <v>Aceptable</v>
      </c>
      <c r="V354" s="60">
        <v>3</v>
      </c>
      <c r="W354" s="106" t="str">
        <f>VLOOKUP(I354,[1]Hoja2!A$3:I$54,6,0)</f>
        <v>SECUELA, CALIFICACIÓN DE ENFERMEDAD LABORAL, MUERTE</v>
      </c>
      <c r="X354" s="65"/>
      <c r="Y354" s="65"/>
      <c r="Z354" s="65"/>
      <c r="AA354" s="64" t="str">
        <f>VLOOKUP(I354,[1]Hoja2!A$3:I$54,7,0)</f>
        <v>NS ESPACIOS CONFINADOS</v>
      </c>
      <c r="AB354" s="64" t="str">
        <f>VLOOKUP(I354,[1]Hoja2!A$3:I$54,8,0)</f>
        <v>BUENAS PRACTICAS, USO DE EPP Y COLECTIVOS</v>
      </c>
      <c r="AC354" s="65" t="str">
        <f>VLOOKUP(I354,[1]Hoja2!A$3:I$54,9,0)</f>
        <v>LISTAS PREOPERACIONALES</v>
      </c>
      <c r="AD354" s="82"/>
    </row>
    <row r="355" spans="1:30" ht="52.5" customHeight="1">
      <c r="A355" s="133"/>
      <c r="B355" s="130"/>
      <c r="C355" s="115"/>
      <c r="D355" s="118"/>
      <c r="E355" s="121"/>
      <c r="F355" s="121"/>
      <c r="G355" s="121"/>
      <c r="H355" s="106" t="str">
        <f>VLOOKUP(I355,[1]Hoja2!A$3:I$54,2,0)</f>
        <v>CARGA Y DESCARGA DE MÁQUINARIAS Y EQUIPOS</v>
      </c>
      <c r="I355" s="59" t="s">
        <v>216</v>
      </c>
      <c r="J355" s="106" t="str">
        <f>VLOOKUP(I355,[1]Hoja2!A$3:I$54,3,0)</f>
        <v>APLASTAMIENTO, ATRAPAMIENTO, AMPUTACIÓN, PÉRDIDAS MATERIALES, FRACTURAS</v>
      </c>
      <c r="K355" s="60"/>
      <c r="L355" s="106" t="str">
        <f>VLOOKUP(I355,[1]Hoja2!A$3:I$54,4,0)</f>
        <v>PG INSPECCIONES, PG EMERGENCIA, REQUISITOS MÍNIMOS DE SEGURIDAD E HIGIENE PARA TRABAJOS EN ALTURAS</v>
      </c>
      <c r="M355" s="106" t="str">
        <f>VLOOKUP(I355,[1]Hoja2!A$3:I$54,5,0)</f>
        <v>NO OBSERVADO</v>
      </c>
      <c r="N355" s="61">
        <v>2</v>
      </c>
      <c r="O355" s="61">
        <v>1</v>
      </c>
      <c r="P355" s="61">
        <v>10</v>
      </c>
      <c r="Q355" s="61">
        <f t="shared" si="51"/>
        <v>2</v>
      </c>
      <c r="R355" s="61">
        <f t="shared" si="52"/>
        <v>20</v>
      </c>
      <c r="S355" s="61" t="str">
        <f t="shared" si="53"/>
        <v>B-2</v>
      </c>
      <c r="T355" s="62" t="str">
        <f t="shared" si="54"/>
        <v>IV</v>
      </c>
      <c r="U355" s="62" t="str">
        <f t="shared" si="56"/>
        <v>Aceptable</v>
      </c>
      <c r="V355" s="60">
        <v>3</v>
      </c>
      <c r="W355" s="106" t="str">
        <f>VLOOKUP(I355,[1]Hoja2!A$3:I$54,6,0)</f>
        <v>SECUELA, CALIFICACIÓN DE ENFERMEDAD LABORAL, MUERTE</v>
      </c>
      <c r="X355" s="65"/>
      <c r="Y355" s="65"/>
      <c r="Z355" s="65"/>
      <c r="AA355" s="64" t="str">
        <f>VLOOKUP(I355,[1]Hoja2!A$3:I$54,7,0)</f>
        <v>NS DE IZAJE</v>
      </c>
      <c r="AB355" s="64" t="str">
        <f>VLOOKUP(I355,[1]Hoja2!A$3:I$54,8,0)</f>
        <v>BUENAS PRACTICAS, INSPECCIONES PREOPERACIONALES</v>
      </c>
      <c r="AC355" s="65" t="str">
        <f>VLOOKUP(I355,[1]Hoja2!A$3:I$54,9,0)</f>
        <v>USO ADECUADO DE LENGUAJE PARA OPERACIONES DE IZAJE</v>
      </c>
      <c r="AD355" s="82"/>
    </row>
    <row r="356" spans="1:30" ht="52.5" customHeight="1">
      <c r="A356" s="133"/>
      <c r="B356" s="130"/>
      <c r="C356" s="115"/>
      <c r="D356" s="118"/>
      <c r="E356" s="121"/>
      <c r="F356" s="121"/>
      <c r="G356" s="121"/>
      <c r="H356" s="106" t="str">
        <f>VLOOKUP(I356,[1]Hoja2!A$3:I$54,2,0)</f>
        <v>AUSENCIA O EXCESO DE LUZ EN UN AMBIENTE</v>
      </c>
      <c r="I356" s="59" t="s">
        <v>47</v>
      </c>
      <c r="J356" s="106" t="str">
        <f>VLOOKUP(I356,[1]Hoja2!A$3:I$54,3,0)</f>
        <v>ESTRÉS, DIFICULTAD PARA VER, CANSANCIO VISUAL</v>
      </c>
      <c r="K356" s="60"/>
      <c r="L356" s="106" t="str">
        <f>VLOOKUP(I356,[1]Hoja2!A$3:I$54,4,0)</f>
        <v>PG INSPECCIONES, PG EMERGENCIA</v>
      </c>
      <c r="M356" s="106" t="str">
        <f>VLOOKUP(I356,[1]Hoja2!A$3:I$54,5,0)</f>
        <v>NO OBSERVADO</v>
      </c>
      <c r="N356" s="61">
        <v>10</v>
      </c>
      <c r="O356" s="61">
        <v>4</v>
      </c>
      <c r="P356" s="61">
        <v>25</v>
      </c>
      <c r="Q356" s="61">
        <f t="shared" si="51"/>
        <v>40</v>
      </c>
      <c r="R356" s="61">
        <f t="shared" si="52"/>
        <v>1000</v>
      </c>
      <c r="S356" s="61" t="str">
        <f t="shared" si="53"/>
        <v>MA-40</v>
      </c>
      <c r="T356" s="62" t="str">
        <f t="shared" si="54"/>
        <v>I</v>
      </c>
      <c r="U356" s="62" t="str">
        <f t="shared" si="56"/>
        <v>No Aceptable</v>
      </c>
      <c r="V356" s="60">
        <v>3</v>
      </c>
      <c r="W356" s="106" t="str">
        <f>VLOOKUP(I356,[1]Hoja2!A$3:I$54,6,0)</f>
        <v>SECUELA, CALIFICACIÓN DE ENFERMEDAD LABORAL</v>
      </c>
      <c r="X356" s="65"/>
      <c r="Y356" s="65"/>
      <c r="Z356" s="65"/>
      <c r="AA356" s="64" t="str">
        <f>VLOOKUP(I356,[1]Hoja2!A$3:I$54,7,0)</f>
        <v>N/A</v>
      </c>
      <c r="AB356" s="64" t="str">
        <f>VLOOKUP(I356,[1]Hoja2!A$3:I$54,8,0)</f>
        <v>AUTOCUIDADO E HIGIENE</v>
      </c>
      <c r="AC356" s="65" t="str">
        <f>VLOOKUP(I356,[1]Hoja2!A$3:I$54,9,0)</f>
        <v>PG HIGIENE</v>
      </c>
      <c r="AD356" s="82"/>
    </row>
    <row r="357" spans="1:30" ht="52.5" customHeight="1">
      <c r="A357" s="133"/>
      <c r="B357" s="130"/>
      <c r="C357" s="115"/>
      <c r="D357" s="118"/>
      <c r="E357" s="121"/>
      <c r="F357" s="121"/>
      <c r="G357" s="121"/>
      <c r="H357" s="106" t="str">
        <f>VLOOKUP(I357,[1]Hoja2!A$3:I$54,2,0)</f>
        <v>MÁQUINARIA O EQUIPO</v>
      </c>
      <c r="I357" s="59" t="s">
        <v>54</v>
      </c>
      <c r="J357" s="106" t="str">
        <f>VLOOKUP(I357,[1]Hoja2!A$3:I$54,3,0)</f>
        <v>SORDERA, ESTRÉS, HIPOACUSIA, CEFALÉA, IRRATIBILIDAD</v>
      </c>
      <c r="K357" s="60"/>
      <c r="L357" s="106" t="str">
        <f>VLOOKUP(I357,[1]Hoja2!A$3:I$54,4,0)</f>
        <v>PG INSPECCIONES, PG EMERGENCIA</v>
      </c>
      <c r="M357" s="106" t="str">
        <f>VLOOKUP(I357,[1]Hoja2!A$3:I$54,5,0)</f>
        <v>PVE RUIDO</v>
      </c>
      <c r="N357" s="61">
        <v>10</v>
      </c>
      <c r="O357" s="61">
        <v>4</v>
      </c>
      <c r="P357" s="61">
        <v>25</v>
      </c>
      <c r="Q357" s="61">
        <f t="shared" si="51"/>
        <v>40</v>
      </c>
      <c r="R357" s="61">
        <f t="shared" si="52"/>
        <v>1000</v>
      </c>
      <c r="S357" s="61" t="str">
        <f t="shared" si="53"/>
        <v>MA-40</v>
      </c>
      <c r="T357" s="62" t="str">
        <f t="shared" si="54"/>
        <v>I</v>
      </c>
      <c r="U357" s="62" t="str">
        <f t="shared" si="56"/>
        <v>No Aceptable</v>
      </c>
      <c r="V357" s="60">
        <v>3</v>
      </c>
      <c r="W357" s="106" t="str">
        <f>VLOOKUP(I357,[1]Hoja2!A$3:I$54,6,0)</f>
        <v>SECUELA, CALIFICACIÓN DE ENFERMEDAD LABORAL</v>
      </c>
      <c r="X357" s="65"/>
      <c r="Y357" s="65"/>
      <c r="Z357" s="65"/>
      <c r="AA357" s="64" t="str">
        <f>VLOOKUP(I357,[1]Hoja2!A$3:I$54,7,0)</f>
        <v>N/A</v>
      </c>
      <c r="AB357" s="64" t="str">
        <f>VLOOKUP(I357,[1]Hoja2!A$3:I$54,8,0)</f>
        <v>AUTOCUIDADO E HIGIENE</v>
      </c>
      <c r="AC357" s="65" t="str">
        <f>VLOOKUP(I357,[1]Hoja2!A$3:I$54,9,0)</f>
        <v>FORTALECIMIENTO PV RUIDO</v>
      </c>
      <c r="AD357" s="82"/>
    </row>
    <row r="358" spans="1:30" ht="52.5" customHeight="1">
      <c r="A358" s="133"/>
      <c r="B358" s="130"/>
      <c r="C358" s="115"/>
      <c r="D358" s="118"/>
      <c r="E358" s="121"/>
      <c r="F358" s="121"/>
      <c r="G358" s="121"/>
      <c r="H358" s="106" t="str">
        <f>VLOOKUP(I358,[1]Hoja2!A$3:I$54,2,0)</f>
        <v>MÁQUINARIA O EQUIPO</v>
      </c>
      <c r="I358" s="59" t="s">
        <v>59</v>
      </c>
      <c r="J358" s="106" t="str">
        <f>VLOOKUP(I358,[1]Hoja2!A$3:I$54,3,0)</f>
        <v>MAREOS, VÓMITOS, Y SÍNTOMAS NEURÓLOGICOS</v>
      </c>
      <c r="K358" s="60"/>
      <c r="L358" s="106" t="str">
        <f>VLOOKUP(I358,[1]Hoja2!A$3:I$54,4,0)</f>
        <v>PG INSPECCIONES, PG EMERGENCIA</v>
      </c>
      <c r="M358" s="106" t="str">
        <f>VLOOKUP(I358,[1]Hoja2!A$3:I$54,5,0)</f>
        <v>PVE RUIDO</v>
      </c>
      <c r="N358" s="61">
        <v>10</v>
      </c>
      <c r="O358" s="61">
        <v>4</v>
      </c>
      <c r="P358" s="61">
        <v>25</v>
      </c>
      <c r="Q358" s="61">
        <f t="shared" si="51"/>
        <v>40</v>
      </c>
      <c r="R358" s="61">
        <f t="shared" si="52"/>
        <v>1000</v>
      </c>
      <c r="S358" s="61" t="str">
        <f t="shared" si="53"/>
        <v>MA-40</v>
      </c>
      <c r="T358" s="62" t="str">
        <f t="shared" si="54"/>
        <v>I</v>
      </c>
      <c r="U358" s="62" t="str">
        <f t="shared" si="56"/>
        <v>No Aceptable</v>
      </c>
      <c r="V358" s="60">
        <v>3</v>
      </c>
      <c r="W358" s="106" t="str">
        <f>VLOOKUP(I358,[1]Hoja2!A$3:I$54,6,0)</f>
        <v>SECUELA, CALIFICACIÓN DE ENFERMEDAD LABORAL</v>
      </c>
      <c r="X358" s="65"/>
      <c r="Y358" s="65"/>
      <c r="Z358" s="65"/>
      <c r="AA358" s="64" t="str">
        <f>VLOOKUP(I358,[1]Hoja2!A$3:I$54,7,0)</f>
        <v>N/A</v>
      </c>
      <c r="AB358" s="64" t="str">
        <f>VLOOKUP(I358,[1]Hoja2!A$3:I$54,8,0)</f>
        <v>AUTOCUIDADO</v>
      </c>
      <c r="AC358" s="65" t="str">
        <f>VLOOKUP(I358,[1]Hoja2!A$3:I$54,9,0)</f>
        <v>PG HIGIENE</v>
      </c>
      <c r="AD358" s="82"/>
    </row>
    <row r="359" spans="1:30" ht="52.5" customHeight="1">
      <c r="A359" s="133"/>
      <c r="B359" s="130"/>
      <c r="C359" s="115"/>
      <c r="D359" s="118"/>
      <c r="E359" s="121"/>
      <c r="F359" s="121"/>
      <c r="G359" s="121"/>
      <c r="H359" s="106" t="str">
        <f>VLOOKUP(I359,[1]Hoja2!A$3:I$54,2,0)</f>
        <v>X, GAMMA, ALFA, BETA, NEUTRONES</v>
      </c>
      <c r="I359" s="59" t="s">
        <v>69</v>
      </c>
      <c r="J359" s="106" t="str">
        <f>VLOOKUP(I359,[1]Hoja2!A$3:I$54,3,0)</f>
        <v>QUEMADURAS</v>
      </c>
      <c r="K359" s="60"/>
      <c r="L359" s="106" t="str">
        <f>VLOOKUP(I359,[1]Hoja2!A$3:I$54,4,0)</f>
        <v>PG INSPECCIONES, PG EMERGENCIA</v>
      </c>
      <c r="M359" s="106" t="str">
        <f>VLOOKUP(I359,[1]Hoja2!A$3:I$54,5,0)</f>
        <v>PVE RADIACIÓN</v>
      </c>
      <c r="N359" s="61">
        <v>2</v>
      </c>
      <c r="O359" s="61">
        <v>1</v>
      </c>
      <c r="P359" s="61">
        <v>10</v>
      </c>
      <c r="Q359" s="61">
        <f t="shared" si="51"/>
        <v>2</v>
      </c>
      <c r="R359" s="61">
        <f t="shared" si="52"/>
        <v>20</v>
      </c>
      <c r="S359" s="61" t="str">
        <f t="shared" si="53"/>
        <v>B-2</v>
      </c>
      <c r="T359" s="62" t="str">
        <f t="shared" si="54"/>
        <v>IV</v>
      </c>
      <c r="U359" s="62" t="str">
        <f t="shared" si="56"/>
        <v>Aceptable</v>
      </c>
      <c r="V359" s="60">
        <v>3</v>
      </c>
      <c r="W359" s="106" t="str">
        <f>VLOOKUP(I359,[1]Hoja2!A$3:I$54,6,0)</f>
        <v>SECUELA, CALIFICACIÓN DE ENFERMEDAD LABORAL, MUERTE</v>
      </c>
      <c r="X359" s="65"/>
      <c r="Y359" s="65"/>
      <c r="Z359" s="65"/>
      <c r="AA359" s="64" t="str">
        <f>VLOOKUP(I359,[1]Hoja2!A$3:I$54,7,0)</f>
        <v>N/A</v>
      </c>
      <c r="AB359" s="64" t="str">
        <f>VLOOKUP(I359,[1]Hoja2!A$3:I$54,8,0)</f>
        <v>N/A</v>
      </c>
      <c r="AC359" s="65" t="str">
        <f>VLOOKUP(I359,[1]Hoja2!A$3:I$54,9,0)</f>
        <v>FORTALECIMIENTO PVE RADIACIÓN</v>
      </c>
      <c r="AD359" s="82"/>
    </row>
    <row r="360" spans="1:30" ht="52.5" customHeight="1">
      <c r="A360" s="133"/>
      <c r="B360" s="130"/>
      <c r="C360" s="115"/>
      <c r="D360" s="118"/>
      <c r="E360" s="121"/>
      <c r="F360" s="121"/>
      <c r="G360" s="121"/>
      <c r="H360" s="106" t="str">
        <f>VLOOKUP(I360,[1]Hoja2!A$3:I$54,2,0)</f>
        <v>POLVOS INORGÁNICOS</v>
      </c>
      <c r="I360" s="59" t="s">
        <v>78</v>
      </c>
      <c r="J360" s="106" t="str">
        <f>VLOOKUP(I360,[1]Hoja2!A$3:I$54,3,0)</f>
        <v>COMPLICACIONES RESPIRATORIAS</v>
      </c>
      <c r="K360" s="60"/>
      <c r="L360" s="106" t="str">
        <f>VLOOKUP(I360,[1]Hoja2!A$3:I$54,4,0)</f>
        <v>PG INSPECCIONES, PG EMERGENCIA, PG RIESGO QUÍMICO</v>
      </c>
      <c r="M360" s="106" t="str">
        <f>VLOOKUP(I360,[1]Hoja2!A$3:I$54,5,0)</f>
        <v>ELEMENTOS DE PROTECCIÓN PERSONAL</v>
      </c>
      <c r="N360" s="61">
        <v>2</v>
      </c>
      <c r="O360" s="61">
        <v>3</v>
      </c>
      <c r="P360" s="61">
        <v>10</v>
      </c>
      <c r="Q360" s="61">
        <f t="shared" si="51"/>
        <v>6</v>
      </c>
      <c r="R360" s="61">
        <f t="shared" si="52"/>
        <v>60</v>
      </c>
      <c r="S360" s="61" t="str">
        <f t="shared" si="53"/>
        <v>M-6</v>
      </c>
      <c r="T360" s="62" t="str">
        <f t="shared" si="54"/>
        <v>III</v>
      </c>
      <c r="U360" s="62" t="str">
        <f t="shared" si="56"/>
        <v>Mejorable</v>
      </c>
      <c r="V360" s="60">
        <v>3</v>
      </c>
      <c r="W360" s="106" t="str">
        <f>VLOOKUP(I360,[1]Hoja2!A$3:I$54,6,0)</f>
        <v>SECUELA, CALIFICACIÓN DE ENFERMEDAD LABORAL</v>
      </c>
      <c r="X360" s="65"/>
      <c r="Y360" s="65"/>
      <c r="Z360" s="65"/>
      <c r="AA360" s="64" t="str">
        <f>VLOOKUP(I360,[1]Hoja2!A$3:I$54,7,0)</f>
        <v>NS QUIMICOS</v>
      </c>
      <c r="AB360" s="64" t="str">
        <f>VLOOKUP(I360,[1]Hoja2!A$3:I$54,8,0)</f>
        <v>BUENAS PRACTICAS Y USO DE EPP</v>
      </c>
      <c r="AC360" s="65" t="str">
        <f>VLOOKUP(I360,[1]Hoja2!A$3:I$54,9,0)</f>
        <v>PG HIGIENE</v>
      </c>
      <c r="AD360" s="82"/>
    </row>
    <row r="361" spans="1:30" ht="52.5" customHeight="1">
      <c r="A361" s="133"/>
      <c r="B361" s="130"/>
      <c r="C361" s="115"/>
      <c r="D361" s="118"/>
      <c r="E361" s="121"/>
      <c r="F361" s="121"/>
      <c r="G361" s="121"/>
      <c r="H361" s="106" t="str">
        <f>VLOOKUP(I361,[1]Hoja2!A$3:I$54,2,0)</f>
        <v>MATERIAL PARTICULADO</v>
      </c>
      <c r="I361" s="59" t="s">
        <v>84</v>
      </c>
      <c r="J361" s="106" t="str">
        <f>VLOOKUP(I361,[1]Hoja2!A$3:I$54,3,0)</f>
        <v>COMPLICACIONES RESPIRATORIAS</v>
      </c>
      <c r="K361" s="60"/>
      <c r="L361" s="106" t="str">
        <f>VLOOKUP(I361,[1]Hoja2!A$3:I$54,4,0)</f>
        <v>PG INSPECCIONES, PG EMERGENCIA, PG RIESGO QUÍMICO</v>
      </c>
      <c r="M361" s="106" t="str">
        <f>VLOOKUP(I361,[1]Hoja2!A$3:I$54,5,0)</f>
        <v>ELEMENTOS DE PROTECCIÓN PERSONAL</v>
      </c>
      <c r="N361" s="61">
        <v>2</v>
      </c>
      <c r="O361" s="61">
        <v>3</v>
      </c>
      <c r="P361" s="61">
        <v>10</v>
      </c>
      <c r="Q361" s="61">
        <f t="shared" si="51"/>
        <v>6</v>
      </c>
      <c r="R361" s="61">
        <f t="shared" si="52"/>
        <v>60</v>
      </c>
      <c r="S361" s="61" t="str">
        <f t="shared" si="53"/>
        <v>M-6</v>
      </c>
      <c r="T361" s="62" t="str">
        <f t="shared" si="54"/>
        <v>III</v>
      </c>
      <c r="U361" s="62" t="str">
        <f t="shared" si="56"/>
        <v>Mejorable</v>
      </c>
      <c r="V361" s="60">
        <v>3</v>
      </c>
      <c r="W361" s="106" t="str">
        <f>VLOOKUP(I361,[1]Hoja2!A$3:I$54,6,0)</f>
        <v>SECUELA, CALIFICACIÓN DE ENFERMEDAD LABORAL</v>
      </c>
      <c r="X361" s="65"/>
      <c r="Y361" s="65"/>
      <c r="Z361" s="65"/>
      <c r="AA361" s="64" t="str">
        <f>VLOOKUP(I361,[1]Hoja2!A$3:I$54,7,0)</f>
        <v>NS QUIMICOS</v>
      </c>
      <c r="AB361" s="64" t="str">
        <f>VLOOKUP(I361,[1]Hoja2!A$3:I$54,8,0)</f>
        <v>BUENAS PRACTICAS Y USO DE EPP</v>
      </c>
      <c r="AC361" s="65" t="str">
        <f>VLOOKUP(I361,[1]Hoja2!A$3:I$54,9,0)</f>
        <v>FORTALECIMIENTO PVE QUÍMICO</v>
      </c>
      <c r="AD361" s="82"/>
    </row>
    <row r="362" spans="1:30" ht="52.5" customHeight="1">
      <c r="A362" s="133"/>
      <c r="B362" s="130"/>
      <c r="C362" s="115"/>
      <c r="D362" s="118"/>
      <c r="E362" s="121"/>
      <c r="F362" s="121"/>
      <c r="G362" s="121"/>
      <c r="H362" s="106" t="str">
        <f>VLOOKUP(I362,[1]Hoja2!A$3:I$54,2,0)</f>
        <v>HUMOS METÁLICOS O NO METÁLICOS</v>
      </c>
      <c r="I362" s="59" t="s">
        <v>93</v>
      </c>
      <c r="J362" s="106" t="str">
        <f>VLOOKUP(I362,[1]Hoja2!A$3:I$54,3,0)</f>
        <v>COMPLICACIONES RESPIRATORIAS</v>
      </c>
      <c r="K362" s="60"/>
      <c r="L362" s="106" t="str">
        <f>VLOOKUP(I362,[1]Hoja2!A$3:I$54,4,0)</f>
        <v>PG INSPECCIONES, PG EMERGENCIA, PG RIESGO QUÍMICO</v>
      </c>
      <c r="M362" s="106" t="str">
        <f>VLOOKUP(I362,[1]Hoja2!A$3:I$54,5,0)</f>
        <v>ELEMENTOS DE PROTECCIÓN PERSONAL</v>
      </c>
      <c r="N362" s="61">
        <v>2</v>
      </c>
      <c r="O362" s="61">
        <v>3</v>
      </c>
      <c r="P362" s="61">
        <v>10</v>
      </c>
      <c r="Q362" s="61">
        <f t="shared" si="51"/>
        <v>6</v>
      </c>
      <c r="R362" s="61">
        <f t="shared" si="52"/>
        <v>60</v>
      </c>
      <c r="S362" s="61" t="str">
        <f t="shared" si="53"/>
        <v>M-6</v>
      </c>
      <c r="T362" s="62" t="str">
        <f t="shared" si="54"/>
        <v>III</v>
      </c>
      <c r="U362" s="62" t="str">
        <f t="shared" si="56"/>
        <v>Mejorable</v>
      </c>
      <c r="V362" s="60">
        <v>3</v>
      </c>
      <c r="W362" s="106" t="str">
        <f>VLOOKUP(I362,[1]Hoja2!A$3:I$54,6,0)</f>
        <v>SECUELA, CALIFICACIÓN DE ENFERMEDAD LABORAL, MUERTE</v>
      </c>
      <c r="X362" s="65"/>
      <c r="Y362" s="65"/>
      <c r="Z362" s="65"/>
      <c r="AA362" s="64" t="str">
        <f>VLOOKUP(I362,[1]Hoja2!A$3:I$54,7,0)</f>
        <v>NS QUIMICOS</v>
      </c>
      <c r="AB362" s="64" t="str">
        <f>VLOOKUP(I362,[1]Hoja2!A$3:I$54,8,0)</f>
        <v>BUENAS PRACTICAS, AUTOCUIDADO Y EPP</v>
      </c>
      <c r="AC362" s="65" t="str">
        <f>VLOOKUP(I362,[1]Hoja2!A$3:I$54,9,0)</f>
        <v>FORTALECIMIENTO PVE QUÍMICO</v>
      </c>
      <c r="AD362" s="82"/>
    </row>
    <row r="363" spans="1:30" ht="52.5" customHeight="1">
      <c r="A363" s="133"/>
      <c r="B363" s="130"/>
      <c r="C363" s="115"/>
      <c r="D363" s="118"/>
      <c r="E363" s="121"/>
      <c r="F363" s="121"/>
      <c r="G363" s="121"/>
      <c r="H363" s="106" t="str">
        <f>VLOOKUP(I363,[1]Hoja2!A$3:I$54,2,0)</f>
        <v>MICROORGANISMOS</v>
      </c>
      <c r="I363" s="59" t="s">
        <v>237</v>
      </c>
      <c r="J363" s="106" t="str">
        <f>VLOOKUP(I363,[1]Hoja2!A$3:I$54,3,0)</f>
        <v>GRIPAS, NAUSEAS, MAREOS, MALESTAR GENERAL</v>
      </c>
      <c r="K363" s="60"/>
      <c r="L363" s="106" t="str">
        <f>VLOOKUP(I363,[1]Hoja2!A$3:I$54,4,0)</f>
        <v>PG INSPECCIONES, PG EMERGENCIA</v>
      </c>
      <c r="M363" s="106" t="str">
        <f>VLOOKUP(I363,[1]Hoja2!A$3:I$54,5,0)</f>
        <v>PVE BIOLÓGICO</v>
      </c>
      <c r="N363" s="61">
        <v>2</v>
      </c>
      <c r="O363" s="61">
        <v>3</v>
      </c>
      <c r="P363" s="61">
        <v>10</v>
      </c>
      <c r="Q363" s="61">
        <f t="shared" si="51"/>
        <v>6</v>
      </c>
      <c r="R363" s="61">
        <f t="shared" si="52"/>
        <v>60</v>
      </c>
      <c r="S363" s="61" t="str">
        <f t="shared" si="53"/>
        <v>M-6</v>
      </c>
      <c r="T363" s="62" t="str">
        <f t="shared" si="54"/>
        <v>III</v>
      </c>
      <c r="U363" s="62" t="str">
        <f t="shared" si="56"/>
        <v>Mejorable</v>
      </c>
      <c r="V363" s="60">
        <v>3</v>
      </c>
      <c r="W363" s="106" t="str">
        <f>VLOOKUP(I363,[1]Hoja2!A$3:I$54,6,0)</f>
        <v>SECUELA</v>
      </c>
      <c r="X363" s="65"/>
      <c r="Y363" s="65"/>
      <c r="Z363" s="65"/>
      <c r="AA363" s="64" t="str">
        <f>VLOOKUP(I363,[1]Hoja2!A$3:I$54,7,0)</f>
        <v>NS BIOLÓGICO</v>
      </c>
      <c r="AB363" s="64" t="str">
        <f>VLOOKUP(I363,[1]Hoja2!A$3:I$54,8,0)</f>
        <v>N/A</v>
      </c>
      <c r="AC363" s="65" t="str">
        <f>VLOOKUP(I363,[1]Hoja2!A$3:I$54,9,0)</f>
        <v>BUENAS PRACTICAS</v>
      </c>
      <c r="AD363" s="82"/>
    </row>
    <row r="364" spans="1:30" ht="52.5" customHeight="1">
      <c r="A364" s="133"/>
      <c r="B364" s="130"/>
      <c r="C364" s="115"/>
      <c r="D364" s="118"/>
      <c r="E364" s="121"/>
      <c r="F364" s="121"/>
      <c r="G364" s="121"/>
      <c r="H364" s="106" t="str">
        <f>VLOOKUP(I364,[1]Hoja2!A$3:I$54,2,0)</f>
        <v>MICROORGANISMOS EN EL AMBIENTE</v>
      </c>
      <c r="I364" s="59" t="s">
        <v>240</v>
      </c>
      <c r="J364" s="106" t="str">
        <f>VLOOKUP(I364,[1]Hoja2!A$3:I$54,3,0)</f>
        <v>LESIONES EN LA PIEL, MALESTAR GENERAL</v>
      </c>
      <c r="K364" s="60"/>
      <c r="L364" s="106" t="str">
        <f>VLOOKUP(I364,[1]Hoja2!A$3:I$54,4,0)</f>
        <v>PG INSPECCIONES, PG EMERGENCIA</v>
      </c>
      <c r="M364" s="106" t="str">
        <f>VLOOKUP(I364,[1]Hoja2!A$3:I$54,5,0)</f>
        <v>PVE BIOLÓGICO, ELEMENTOS DE PROTECCION PERSONAL</v>
      </c>
      <c r="N364" s="61">
        <v>2</v>
      </c>
      <c r="O364" s="61">
        <v>3</v>
      </c>
      <c r="P364" s="61">
        <v>10</v>
      </c>
      <c r="Q364" s="61">
        <f t="shared" si="51"/>
        <v>6</v>
      </c>
      <c r="R364" s="61">
        <f t="shared" si="52"/>
        <v>60</v>
      </c>
      <c r="S364" s="61" t="str">
        <f t="shared" si="53"/>
        <v>M-6</v>
      </c>
      <c r="T364" s="62" t="str">
        <f t="shared" si="54"/>
        <v>III</v>
      </c>
      <c r="U364" s="62" t="str">
        <f t="shared" si="56"/>
        <v>Mejorable</v>
      </c>
      <c r="V364" s="60">
        <v>3</v>
      </c>
      <c r="W364" s="106" t="str">
        <f>VLOOKUP(I364,[1]Hoja2!A$3:I$54,6,0)</f>
        <v>SECUELA, CALIFICACIÓN DE ENFERMEDAD LABORAL, MUERTE</v>
      </c>
      <c r="X364" s="65"/>
      <c r="Y364" s="65"/>
      <c r="Z364" s="65"/>
      <c r="AA364" s="64" t="str">
        <f>VLOOKUP(I364,[1]Hoja2!A$3:I$54,7,0)</f>
        <v>NS BIOLÓGICO</v>
      </c>
      <c r="AB364" s="64" t="str">
        <f>VLOOKUP(I364,[1]Hoja2!A$3:I$54,8,0)</f>
        <v>AUTOCIODADO E HIGIENE, USO DE EPP</v>
      </c>
      <c r="AC364" s="65" t="str">
        <f>VLOOKUP(I364,[1]Hoja2!A$3:I$54,9,0)</f>
        <v>N/A</v>
      </c>
      <c r="AD364" s="82"/>
    </row>
    <row r="365" spans="1:30" ht="52.5" customHeight="1">
      <c r="A365" s="133"/>
      <c r="B365" s="130"/>
      <c r="C365" s="115"/>
      <c r="D365" s="118"/>
      <c r="E365" s="121"/>
      <c r="F365" s="121"/>
      <c r="G365" s="121"/>
      <c r="H365" s="106" t="str">
        <f>VLOOKUP(I365,[1]Hoja2!A$3:I$54,2,0)</f>
        <v>HONGOS</v>
      </c>
      <c r="I365" s="59" t="s">
        <v>113</v>
      </c>
      <c r="J365" s="106" t="str">
        <f>VLOOKUP(I365,[1]Hoja2!A$3:I$54,3,0)</f>
        <v>LESIONES EN LA PIEL</v>
      </c>
      <c r="K365" s="60"/>
      <c r="L365" s="106" t="str">
        <f>VLOOKUP(I365,[1]Hoja2!A$3:I$54,4,0)</f>
        <v>PG INSPECCIONES, PG EMERGENCIA</v>
      </c>
      <c r="M365" s="106" t="str">
        <f>VLOOKUP(I365,[1]Hoja2!A$3:I$54,5,0)</f>
        <v>PVE BIOLÓGICO</v>
      </c>
      <c r="N365" s="61">
        <v>2</v>
      </c>
      <c r="O365" s="61">
        <v>3</v>
      </c>
      <c r="P365" s="61">
        <v>10</v>
      </c>
      <c r="Q365" s="61">
        <f t="shared" si="51"/>
        <v>6</v>
      </c>
      <c r="R365" s="61">
        <f t="shared" si="52"/>
        <v>60</v>
      </c>
      <c r="S365" s="61" t="str">
        <f t="shared" si="53"/>
        <v>M-6</v>
      </c>
      <c r="T365" s="62" t="str">
        <f t="shared" si="54"/>
        <v>III</v>
      </c>
      <c r="U365" s="62" t="str">
        <f t="shared" si="56"/>
        <v>Mejorable</v>
      </c>
      <c r="V365" s="60">
        <v>3</v>
      </c>
      <c r="W365" s="106" t="str">
        <f>VLOOKUP(I365,[1]Hoja2!A$3:I$54,6,0)</f>
        <v>SECUELA</v>
      </c>
      <c r="X365" s="65"/>
      <c r="Y365" s="65"/>
      <c r="Z365" s="65"/>
      <c r="AA365" s="64" t="str">
        <f>VLOOKUP(I365,[1]Hoja2!A$3:I$54,7,0)</f>
        <v>NS BIOLÓGICO</v>
      </c>
      <c r="AB365" s="64" t="str">
        <f>VLOOKUP(I365,[1]Hoja2!A$3:I$54,8,0)</f>
        <v>AUTOCUIDADO E HIGIENE, USO DE EPP</v>
      </c>
      <c r="AC365" s="65" t="str">
        <f>VLOOKUP(I365,[1]Hoja2!A$3:I$54,9,0)</f>
        <v>N/A</v>
      </c>
      <c r="AD365" s="82"/>
    </row>
    <row r="366" spans="1:30" ht="52.5" customHeight="1">
      <c r="A366" s="133"/>
      <c r="B366" s="130"/>
      <c r="C366" s="115"/>
      <c r="D366" s="118"/>
      <c r="E366" s="121"/>
      <c r="F366" s="121"/>
      <c r="G366" s="121"/>
      <c r="H366" s="106" t="str">
        <f>VLOOKUP(I366,[1]Hoja2!A$3:I$54,2,0)</f>
        <v>FLUIDOS</v>
      </c>
      <c r="I366" s="59" t="s">
        <v>117</v>
      </c>
      <c r="J366" s="106" t="str">
        <f>VLOOKUP(I366,[1]Hoja2!A$3:I$54,3,0)</f>
        <v>LESIONES DÉRMICAS</v>
      </c>
      <c r="K366" s="60"/>
      <c r="L366" s="106" t="str">
        <f>VLOOKUP(I366,[1]Hoja2!A$3:I$54,4,0)</f>
        <v>PG INSPECCIONES, PG EMERGENCIA</v>
      </c>
      <c r="M366" s="106" t="str">
        <f>VLOOKUP(I366,[1]Hoja2!A$3:I$54,5,0)</f>
        <v>PVE BIOLÓGICO, ELEMENTOS DE PROTECCION PERSONAL</v>
      </c>
      <c r="N366" s="61">
        <v>2</v>
      </c>
      <c r="O366" s="61">
        <v>3</v>
      </c>
      <c r="P366" s="61">
        <v>10</v>
      </c>
      <c r="Q366" s="61">
        <f t="shared" si="51"/>
        <v>6</v>
      </c>
      <c r="R366" s="61">
        <f t="shared" si="52"/>
        <v>60</v>
      </c>
      <c r="S366" s="61" t="str">
        <f t="shared" si="53"/>
        <v>M-6</v>
      </c>
      <c r="T366" s="62" t="str">
        <f t="shared" si="54"/>
        <v>III</v>
      </c>
      <c r="U366" s="62" t="str">
        <f t="shared" si="56"/>
        <v>Mejorable</v>
      </c>
      <c r="V366" s="60">
        <v>3</v>
      </c>
      <c r="W366" s="106" t="str">
        <f>VLOOKUP(I366,[1]Hoja2!A$3:I$54,6,0)</f>
        <v>SECUELA, CALIFICACIÓN DE ENFERMEDAD LABORAL, MUERTE</v>
      </c>
      <c r="X366" s="65"/>
      <c r="Y366" s="65"/>
      <c r="Z366" s="65"/>
      <c r="AA366" s="64" t="str">
        <f>VLOOKUP(I366,[1]Hoja2!A$3:I$54,7,0)</f>
        <v>NS BIOLÓGICO</v>
      </c>
      <c r="AB366" s="64" t="str">
        <f>VLOOKUP(I366,[1]Hoja2!A$3:I$54,8,0)</f>
        <v>AUTOCUIDADO E HIGIENE, USO DE EPP</v>
      </c>
      <c r="AC366" s="65" t="str">
        <f>VLOOKUP(I366,[1]Hoja2!A$3:I$54,9,0)</f>
        <v>N/A</v>
      </c>
      <c r="AD366" s="82"/>
    </row>
    <row r="367" spans="1:30" ht="52.5" customHeight="1">
      <c r="A367" s="133"/>
      <c r="B367" s="130"/>
      <c r="C367" s="115"/>
      <c r="D367" s="118"/>
      <c r="E367" s="121"/>
      <c r="F367" s="121"/>
      <c r="G367" s="121"/>
      <c r="H367" s="106" t="str">
        <f>VLOOKUP(I367,[1]Hoja2!A$3:I$54,2,0)</f>
        <v>PARÁSITOS</v>
      </c>
      <c r="I367" s="59" t="s">
        <v>119</v>
      </c>
      <c r="J367" s="106" t="str">
        <f>VLOOKUP(I367,[1]Hoja2!A$3:I$54,3,0)</f>
        <v>LESIONES, INFECCIONES PARASITARIAS</v>
      </c>
      <c r="K367" s="60"/>
      <c r="L367" s="106" t="str">
        <f>VLOOKUP(I367,[1]Hoja2!A$3:I$54,4,0)</f>
        <v>PG INSPECCIONES, PG EMERGENCIA</v>
      </c>
      <c r="M367" s="106" t="str">
        <f>VLOOKUP(I367,[1]Hoja2!A$3:I$54,5,0)</f>
        <v>PVE BIOLÓGICO, ELEMENTOS DE PROTECCION PERSONAL</v>
      </c>
      <c r="N367" s="61">
        <v>2</v>
      </c>
      <c r="O367" s="61">
        <v>2</v>
      </c>
      <c r="P367" s="61">
        <v>10</v>
      </c>
      <c r="Q367" s="61">
        <f t="shared" si="51"/>
        <v>4</v>
      </c>
      <c r="R367" s="61">
        <f t="shared" si="52"/>
        <v>40</v>
      </c>
      <c r="S367" s="61" t="str">
        <f t="shared" si="53"/>
        <v>B-4</v>
      </c>
      <c r="T367" s="62" t="str">
        <f t="shared" si="54"/>
        <v>III</v>
      </c>
      <c r="U367" s="62" t="str">
        <f t="shared" si="56"/>
        <v>Mejorable</v>
      </c>
      <c r="V367" s="60">
        <v>3</v>
      </c>
      <c r="W367" s="106" t="str">
        <f>VLOOKUP(I367,[1]Hoja2!A$3:I$54,6,0)</f>
        <v>SECUELA</v>
      </c>
      <c r="X367" s="65"/>
      <c r="Y367" s="65"/>
      <c r="Z367" s="65"/>
      <c r="AA367" s="64" t="str">
        <f>VLOOKUP(I367,[1]Hoja2!A$3:I$54,7,0)</f>
        <v>NS BIOLÓGICO</v>
      </c>
      <c r="AB367" s="64" t="str">
        <f>VLOOKUP(I367,[1]Hoja2!A$3:I$54,8,0)</f>
        <v>AUTOCUIDADO E HIGIENE, USO DE EPP</v>
      </c>
      <c r="AC367" s="65" t="str">
        <f>VLOOKUP(I367,[1]Hoja2!A$3:I$54,9,0)</f>
        <v>N/A</v>
      </c>
      <c r="AD367" s="82"/>
    </row>
    <row r="368" spans="1:30" ht="52.5" customHeight="1">
      <c r="A368" s="133"/>
      <c r="B368" s="130"/>
      <c r="C368" s="115"/>
      <c r="D368" s="118"/>
      <c r="E368" s="121"/>
      <c r="F368" s="121"/>
      <c r="G368" s="121"/>
      <c r="H368" s="106" t="str">
        <f>VLOOKUP(I368,[1]Hoja2!A$3:I$54,2,0)</f>
        <v>ANIMALES VIVOS</v>
      </c>
      <c r="I368" s="59" t="s">
        <v>122</v>
      </c>
      <c r="J368" s="106" t="str">
        <f>VLOOKUP(I368,[1]Hoja2!A$3:I$54,3,0)</f>
        <v>LESIONES EN TEJIDOS, INFECCIONES, ENFERMADES INFECTOCONTAGIOSAS</v>
      </c>
      <c r="K368" s="60"/>
      <c r="L368" s="106" t="str">
        <f>VLOOKUP(I368,[1]Hoja2!A$3:I$54,4,0)</f>
        <v>PG INSPECCIONES, PG EMERGENCIA</v>
      </c>
      <c r="M368" s="106" t="str">
        <f>VLOOKUP(I368,[1]Hoja2!A$3:I$54,5,0)</f>
        <v>ELEMENTOS DE PROTECCIÓN PERSONAL</v>
      </c>
      <c r="N368" s="61">
        <v>10</v>
      </c>
      <c r="O368" s="61">
        <v>4</v>
      </c>
      <c r="P368" s="61">
        <v>25</v>
      </c>
      <c r="Q368" s="61">
        <f t="shared" si="51"/>
        <v>40</v>
      </c>
      <c r="R368" s="61">
        <f t="shared" si="52"/>
        <v>1000</v>
      </c>
      <c r="S368" s="61" t="str">
        <f t="shared" si="53"/>
        <v>MA-40</v>
      </c>
      <c r="T368" s="62" t="str">
        <f t="shared" si="54"/>
        <v>I</v>
      </c>
      <c r="U368" s="62" t="str">
        <f t="shared" si="56"/>
        <v>No Aceptable</v>
      </c>
      <c r="V368" s="60">
        <v>3</v>
      </c>
      <c r="W368" s="106" t="str">
        <f>VLOOKUP(I368,[1]Hoja2!A$3:I$54,6,0)</f>
        <v>SECUELA, CALIFICACIÓN DE ENFERMEDAD LABORAL, MUERTE</v>
      </c>
      <c r="X368" s="65"/>
      <c r="Y368" s="65"/>
      <c r="Z368" s="65"/>
      <c r="AA368" s="64" t="str">
        <f>VLOOKUP(I368,[1]Hoja2!A$3:I$54,7,0)</f>
        <v>NS BIOLÓGICO</v>
      </c>
      <c r="AB368" s="64" t="str">
        <f>VLOOKUP(I368,[1]Hoja2!A$3:I$54,8,0)</f>
        <v>AUTOCUIDADO E HIGIENE, USO DE EPP</v>
      </c>
      <c r="AC368" s="65" t="str">
        <f>VLOOKUP(I368,[1]Hoja2!A$3:I$54,9,0)</f>
        <v>BUENAS PRACTICAS</v>
      </c>
      <c r="AD368" s="82"/>
    </row>
    <row r="369" spans="1:30" ht="52.5" customHeight="1">
      <c r="A369" s="133"/>
      <c r="B369" s="130"/>
      <c r="C369" s="115"/>
      <c r="D369" s="118"/>
      <c r="E369" s="121"/>
      <c r="F369" s="121"/>
      <c r="G369" s="121"/>
      <c r="H369" s="106" t="str">
        <f>VLOOKUP(I369,[1]Hoja2!A$3:I$54,2,0)</f>
        <v>CARGA DE UN PESO MAYOR AL RECOMENDADO</v>
      </c>
      <c r="I369" s="59" t="s">
        <v>125</v>
      </c>
      <c r="J369" s="106" t="str">
        <f>VLOOKUP(I369,[1]Hoja2!A$3:I$54,3,0)</f>
        <v>LESIONES OSTEOMUSCULARES</v>
      </c>
      <c r="K369" s="60"/>
      <c r="L369" s="106" t="str">
        <f>VLOOKUP(I369,[1]Hoja2!A$3:I$54,4,0)</f>
        <v>PG INSPECCIONES, PG EMERGENCIA</v>
      </c>
      <c r="M369" s="106" t="str">
        <f>VLOOKUP(I369,[1]Hoja2!A$3:I$54,5,0)</f>
        <v>PVE BIOMECÁNICO, PROGRAMA PAUSAS ACTIVAS, PG MEDICINA PREVENTIVA Y DEL TRABAJO</v>
      </c>
      <c r="N369" s="61">
        <v>2</v>
      </c>
      <c r="O369" s="61">
        <v>1</v>
      </c>
      <c r="P369" s="61">
        <v>10</v>
      </c>
      <c r="Q369" s="61">
        <f t="shared" si="51"/>
        <v>2</v>
      </c>
      <c r="R369" s="61">
        <f t="shared" si="52"/>
        <v>20</v>
      </c>
      <c r="S369" s="61" t="str">
        <f t="shared" si="53"/>
        <v>B-2</v>
      </c>
      <c r="T369" s="62" t="str">
        <f t="shared" si="54"/>
        <v>IV</v>
      </c>
      <c r="U369" s="62" t="str">
        <f t="shared" si="56"/>
        <v>Aceptable</v>
      </c>
      <c r="V369" s="60">
        <v>3</v>
      </c>
      <c r="W369" s="106" t="str">
        <f>VLOOKUP(I369,[1]Hoja2!A$3:I$54,6,0)</f>
        <v>SECUELA, CALIFICACIÓN DE ENFERMEDAD LABORAL</v>
      </c>
      <c r="X369" s="65"/>
      <c r="Y369" s="65"/>
      <c r="Z369" s="65"/>
      <c r="AA369" s="64" t="str">
        <f>VLOOKUP(I369,[1]Hoja2!A$3:I$54,7,0)</f>
        <v>NS MANEJO DE CARGAS</v>
      </c>
      <c r="AB369" s="64" t="str">
        <f>VLOOKUP(I369,[1]Hoja2!A$3:I$54,8,0)</f>
        <v>LEVANTAMIENTO MANUAL Y MECÁNICO DE CARGAS</v>
      </c>
      <c r="AC369" s="65" t="str">
        <f>VLOOKUP(I369,[1]Hoja2!A$3:I$54,9,0)</f>
        <v>FORTALECIMIENTO PVE BIOMECÁNICO</v>
      </c>
      <c r="AD369" s="82"/>
    </row>
    <row r="370" spans="1:30" ht="52.5" customHeight="1">
      <c r="A370" s="133"/>
      <c r="B370" s="130"/>
      <c r="C370" s="115"/>
      <c r="D370" s="118"/>
      <c r="E370" s="121"/>
      <c r="F370" s="121"/>
      <c r="G370" s="121"/>
      <c r="H370" s="106" t="str">
        <f>VLOOKUP(I370,[1]Hoja2!A$3:I$54,2,0)</f>
        <v>FORZADAS, PROLONGADAS EN PERSONAL OPERATIVO</v>
      </c>
      <c r="I370" s="59" t="s">
        <v>243</v>
      </c>
      <c r="J370" s="106" t="str">
        <f>VLOOKUP(I370,[1]Hoja2!A$3:I$54,3,0)</f>
        <v>DOLOR DE ESPALDA, LESIONES EN LA COLUMNA</v>
      </c>
      <c r="K370" s="60"/>
      <c r="L370" s="106" t="str">
        <f>VLOOKUP(I370,[1]Hoja2!A$3:I$54,4,0)</f>
        <v>PG INSPECCIONES, PG EMERGENCIA</v>
      </c>
      <c r="M370" s="106" t="str">
        <f>VLOOKUP(I370,[1]Hoja2!A$3:I$54,5,0)</f>
        <v>PVE BIOMECÁNICO, EXÁMENES PERIODICOS, PG MEDICINA PREVENTIVA Y DEL TRABAJO</v>
      </c>
      <c r="N370" s="61">
        <v>2</v>
      </c>
      <c r="O370" s="61">
        <v>1</v>
      </c>
      <c r="P370" s="61">
        <v>10</v>
      </c>
      <c r="Q370" s="61">
        <f t="shared" si="51"/>
        <v>2</v>
      </c>
      <c r="R370" s="61">
        <f t="shared" si="52"/>
        <v>20</v>
      </c>
      <c r="S370" s="61" t="str">
        <f t="shared" si="53"/>
        <v>B-2</v>
      </c>
      <c r="T370" s="62" t="str">
        <f t="shared" si="54"/>
        <v>IV</v>
      </c>
      <c r="U370" s="62" t="str">
        <f t="shared" si="56"/>
        <v>Aceptable</v>
      </c>
      <c r="V370" s="60">
        <v>3</v>
      </c>
      <c r="W370" s="106" t="str">
        <f>VLOOKUP(I370,[1]Hoja2!A$3:I$54,6,0)</f>
        <v>SECUELA, CALIFICACIÓN DE ENFERMEDAD LABORAL</v>
      </c>
      <c r="X370" s="65"/>
      <c r="Y370" s="65"/>
      <c r="Z370" s="65"/>
      <c r="AA370" s="64" t="str">
        <f>VLOOKUP(I370,[1]Hoja2!A$3:I$54,7,0)</f>
        <v>NS MANEJO DE CARGAS</v>
      </c>
      <c r="AB370" s="64" t="str">
        <f>VLOOKUP(I370,[1]Hoja2!A$3:I$54,8,0)</f>
        <v>HIGIENE POSTURAL</v>
      </c>
      <c r="AC370" s="65" t="str">
        <f>VLOOKUP(I370,[1]Hoja2!A$3:I$54,9,0)</f>
        <v>FORTALECIMIENTO PVE BIOMECÁNICO</v>
      </c>
      <c r="AD370" s="82"/>
    </row>
    <row r="371" spans="1:30" ht="52.5" customHeight="1">
      <c r="A371" s="133"/>
      <c r="B371" s="130"/>
      <c r="C371" s="115"/>
      <c r="D371" s="118"/>
      <c r="E371" s="121"/>
      <c r="F371" s="121"/>
      <c r="G371" s="121"/>
      <c r="H371" s="106" t="str">
        <f>VLOOKUP(I371,[1]Hoja2!A$3:I$54,2,0)</f>
        <v>HIGIENE POSTURAL, MOVIMIENTOS REPETITIVOS</v>
      </c>
      <c r="I371" s="59" t="s">
        <v>245</v>
      </c>
      <c r="J371" s="106" t="str">
        <f>VLOOKUP(I371,[1]Hoja2!A$3:I$54,3,0)</f>
        <v>LESIONES OSTEOMUSCULARES, TRANSTORNO DE TRAUMA ACUMULATIVO</v>
      </c>
      <c r="K371" s="60"/>
      <c r="L371" s="106" t="str">
        <f>VLOOKUP(I371,[1]Hoja2!A$3:I$54,4,0)</f>
        <v>PG INSPECCIONES, PG EMERGENCIA</v>
      </c>
      <c r="M371" s="106" t="str">
        <f>VLOOKUP(I371,[1]Hoja2!A$3:I$54,5,0)</f>
        <v>PVE BIOMECÁNICO, PG MEDICINA PREVENTIVA Y DEL TRABAJO</v>
      </c>
      <c r="N371" s="61">
        <v>2</v>
      </c>
      <c r="O371" s="61">
        <v>1</v>
      </c>
      <c r="P371" s="61">
        <v>10</v>
      </c>
      <c r="Q371" s="61">
        <f t="shared" si="51"/>
        <v>2</v>
      </c>
      <c r="R371" s="61">
        <f t="shared" si="52"/>
        <v>20</v>
      </c>
      <c r="S371" s="61" t="str">
        <f t="shared" si="53"/>
        <v>B-2</v>
      </c>
      <c r="T371" s="62" t="str">
        <f t="shared" si="54"/>
        <v>IV</v>
      </c>
      <c r="U371" s="62" t="str">
        <f t="shared" si="56"/>
        <v>Aceptable</v>
      </c>
      <c r="V371" s="60">
        <v>3</v>
      </c>
      <c r="W371" s="106" t="str">
        <f>VLOOKUP(I371,[1]Hoja2!A$3:I$54,6,0)</f>
        <v>SECUELA, CALIFICACIÓN DE ENFERMEDAD LABORAL</v>
      </c>
      <c r="X371" s="65"/>
      <c r="Y371" s="65"/>
      <c r="Z371" s="65"/>
      <c r="AA371" s="64" t="str">
        <f>VLOOKUP(I371,[1]Hoja2!A$3:I$54,7,0)</f>
        <v>NS MANEJO DE CARGAS</v>
      </c>
      <c r="AB371" s="64" t="str">
        <f>VLOOKUP(I371,[1]Hoja2!A$3:I$54,8,0)</f>
        <v>HIGIENE POSTURAL</v>
      </c>
      <c r="AC371" s="65" t="str">
        <f>VLOOKUP(I371,[1]Hoja2!A$3:I$54,9,0)</f>
        <v>FORTALECIMIENTO PVE BIOMECÁNICO</v>
      </c>
      <c r="AD371" s="82"/>
    </row>
    <row r="372" spans="1:30" ht="52.5" customHeight="1">
      <c r="A372" s="133"/>
      <c r="B372" s="130"/>
      <c r="C372" s="115"/>
      <c r="D372" s="118"/>
      <c r="E372" s="121"/>
      <c r="F372" s="121"/>
      <c r="G372" s="121"/>
      <c r="H372" s="106" t="str">
        <f>VLOOKUP(I372,[1]Hoja2!A$3:I$54,2,0)</f>
        <v>RELACIONES, COHESIÓN, CALIDAD DE INTERACCIONES NO EFECTIVA, NO HAY TRABAJO EN EQUIPO</v>
      </c>
      <c r="I372" s="59" t="s">
        <v>141</v>
      </c>
      <c r="J372" s="106" t="str">
        <f>VLOOKUP(I372,[1]Hoja2!A$3:I$54,3,0)</f>
        <v>ENFERMEDADES DIGESTIVAS, IRRITABILIDAD</v>
      </c>
      <c r="K372" s="60"/>
      <c r="L372" s="106" t="str">
        <f>VLOOKUP(I372,[1]Hoja2!A$3:I$54,4,0)</f>
        <v>N/A</v>
      </c>
      <c r="M372" s="106" t="str">
        <f>VLOOKUP(I372,[1]Hoja2!A$3:I$54,5,0)</f>
        <v>PVE PSICOSOCIAL</v>
      </c>
      <c r="N372" s="61">
        <v>2</v>
      </c>
      <c r="O372" s="61">
        <v>3</v>
      </c>
      <c r="P372" s="61">
        <v>10</v>
      </c>
      <c r="Q372" s="61">
        <f t="shared" ref="Q372:Q377" si="57">N372*O372</f>
        <v>6</v>
      </c>
      <c r="R372" s="61">
        <f t="shared" ref="R372:R377" si="58">Q372*P372</f>
        <v>60</v>
      </c>
      <c r="S372" s="61" t="str">
        <f t="shared" ref="S372:S377" si="59">IF(Q372=40,"MA-40",IF(Q372=30,"MA-30",IF(Q372=20,"A-20",IF(Q372=10,"A-10",IF(Q372=24,"MA-24",IF(Q372=18,"A-18",IF(Q372=12,"A-12",IF(Q372=6,"M-6",IF(Q372=8,"M-8",IF(Q372=6,"M-6",IF(Q372=4,"B-4",IF(Q372=2,"B-2",))))))))))))</f>
        <v>M-6</v>
      </c>
      <c r="T372" s="62" t="str">
        <f t="shared" ref="T372:T377" si="60">IF(R372&lt;=20,"IV",IF(R372&lt;=120,"III",IF(R372&lt;=500,"II",IF(R372&lt;=4000,"I"))))</f>
        <v>III</v>
      </c>
      <c r="U372" s="62" t="str">
        <f t="shared" si="56"/>
        <v>Mejorable</v>
      </c>
      <c r="V372" s="60">
        <v>3</v>
      </c>
      <c r="W372" s="106" t="str">
        <f>VLOOKUP(I372,[1]Hoja2!A$3:I$54,6,0)</f>
        <v>SECUELA, CALIFICACIÓN DE ENFERMEDAD LABORAL</v>
      </c>
      <c r="X372" s="65"/>
      <c r="Y372" s="65"/>
      <c r="Z372" s="65"/>
      <c r="AA372" s="64" t="str">
        <f>VLOOKUP(I372,[1]Hoja2!A$3:I$54,7,0)</f>
        <v>N/A</v>
      </c>
      <c r="AB372" s="64" t="str">
        <f>VLOOKUP(I372,[1]Hoja2!A$3:I$54,8,0)</f>
        <v>N/A</v>
      </c>
      <c r="AC372" s="65" t="str">
        <f>VLOOKUP(I372,[1]Hoja2!A$3:I$54,9,0)</f>
        <v>FORTALECIMIENTO PVE PSICOSOCIAL</v>
      </c>
      <c r="AD372" s="82"/>
    </row>
    <row r="373" spans="1:30" ht="52.5" customHeight="1">
      <c r="A373" s="133"/>
      <c r="B373" s="130"/>
      <c r="C373" s="115"/>
      <c r="D373" s="118"/>
      <c r="E373" s="121"/>
      <c r="F373" s="121"/>
      <c r="G373" s="121"/>
      <c r="H373" s="106" t="str">
        <f>VLOOKUP(I373,[1]Hoja2!A$3:I$54,2,0)</f>
        <v>CARGA MENTAL, DEMANDAS EMOCIONALES, INESPECIFICIDAD DE DEFINICIÓN DE ROLES, MONOTONÍA</v>
      </c>
      <c r="I373" s="59" t="s">
        <v>146</v>
      </c>
      <c r="J373" s="106" t="str">
        <f>VLOOKUP(I373,[1]Hoja2!A$3:I$54,3,0)</f>
        <v>ESTRÉS, CEFALÉA, IRRITABILIDAD</v>
      </c>
      <c r="K373" s="60"/>
      <c r="L373" s="106" t="str">
        <f>VLOOKUP(I373,[1]Hoja2!A$3:I$54,4,0)</f>
        <v>N/A</v>
      </c>
      <c r="M373" s="106" t="str">
        <f>VLOOKUP(I373,[1]Hoja2!A$3:I$54,5,0)</f>
        <v>PVE PSICOSOCIAL</v>
      </c>
      <c r="N373" s="61">
        <v>6</v>
      </c>
      <c r="O373" s="61">
        <v>4</v>
      </c>
      <c r="P373" s="61">
        <v>10</v>
      </c>
      <c r="Q373" s="61">
        <f t="shared" si="57"/>
        <v>24</v>
      </c>
      <c r="R373" s="61">
        <f t="shared" si="58"/>
        <v>240</v>
      </c>
      <c r="S373" s="61" t="str">
        <f t="shared" si="59"/>
        <v>MA-24</v>
      </c>
      <c r="T373" s="62" t="str">
        <f t="shared" si="60"/>
        <v>II</v>
      </c>
      <c r="U373" s="62" t="str">
        <f t="shared" si="56"/>
        <v>No Aceptable o Aceptable con Control Especifico</v>
      </c>
      <c r="V373" s="60">
        <v>3</v>
      </c>
      <c r="W373" s="106" t="str">
        <f>VLOOKUP(I373,[1]Hoja2!A$3:I$54,6,0)</f>
        <v>SECUELA, CALIFICACIÓN DE ENFERMEDAD LABORAL</v>
      </c>
      <c r="X373" s="65"/>
      <c r="Y373" s="65"/>
      <c r="Z373" s="65"/>
      <c r="AA373" s="64" t="str">
        <f>VLOOKUP(I373,[1]Hoja2!A$3:I$54,7,0)</f>
        <v>N/A</v>
      </c>
      <c r="AB373" s="64" t="str">
        <f>VLOOKUP(I373,[1]Hoja2!A$3:I$54,8,0)</f>
        <v>N/A</v>
      </c>
      <c r="AC373" s="65" t="str">
        <f>VLOOKUP(I373,[1]Hoja2!A$3:I$54,9,0)</f>
        <v>FORTALECIMIENTO PVE PSICOSOCIAL</v>
      </c>
      <c r="AD373" s="82"/>
    </row>
    <row r="374" spans="1:30" ht="52.5" customHeight="1">
      <c r="A374" s="133"/>
      <c r="B374" s="130"/>
      <c r="C374" s="115"/>
      <c r="D374" s="118"/>
      <c r="E374" s="121"/>
      <c r="F374" s="121"/>
      <c r="G374" s="121"/>
      <c r="H374" s="106" t="str">
        <f>VLOOKUP(I374,[1]Hoja2!A$3:I$54,2,0)</f>
        <v>TECNOLOGÍA NO AVANZADA, COMUNICACIÓN NO EFECTIVA, SOBRECARGA CUANTITATIVA Y CUALITATIVA, NO HAY VARIACIÓN EN FORMA DE TRABAJO</v>
      </c>
      <c r="I374" s="59" t="s">
        <v>149</v>
      </c>
      <c r="J374" s="106" t="str">
        <f>VLOOKUP(I374,[1]Hoja2!A$3:I$54,3,0)</f>
        <v>ENFERMEDADES DIGESTIVAS, IRRITABILIDAD</v>
      </c>
      <c r="K374" s="60"/>
      <c r="L374" s="106" t="str">
        <f>VLOOKUP(I374,[1]Hoja2!A$3:I$54,4,0)</f>
        <v>N/A</v>
      </c>
      <c r="M374" s="106" t="str">
        <f>VLOOKUP(I374,[1]Hoja2!A$3:I$54,5,0)</f>
        <v>PVE PSICOSOCIAL</v>
      </c>
      <c r="N374" s="61">
        <v>6</v>
      </c>
      <c r="O374" s="61">
        <v>4</v>
      </c>
      <c r="P374" s="61">
        <v>10</v>
      </c>
      <c r="Q374" s="61">
        <f t="shared" si="57"/>
        <v>24</v>
      </c>
      <c r="R374" s="61">
        <f t="shared" si="58"/>
        <v>240</v>
      </c>
      <c r="S374" s="61" t="str">
        <f t="shared" si="59"/>
        <v>MA-24</v>
      </c>
      <c r="T374" s="66" t="str">
        <f t="shared" si="60"/>
        <v>II</v>
      </c>
      <c r="U374" s="66" t="str">
        <f t="shared" si="56"/>
        <v>No Aceptable o Aceptable con Control Especifico</v>
      </c>
      <c r="V374" s="60">
        <v>3</v>
      </c>
      <c r="W374" s="106" t="str">
        <f>VLOOKUP(I374,[1]Hoja2!A$3:I$54,6,0)</f>
        <v>SECUELA, CALIFICACIÓN DE ENFERMEDAD LABORAL</v>
      </c>
      <c r="X374" s="65"/>
      <c r="Y374" s="65"/>
      <c r="Z374" s="65"/>
      <c r="AA374" s="64" t="str">
        <f>VLOOKUP(I374,[1]Hoja2!A$3:I$54,7,0)</f>
        <v>N/A</v>
      </c>
      <c r="AB374" s="64" t="str">
        <f>VLOOKUP(I374,[1]Hoja2!A$3:I$54,8,0)</f>
        <v>N/A</v>
      </c>
      <c r="AC374" s="65" t="str">
        <f>VLOOKUP(I374,[1]Hoja2!A$3:I$54,9,0)</f>
        <v>FORTALECIMIENTO PVE PSICOSOCIAL</v>
      </c>
      <c r="AD374" s="82"/>
    </row>
    <row r="375" spans="1:30" ht="52.5" customHeight="1">
      <c r="A375" s="133"/>
      <c r="B375" s="130"/>
      <c r="C375" s="115"/>
      <c r="D375" s="118"/>
      <c r="E375" s="121"/>
      <c r="F375" s="121"/>
      <c r="G375" s="121"/>
      <c r="H375" s="106" t="str">
        <f>VLOOKUP(I375,[1]Hoja2!A$3:I$54,2,0)</f>
        <v>ESTILOS DE MANDO RÍGIDOS, AUSENCIA DE CAPACITACIÓN, AUSENCIA DE PROGRAMAS DE BIENESTAR</v>
      </c>
      <c r="I375" s="59" t="s">
        <v>154</v>
      </c>
      <c r="J375" s="106" t="str">
        <f>VLOOKUP(I375,[1]Hoja2!A$3:I$54,3,0)</f>
        <v>ESTRÉS, DEPRESIÓN, DESMOTIVACIÓN, AUSENCIA DE ATENCIÓN</v>
      </c>
      <c r="K375" s="60"/>
      <c r="L375" s="106" t="str">
        <f>VLOOKUP(I375,[1]Hoja2!A$3:I$54,4,0)</f>
        <v>N/A</v>
      </c>
      <c r="M375" s="106" t="str">
        <f>VLOOKUP(I375,[1]Hoja2!A$3:I$54,5,0)</f>
        <v>PVE PSICOSOCIAL</v>
      </c>
      <c r="N375" s="61">
        <v>6</v>
      </c>
      <c r="O375" s="61">
        <v>4</v>
      </c>
      <c r="P375" s="61">
        <v>10</v>
      </c>
      <c r="Q375" s="61">
        <f t="shared" si="57"/>
        <v>24</v>
      </c>
      <c r="R375" s="61">
        <f t="shared" si="58"/>
        <v>240</v>
      </c>
      <c r="S375" s="61" t="str">
        <f t="shared" si="59"/>
        <v>MA-24</v>
      </c>
      <c r="T375" s="66" t="str">
        <f t="shared" si="60"/>
        <v>II</v>
      </c>
      <c r="U375" s="66" t="str">
        <f t="shared" si="56"/>
        <v>No Aceptable o Aceptable con Control Especifico</v>
      </c>
      <c r="V375" s="60">
        <v>3</v>
      </c>
      <c r="W375" s="106" t="str">
        <f>VLOOKUP(I375,[1]Hoja2!A$3:I$54,6,0)</f>
        <v>SECUELA, CALIFICACIÓN DE ENFERMEDAD LABORAL</v>
      </c>
      <c r="X375" s="65"/>
      <c r="Y375" s="65"/>
      <c r="Z375" s="65"/>
      <c r="AA375" s="64" t="str">
        <f>VLOOKUP(I375,[1]Hoja2!A$3:I$54,7,0)</f>
        <v>N/A</v>
      </c>
      <c r="AB375" s="64" t="str">
        <f>VLOOKUP(I375,[1]Hoja2!A$3:I$54,8,0)</f>
        <v>N/A</v>
      </c>
      <c r="AC375" s="65" t="str">
        <f>VLOOKUP(I375,[1]Hoja2!A$3:I$54,9,0)</f>
        <v>FORTALECIMIENTO PVE PSICOSOCIAL</v>
      </c>
      <c r="AD375" s="82"/>
    </row>
    <row r="376" spans="1:30" ht="52.5" customHeight="1">
      <c r="A376" s="133"/>
      <c r="B376" s="130"/>
      <c r="C376" s="115"/>
      <c r="D376" s="118"/>
      <c r="E376" s="121"/>
      <c r="F376" s="121"/>
      <c r="G376" s="121"/>
      <c r="H376" s="106" t="str">
        <f>VLOOKUP(I376,[1]Hoja2!A$3:I$54,2,0)</f>
        <v>SISMOS, INCENDIOS, INUNDACIONES, TERREMOTOS, VENDAVALES</v>
      </c>
      <c r="I376" s="59" t="s">
        <v>250</v>
      </c>
      <c r="J376" s="106" t="str">
        <f>VLOOKUP(I376,[1]Hoja2!A$3:I$54,3,0)</f>
        <v>LESIONES, ATRAPAMIENTO, APLASTAMIENTO, PÉRDIDAS MATERIALES</v>
      </c>
      <c r="K376" s="60"/>
      <c r="L376" s="106" t="str">
        <f>VLOOKUP(I376,[1]Hoja2!A$3:I$54,4,0)</f>
        <v>PG INSPECCIONES, PG EMERGENCIA</v>
      </c>
      <c r="M376" s="106" t="str">
        <f>VLOOKUP(I376,[1]Hoja2!A$3:I$54,5,0)</f>
        <v>BRIGADAS DE EMERGENCIA</v>
      </c>
      <c r="N376" s="61">
        <v>6</v>
      </c>
      <c r="O376" s="61">
        <v>4</v>
      </c>
      <c r="P376" s="61">
        <v>10</v>
      </c>
      <c r="Q376" s="61">
        <f t="shared" si="57"/>
        <v>24</v>
      </c>
      <c r="R376" s="61">
        <f t="shared" si="58"/>
        <v>240</v>
      </c>
      <c r="S376" s="61" t="str">
        <f t="shared" si="59"/>
        <v>MA-24</v>
      </c>
      <c r="T376" s="66" t="str">
        <f t="shared" si="60"/>
        <v>II</v>
      </c>
      <c r="U376" s="66" t="str">
        <f t="shared" si="56"/>
        <v>No Aceptable o Aceptable con Control Especifico</v>
      </c>
      <c r="V376" s="60">
        <v>3</v>
      </c>
      <c r="W376" s="106" t="str">
        <f>VLOOKUP(I376,[1]Hoja2!A$3:I$54,6,0)</f>
        <v>SECUELA, CALIFICACIÓN DE ENFERMEDAD LABORAL, MUERTE</v>
      </c>
      <c r="X376" s="65"/>
      <c r="Y376" s="65"/>
      <c r="Z376" s="65"/>
      <c r="AA376" s="64" t="str">
        <f>VLOOKUP(I376,[1]Hoja2!A$3:I$54,7,0)</f>
        <v>NS PLANES DE EMERGENCIA</v>
      </c>
      <c r="AB376" s="64" t="str">
        <f>VLOOKUP(I376,[1]Hoja2!A$3:I$54,8,0)</f>
        <v>N/A</v>
      </c>
      <c r="AC376" s="65" t="str">
        <f>VLOOKUP(I376,[1]Hoja2!A$3:I$54,9,0)</f>
        <v>N/A</v>
      </c>
      <c r="AD376" s="82"/>
    </row>
    <row r="377" spans="1:30" ht="52.5" customHeight="1" thickBot="1">
      <c r="A377" s="134"/>
      <c r="B377" s="131"/>
      <c r="C377" s="116"/>
      <c r="D377" s="119"/>
      <c r="E377" s="122"/>
      <c r="F377" s="122"/>
      <c r="G377" s="122"/>
      <c r="H377" s="107" t="str">
        <f>VLOOKUP(I377,[1]Hoja2!A$3:I$54,2,0)</f>
        <v>LLUVIAS, GRANIZADA, HELADAS</v>
      </c>
      <c r="I377" s="92" t="s">
        <v>251</v>
      </c>
      <c r="J377" s="107" t="str">
        <f>VLOOKUP(I377,[1]Hoja2!A$3:I$54,3,0)</f>
        <v>LESIONES, ATRAPAMIENTO, APLASTAMIENTO, PÉRDIDAS MATERIALES</v>
      </c>
      <c r="K377" s="93"/>
      <c r="L377" s="107" t="str">
        <f>VLOOKUP(I377,[1]Hoja2!A$3:I$54,4,0)</f>
        <v>PG INSPECCIONES, PG EMERGENCIA</v>
      </c>
      <c r="M377" s="107" t="str">
        <f>VLOOKUP(I377,[1]Hoja2!A$3:I$54,5,0)</f>
        <v>BRIGADAS DE EMERGENCIA</v>
      </c>
      <c r="N377" s="94">
        <v>6</v>
      </c>
      <c r="O377" s="94">
        <v>4</v>
      </c>
      <c r="P377" s="94">
        <v>10</v>
      </c>
      <c r="Q377" s="94">
        <f t="shared" si="57"/>
        <v>24</v>
      </c>
      <c r="R377" s="94">
        <f t="shared" si="58"/>
        <v>240</v>
      </c>
      <c r="S377" s="94" t="str">
        <f t="shared" si="59"/>
        <v>MA-24</v>
      </c>
      <c r="T377" s="87" t="str">
        <f t="shared" si="60"/>
        <v>II</v>
      </c>
      <c r="U377" s="87" t="str">
        <f t="shared" si="56"/>
        <v>No Aceptable o Aceptable con Control Especifico</v>
      </c>
      <c r="V377" s="93">
        <v>3</v>
      </c>
      <c r="W377" s="107" t="str">
        <f>VLOOKUP(I377,[1]Hoja2!A$3:I$54,6,0)</f>
        <v>SECUELA, CALIFICACIÓN DE ENFERMEDAD LABORAL, MUERTE</v>
      </c>
      <c r="X377" s="95"/>
      <c r="Y377" s="95"/>
      <c r="Z377" s="95"/>
      <c r="AA377" s="96" t="str">
        <f>VLOOKUP(I377,[1]Hoja2!A$3:I$54,7,0)</f>
        <v>NS PLANES DE EMERGENCIA</v>
      </c>
      <c r="AB377" s="96" t="str">
        <f>VLOOKUP(I377,[1]Hoja2!A$3:I$54,8,0)</f>
        <v>N/A</v>
      </c>
      <c r="AC377" s="95" t="str">
        <f>VLOOKUP(I377,[1]Hoja2!A$3:I$54,9,0)</f>
        <v>N/A</v>
      </c>
      <c r="AD377" s="97"/>
    </row>
  </sheetData>
  <mergeCells count="93">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 ref="B11:B377"/>
    <mergeCell ref="A11:A377"/>
    <mergeCell ref="E35:E58"/>
    <mergeCell ref="F35:F58"/>
    <mergeCell ref="G35:G58"/>
    <mergeCell ref="D35:D58"/>
    <mergeCell ref="C35:C58"/>
    <mergeCell ref="G11:G34"/>
    <mergeCell ref="F11:F34"/>
    <mergeCell ref="E11:E34"/>
    <mergeCell ref="D11:D34"/>
    <mergeCell ref="C11:C34"/>
    <mergeCell ref="E131:E154"/>
    <mergeCell ref="F131:F154"/>
    <mergeCell ref="G131:G154"/>
    <mergeCell ref="D131:D154"/>
    <mergeCell ref="C131:C154"/>
    <mergeCell ref="G59:G82"/>
    <mergeCell ref="F59:F82"/>
    <mergeCell ref="E59:E82"/>
    <mergeCell ref="D59:D82"/>
    <mergeCell ref="C59:C82"/>
    <mergeCell ref="G83:G106"/>
    <mergeCell ref="F83:F106"/>
    <mergeCell ref="E83:E106"/>
    <mergeCell ref="D83:D106"/>
    <mergeCell ref="C83:C106"/>
    <mergeCell ref="E107:E130"/>
    <mergeCell ref="F107:F130"/>
    <mergeCell ref="G107:G130"/>
    <mergeCell ref="D107:D130"/>
    <mergeCell ref="C107:C130"/>
    <mergeCell ref="C203:C221"/>
    <mergeCell ref="D203:D221"/>
    <mergeCell ref="E203:E221"/>
    <mergeCell ref="F203:F221"/>
    <mergeCell ref="G203:G221"/>
    <mergeCell ref="F179:F202"/>
    <mergeCell ref="G179:G202"/>
    <mergeCell ref="C155:C178"/>
    <mergeCell ref="D155:D178"/>
    <mergeCell ref="E155:E178"/>
    <mergeCell ref="F155:F178"/>
    <mergeCell ref="G155:G178"/>
    <mergeCell ref="C179:C202"/>
    <mergeCell ref="D179:D202"/>
    <mergeCell ref="E179:E202"/>
    <mergeCell ref="C270:C293"/>
    <mergeCell ref="D270:D293"/>
    <mergeCell ref="E270:E293"/>
    <mergeCell ref="F270:F293"/>
    <mergeCell ref="G270:G293"/>
    <mergeCell ref="C222:C245"/>
    <mergeCell ref="D222:D245"/>
    <mergeCell ref="E222:E245"/>
    <mergeCell ref="F222:F245"/>
    <mergeCell ref="G222:G245"/>
    <mergeCell ref="C246:C269"/>
    <mergeCell ref="D246:D269"/>
    <mergeCell ref="E246:E269"/>
    <mergeCell ref="F246:F269"/>
    <mergeCell ref="G246:G269"/>
    <mergeCell ref="C342:C377"/>
    <mergeCell ref="D342:D377"/>
    <mergeCell ref="E342:E377"/>
    <mergeCell ref="F342:F377"/>
    <mergeCell ref="G342:G377"/>
    <mergeCell ref="F318:F341"/>
    <mergeCell ref="G318:G341"/>
    <mergeCell ref="C294:C317"/>
    <mergeCell ref="D294:D317"/>
    <mergeCell ref="E294:E317"/>
    <mergeCell ref="F294:F317"/>
    <mergeCell ref="C318:C341"/>
    <mergeCell ref="D318:D341"/>
    <mergeCell ref="E318:E341"/>
    <mergeCell ref="G294:G317"/>
  </mergeCells>
  <conditionalFormatting sqref="T137:U158 T113:U134 T89:U110 T65:U86 T41:U62 T11:U38 T161:U182 T185:U202 T205:U205 T209:U225 T252:U273 T228:U249 T276:U297 T300:U321 T324:U341">
    <cfRule type="cellIs" dxfId="356" priority="1899" stopIfTrue="1" operator="equal">
      <formula>"Muy Alto"</formula>
    </cfRule>
    <cfRule type="cellIs" dxfId="355" priority="1900" stopIfTrue="1" operator="equal">
      <formula>"Medio"</formula>
    </cfRule>
    <cfRule type="cellIs" dxfId="354" priority="1901" stopIfTrue="1" operator="equal">
      <formula>"Bajo"</formula>
    </cfRule>
  </conditionalFormatting>
  <conditionalFormatting sqref="T137:U158 T113:U134 T89:U110 T65:U86 T41:U62 T11:U38 T161:U182 T185:U202 T205:U205 T209:U225 T252:U273 T228:U249 T276:U297 T300:U321 T324:U341">
    <cfRule type="cellIs" dxfId="353" priority="1898" stopIfTrue="1" operator="equal">
      <formula>"Alto"</formula>
    </cfRule>
  </conditionalFormatting>
  <conditionalFormatting sqref="T137:U158 T113:U134 T89:U110 T65:U86 T41:U62 T11:U38 T161:U182 T185:U202 T205:U205 T209:U225 T252:U273 T228:U249 T276:U297 T300:U321 T324:U341">
    <cfRule type="cellIs" dxfId="352" priority="1894" stopIfTrue="1" operator="equal">
      <formula>"IV"</formula>
    </cfRule>
    <cfRule type="cellIs" dxfId="351" priority="1895" stopIfTrue="1" operator="equal">
      <formula>"III"</formula>
    </cfRule>
    <cfRule type="cellIs" dxfId="350" priority="1896" stopIfTrue="1" operator="equal">
      <formula>"II"</formula>
    </cfRule>
    <cfRule type="cellIs" dxfId="349" priority="1897" stopIfTrue="1" operator="equal">
      <formula>"I"</formula>
    </cfRule>
  </conditionalFormatting>
  <conditionalFormatting sqref="T137:U158 T113:U134 T89:U110 T65:U86 T41:U62 T11:U38 T161:U182 T185:U202 T205:U205 T209:U225 T252:U273 T228:U249 T276:U297 T300:U321 T324:U341">
    <cfRule type="cellIs" dxfId="348" priority="1892" stopIfTrue="1" operator="equal">
      <formula>"No Aceptable"</formula>
    </cfRule>
    <cfRule type="cellIs" dxfId="347" priority="1893" stopIfTrue="1" operator="equal">
      <formula>"Aceptable"</formula>
    </cfRule>
  </conditionalFormatting>
  <conditionalFormatting sqref="T137:U158 T113:U134 T89:U110 T65:U86 T41:U62 T11:U38 T161:U182 T185:U202 T205:U205 T209:U225 T252:U273 T228:U249 T276:U297 T300:U321 T324:U341">
    <cfRule type="cellIs" dxfId="346" priority="1891" stopIfTrue="1" operator="equal">
      <formula>"No Aceptable Con Control Especifico"</formula>
    </cfRule>
  </conditionalFormatting>
  <conditionalFormatting sqref="T137:U158 T113:U134 T89:U110 T65:U86 T41:U62 T11:U38 T161:U182 T185:U202 T205:U205 T209:U225 T252:U273 T228:U249 T276:U297 T300:U321 T324:U341">
    <cfRule type="cellIs" dxfId="345" priority="1890" stopIfTrue="1" operator="equal">
      <formula>"No Aceptable Con Control Esp."</formula>
    </cfRule>
  </conditionalFormatting>
  <conditionalFormatting sqref="P11:P13 P137:P157 P113:P133 P89:P109 P65:P85 P41:P61 P15:P37 P161:P181 P185:P202 P209:P224 P252:P272 P228:P248 P276:P296 P300:P320 P324:P341">
    <cfRule type="cellIs" priority="1889" stopIfTrue="1" operator="equal">
      <formula>"10, 25, 50, 100"</formula>
    </cfRule>
  </conditionalFormatting>
  <conditionalFormatting sqref="U137:U158 U113:U134 U89:U110 U65:U86 U41:U62 U11:U38 U161:U182 U185:U202 U205 U209:U225 U252:U273 U228:U249 U276:U297 U300:U321 U324:U341">
    <cfRule type="containsText" dxfId="344" priority="1888" operator="containsText" text="Mejorable">
      <formula>NOT(ISERROR(SEARCH("Mejorable",U11)))</formula>
    </cfRule>
  </conditionalFormatting>
  <conditionalFormatting sqref="U137:U158 U113:U134 U89:U110 U65:U86 U41:U62 U1:U38 U161:U182 U185:U202 U205 U209:U225 U252:U273 U228:U249 U276:U297 U300:U321 U324:U341 U378:U1048576">
    <cfRule type="containsText" dxfId="343" priority="1885" operator="containsText" text="No Aceptable o Aceptable con Control Especifico">
      <formula>NOT(ISERROR(SEARCH("No Aceptable o Aceptable con Control Especifico",U1)))</formula>
    </cfRule>
    <cfRule type="containsText" dxfId="342" priority="1886" operator="containsText" text="No Aceptable">
      <formula>NOT(ISERROR(SEARCH("No Aceptable",U1)))</formula>
    </cfRule>
    <cfRule type="containsText" dxfId="341" priority="1887" operator="containsText" text="No Aceptable o Aceptable con Control Especifico">
      <formula>NOT(ISERROR(SEARCH("No Aceptable o Aceptable con Control Especifico",U1)))</formula>
    </cfRule>
  </conditionalFormatting>
  <conditionalFormatting sqref="T137:T158 T113:T134 T89:T110 T65:T86 T41:T62 T1:T38 T161:T182 T185:T202 T205 T209:T225 T252:T273 T228:T249 T276:T297 T300:T321 T324:T341 T378:T1048576">
    <cfRule type="cellIs" dxfId="340" priority="1884" operator="equal">
      <formula>"II"</formula>
    </cfRule>
  </conditionalFormatting>
  <conditionalFormatting sqref="P14">
    <cfRule type="cellIs" priority="1430" stopIfTrue="1" operator="equal">
      <formula>"10, 25, 50, 100"</formula>
    </cfRule>
  </conditionalFormatting>
  <conditionalFormatting sqref="P205">
    <cfRule type="cellIs" priority="494" stopIfTrue="1" operator="equal">
      <formula>"10, 25, 50, 100"</formula>
    </cfRule>
  </conditionalFormatting>
  <conditionalFormatting sqref="P87:P88">
    <cfRule type="cellIs" priority="901" stopIfTrue="1" operator="equal">
      <formula>"10, 25, 50, 100"</formula>
    </cfRule>
  </conditionalFormatting>
  <conditionalFormatting sqref="T39:U40">
    <cfRule type="cellIs" dxfId="339" priority="1057" stopIfTrue="1" operator="equal">
      <formula>"Muy Alto"</formula>
    </cfRule>
    <cfRule type="cellIs" dxfId="338" priority="1058" stopIfTrue="1" operator="equal">
      <formula>"Medio"</formula>
    </cfRule>
    <cfRule type="cellIs" dxfId="337" priority="1059" stopIfTrue="1" operator="equal">
      <formula>"Bajo"</formula>
    </cfRule>
  </conditionalFormatting>
  <conditionalFormatting sqref="T39:U40">
    <cfRule type="cellIs" dxfId="336" priority="1056" stopIfTrue="1" operator="equal">
      <formula>"Alto"</formula>
    </cfRule>
  </conditionalFormatting>
  <conditionalFormatting sqref="T39:U40">
    <cfRule type="cellIs" dxfId="335" priority="1052" stopIfTrue="1" operator="equal">
      <formula>"IV"</formula>
    </cfRule>
    <cfRule type="cellIs" dxfId="334" priority="1053" stopIfTrue="1" operator="equal">
      <formula>"III"</formula>
    </cfRule>
    <cfRule type="cellIs" dxfId="333" priority="1054" stopIfTrue="1" operator="equal">
      <formula>"II"</formula>
    </cfRule>
    <cfRule type="cellIs" dxfId="332" priority="1055" stopIfTrue="1" operator="equal">
      <formula>"I"</formula>
    </cfRule>
  </conditionalFormatting>
  <conditionalFormatting sqref="T39:U40">
    <cfRule type="cellIs" dxfId="331" priority="1050" stopIfTrue="1" operator="equal">
      <formula>"No Aceptable"</formula>
    </cfRule>
    <cfRule type="cellIs" dxfId="330" priority="1051" stopIfTrue="1" operator="equal">
      <formula>"Aceptable"</formula>
    </cfRule>
  </conditionalFormatting>
  <conditionalFormatting sqref="T39:U40">
    <cfRule type="cellIs" dxfId="329" priority="1049" stopIfTrue="1" operator="equal">
      <formula>"No Aceptable Con Control Especifico"</formula>
    </cfRule>
  </conditionalFormatting>
  <conditionalFormatting sqref="T39:U40">
    <cfRule type="cellIs" dxfId="328" priority="1048" stopIfTrue="1" operator="equal">
      <formula>"No Aceptable Con Control Esp."</formula>
    </cfRule>
  </conditionalFormatting>
  <conditionalFormatting sqref="P39:P40">
    <cfRule type="cellIs" priority="1047" stopIfTrue="1" operator="equal">
      <formula>"10, 25, 50, 100"</formula>
    </cfRule>
  </conditionalFormatting>
  <conditionalFormatting sqref="U39:U40">
    <cfRule type="containsText" dxfId="327" priority="1046" operator="containsText" text="Mejorable">
      <formula>NOT(ISERROR(SEARCH("Mejorable",U39)))</formula>
    </cfRule>
  </conditionalFormatting>
  <conditionalFormatting sqref="U39:U40">
    <cfRule type="containsText" dxfId="326" priority="1043" operator="containsText" text="No Aceptable o Aceptable con Control Especifico">
      <formula>NOT(ISERROR(SEARCH("No Aceptable o Aceptable con Control Especifico",U39)))</formula>
    </cfRule>
    <cfRule type="containsText" dxfId="325" priority="1044" operator="containsText" text="No Aceptable">
      <formula>NOT(ISERROR(SEARCH("No Aceptable",U39)))</formula>
    </cfRule>
    <cfRule type="containsText" dxfId="324" priority="1045" operator="containsText" text="No Aceptable o Aceptable con Control Especifico">
      <formula>NOT(ISERROR(SEARCH("No Aceptable o Aceptable con Control Especifico",U39)))</formula>
    </cfRule>
  </conditionalFormatting>
  <conditionalFormatting sqref="T39:T40">
    <cfRule type="cellIs" dxfId="323" priority="1042" operator="equal">
      <formula>"II"</formula>
    </cfRule>
  </conditionalFormatting>
  <conditionalFormatting sqref="P38">
    <cfRule type="cellIs" priority="1005" stopIfTrue="1" operator="equal">
      <formula>"10, 25, 50, 100"</formula>
    </cfRule>
  </conditionalFormatting>
  <conditionalFormatting sqref="T63:U64">
    <cfRule type="cellIs" dxfId="322" priority="984" stopIfTrue="1" operator="equal">
      <formula>"Muy Alto"</formula>
    </cfRule>
    <cfRule type="cellIs" dxfId="321" priority="985" stopIfTrue="1" operator="equal">
      <formula>"Medio"</formula>
    </cfRule>
    <cfRule type="cellIs" dxfId="320" priority="986" stopIfTrue="1" operator="equal">
      <formula>"Bajo"</formula>
    </cfRule>
  </conditionalFormatting>
  <conditionalFormatting sqref="T63:U64">
    <cfRule type="cellIs" dxfId="319" priority="983" stopIfTrue="1" operator="equal">
      <formula>"Alto"</formula>
    </cfRule>
  </conditionalFormatting>
  <conditionalFormatting sqref="T63:U64">
    <cfRule type="cellIs" dxfId="318" priority="979" stopIfTrue="1" operator="equal">
      <formula>"IV"</formula>
    </cfRule>
    <cfRule type="cellIs" dxfId="317" priority="980" stopIfTrue="1" operator="equal">
      <formula>"III"</formula>
    </cfRule>
    <cfRule type="cellIs" dxfId="316" priority="981" stopIfTrue="1" operator="equal">
      <formula>"II"</formula>
    </cfRule>
    <cfRule type="cellIs" dxfId="315" priority="982" stopIfTrue="1" operator="equal">
      <formula>"I"</formula>
    </cfRule>
  </conditionalFormatting>
  <conditionalFormatting sqref="T63:U64">
    <cfRule type="cellIs" dxfId="314" priority="977" stopIfTrue="1" operator="equal">
      <formula>"No Aceptable"</formula>
    </cfRule>
    <cfRule type="cellIs" dxfId="313" priority="978" stopIfTrue="1" operator="equal">
      <formula>"Aceptable"</formula>
    </cfRule>
  </conditionalFormatting>
  <conditionalFormatting sqref="T63:U64">
    <cfRule type="cellIs" dxfId="312" priority="976" stopIfTrue="1" operator="equal">
      <formula>"No Aceptable Con Control Especifico"</formula>
    </cfRule>
  </conditionalFormatting>
  <conditionalFormatting sqref="T63:U64">
    <cfRule type="cellIs" dxfId="311" priority="975" stopIfTrue="1" operator="equal">
      <formula>"No Aceptable Con Control Esp."</formula>
    </cfRule>
  </conditionalFormatting>
  <conditionalFormatting sqref="P63:P64">
    <cfRule type="cellIs" priority="974" stopIfTrue="1" operator="equal">
      <formula>"10, 25, 50, 100"</formula>
    </cfRule>
  </conditionalFormatting>
  <conditionalFormatting sqref="U63:U64">
    <cfRule type="containsText" dxfId="310" priority="973" operator="containsText" text="Mejorable">
      <formula>NOT(ISERROR(SEARCH("Mejorable",U63)))</formula>
    </cfRule>
  </conditionalFormatting>
  <conditionalFormatting sqref="U63:U64">
    <cfRule type="containsText" dxfId="309" priority="970" operator="containsText" text="No Aceptable o Aceptable con Control Especifico">
      <formula>NOT(ISERROR(SEARCH("No Aceptable o Aceptable con Control Especifico",U63)))</formula>
    </cfRule>
    <cfRule type="containsText" dxfId="308" priority="971" operator="containsText" text="No Aceptable">
      <formula>NOT(ISERROR(SEARCH("No Aceptable",U63)))</formula>
    </cfRule>
    <cfRule type="containsText" dxfId="307" priority="972" operator="containsText" text="No Aceptable o Aceptable con Control Especifico">
      <formula>NOT(ISERROR(SEARCH("No Aceptable o Aceptable con Control Especifico",U63)))</formula>
    </cfRule>
  </conditionalFormatting>
  <conditionalFormatting sqref="T63:T64">
    <cfRule type="cellIs" dxfId="306" priority="969" operator="equal">
      <formula>"II"</formula>
    </cfRule>
  </conditionalFormatting>
  <conditionalFormatting sqref="P62">
    <cfRule type="cellIs" priority="932" stopIfTrue="1" operator="equal">
      <formula>"10, 25, 50, 100"</formula>
    </cfRule>
  </conditionalFormatting>
  <conditionalFormatting sqref="T87:U88">
    <cfRule type="cellIs" dxfId="305" priority="911" stopIfTrue="1" operator="equal">
      <formula>"Muy Alto"</formula>
    </cfRule>
    <cfRule type="cellIs" dxfId="304" priority="912" stopIfTrue="1" operator="equal">
      <formula>"Medio"</formula>
    </cfRule>
    <cfRule type="cellIs" dxfId="303" priority="913" stopIfTrue="1" operator="equal">
      <formula>"Bajo"</formula>
    </cfRule>
  </conditionalFormatting>
  <conditionalFormatting sqref="T87:U88">
    <cfRule type="cellIs" dxfId="302" priority="910" stopIfTrue="1" operator="equal">
      <formula>"Alto"</formula>
    </cfRule>
  </conditionalFormatting>
  <conditionalFormatting sqref="T87:U88">
    <cfRule type="cellIs" dxfId="301" priority="906" stopIfTrue="1" operator="equal">
      <formula>"IV"</formula>
    </cfRule>
    <cfRule type="cellIs" dxfId="300" priority="907" stopIfTrue="1" operator="equal">
      <formula>"III"</formula>
    </cfRule>
    <cfRule type="cellIs" dxfId="299" priority="908" stopIfTrue="1" operator="equal">
      <formula>"II"</formula>
    </cfRule>
    <cfRule type="cellIs" dxfId="298" priority="909" stopIfTrue="1" operator="equal">
      <formula>"I"</formula>
    </cfRule>
  </conditionalFormatting>
  <conditionalFormatting sqref="T87:U88">
    <cfRule type="cellIs" dxfId="297" priority="904" stopIfTrue="1" operator="equal">
      <formula>"No Aceptable"</formula>
    </cfRule>
    <cfRule type="cellIs" dxfId="296" priority="905" stopIfTrue="1" operator="equal">
      <formula>"Aceptable"</formula>
    </cfRule>
  </conditionalFormatting>
  <conditionalFormatting sqref="T87:U88">
    <cfRule type="cellIs" dxfId="295" priority="903" stopIfTrue="1" operator="equal">
      <formula>"No Aceptable Con Control Especifico"</formula>
    </cfRule>
  </conditionalFormatting>
  <conditionalFormatting sqref="T87:U88">
    <cfRule type="cellIs" dxfId="294" priority="902" stopIfTrue="1" operator="equal">
      <formula>"No Aceptable Con Control Esp."</formula>
    </cfRule>
  </conditionalFormatting>
  <conditionalFormatting sqref="U87:U88">
    <cfRule type="containsText" dxfId="293" priority="900" operator="containsText" text="Mejorable">
      <formula>NOT(ISERROR(SEARCH("Mejorable",U87)))</formula>
    </cfRule>
  </conditionalFormatting>
  <conditionalFormatting sqref="U87:U88">
    <cfRule type="containsText" dxfId="292" priority="897" operator="containsText" text="No Aceptable o Aceptable con Control Especifico">
      <formula>NOT(ISERROR(SEARCH("No Aceptable o Aceptable con Control Especifico",U87)))</formula>
    </cfRule>
    <cfRule type="containsText" dxfId="291" priority="898" operator="containsText" text="No Aceptable">
      <formula>NOT(ISERROR(SEARCH("No Aceptable",U87)))</formula>
    </cfRule>
    <cfRule type="containsText" dxfId="290" priority="899" operator="containsText" text="No Aceptable o Aceptable con Control Especifico">
      <formula>NOT(ISERROR(SEARCH("No Aceptable o Aceptable con Control Especifico",U87)))</formula>
    </cfRule>
  </conditionalFormatting>
  <conditionalFormatting sqref="T87:T88">
    <cfRule type="cellIs" dxfId="289" priority="896" operator="equal">
      <formula>"II"</formula>
    </cfRule>
  </conditionalFormatting>
  <conditionalFormatting sqref="P86">
    <cfRule type="cellIs" priority="859" stopIfTrue="1" operator="equal">
      <formula>"10, 25, 50, 100"</formula>
    </cfRule>
  </conditionalFormatting>
  <conditionalFormatting sqref="T111:U112">
    <cfRule type="cellIs" dxfId="288" priority="838" stopIfTrue="1" operator="equal">
      <formula>"Muy Alto"</formula>
    </cfRule>
    <cfRule type="cellIs" dxfId="287" priority="839" stopIfTrue="1" operator="equal">
      <formula>"Medio"</formula>
    </cfRule>
    <cfRule type="cellIs" dxfId="286" priority="840" stopIfTrue="1" operator="equal">
      <formula>"Bajo"</formula>
    </cfRule>
  </conditionalFormatting>
  <conditionalFormatting sqref="T111:U112">
    <cfRule type="cellIs" dxfId="285" priority="837" stopIfTrue="1" operator="equal">
      <formula>"Alto"</formula>
    </cfRule>
  </conditionalFormatting>
  <conditionalFormatting sqref="T111:U112">
    <cfRule type="cellIs" dxfId="284" priority="833" stopIfTrue="1" operator="equal">
      <formula>"IV"</formula>
    </cfRule>
    <cfRule type="cellIs" dxfId="283" priority="834" stopIfTrue="1" operator="equal">
      <formula>"III"</formula>
    </cfRule>
    <cfRule type="cellIs" dxfId="282" priority="835" stopIfTrue="1" operator="equal">
      <formula>"II"</formula>
    </cfRule>
    <cfRule type="cellIs" dxfId="281" priority="836" stopIfTrue="1" operator="equal">
      <formula>"I"</formula>
    </cfRule>
  </conditionalFormatting>
  <conditionalFormatting sqref="T111:U112">
    <cfRule type="cellIs" dxfId="280" priority="831" stopIfTrue="1" operator="equal">
      <formula>"No Aceptable"</formula>
    </cfRule>
    <cfRule type="cellIs" dxfId="279" priority="832" stopIfTrue="1" operator="equal">
      <formula>"Aceptable"</formula>
    </cfRule>
  </conditionalFormatting>
  <conditionalFormatting sqref="T111:U112">
    <cfRule type="cellIs" dxfId="278" priority="830" stopIfTrue="1" operator="equal">
      <formula>"No Aceptable Con Control Especifico"</formula>
    </cfRule>
  </conditionalFormatting>
  <conditionalFormatting sqref="T111:U112">
    <cfRule type="cellIs" dxfId="277" priority="829" stopIfTrue="1" operator="equal">
      <formula>"No Aceptable Con Control Esp."</formula>
    </cfRule>
  </conditionalFormatting>
  <conditionalFormatting sqref="P111:P112">
    <cfRule type="cellIs" priority="828" stopIfTrue="1" operator="equal">
      <formula>"10, 25, 50, 100"</formula>
    </cfRule>
  </conditionalFormatting>
  <conditionalFormatting sqref="U111:U112">
    <cfRule type="containsText" dxfId="276" priority="827" operator="containsText" text="Mejorable">
      <formula>NOT(ISERROR(SEARCH("Mejorable",U111)))</formula>
    </cfRule>
  </conditionalFormatting>
  <conditionalFormatting sqref="U111:U112">
    <cfRule type="containsText" dxfId="275" priority="824" operator="containsText" text="No Aceptable o Aceptable con Control Especifico">
      <formula>NOT(ISERROR(SEARCH("No Aceptable o Aceptable con Control Especifico",U111)))</formula>
    </cfRule>
    <cfRule type="containsText" dxfId="274" priority="825" operator="containsText" text="No Aceptable">
      <formula>NOT(ISERROR(SEARCH("No Aceptable",U111)))</formula>
    </cfRule>
    <cfRule type="containsText" dxfId="273" priority="826" operator="containsText" text="No Aceptable o Aceptable con Control Especifico">
      <formula>NOT(ISERROR(SEARCH("No Aceptable o Aceptable con Control Especifico",U111)))</formula>
    </cfRule>
  </conditionalFormatting>
  <conditionalFormatting sqref="T111:T112">
    <cfRule type="cellIs" dxfId="272" priority="823" operator="equal">
      <formula>"II"</formula>
    </cfRule>
  </conditionalFormatting>
  <conditionalFormatting sqref="P110">
    <cfRule type="cellIs" priority="786" stopIfTrue="1" operator="equal">
      <formula>"10, 25, 50, 100"</formula>
    </cfRule>
  </conditionalFormatting>
  <conditionalFormatting sqref="T135:U136">
    <cfRule type="cellIs" dxfId="271" priority="765" stopIfTrue="1" operator="equal">
      <formula>"Muy Alto"</formula>
    </cfRule>
    <cfRule type="cellIs" dxfId="270" priority="766" stopIfTrue="1" operator="equal">
      <formula>"Medio"</formula>
    </cfRule>
    <cfRule type="cellIs" dxfId="269" priority="767" stopIfTrue="1" operator="equal">
      <formula>"Bajo"</formula>
    </cfRule>
  </conditionalFormatting>
  <conditionalFormatting sqref="T135:U136">
    <cfRule type="cellIs" dxfId="268" priority="764" stopIfTrue="1" operator="equal">
      <formula>"Alto"</formula>
    </cfRule>
  </conditionalFormatting>
  <conditionalFormatting sqref="T135:U136">
    <cfRule type="cellIs" dxfId="267" priority="760" stopIfTrue="1" operator="equal">
      <formula>"IV"</formula>
    </cfRule>
    <cfRule type="cellIs" dxfId="266" priority="761" stopIfTrue="1" operator="equal">
      <formula>"III"</formula>
    </cfRule>
    <cfRule type="cellIs" dxfId="265" priority="762" stopIfTrue="1" operator="equal">
      <formula>"II"</formula>
    </cfRule>
    <cfRule type="cellIs" dxfId="264" priority="763" stopIfTrue="1" operator="equal">
      <formula>"I"</formula>
    </cfRule>
  </conditionalFormatting>
  <conditionalFormatting sqref="T135:U136">
    <cfRule type="cellIs" dxfId="263" priority="758" stopIfTrue="1" operator="equal">
      <formula>"No Aceptable"</formula>
    </cfRule>
    <cfRule type="cellIs" dxfId="262" priority="759" stopIfTrue="1" operator="equal">
      <formula>"Aceptable"</formula>
    </cfRule>
  </conditionalFormatting>
  <conditionalFormatting sqref="T135:U136">
    <cfRule type="cellIs" dxfId="261" priority="757" stopIfTrue="1" operator="equal">
      <formula>"No Aceptable Con Control Especifico"</formula>
    </cfRule>
  </conditionalFormatting>
  <conditionalFormatting sqref="T135:U136">
    <cfRule type="cellIs" dxfId="260" priority="756" stopIfTrue="1" operator="equal">
      <formula>"No Aceptable Con Control Esp."</formula>
    </cfRule>
  </conditionalFormatting>
  <conditionalFormatting sqref="P135:P136">
    <cfRule type="cellIs" priority="755" stopIfTrue="1" operator="equal">
      <formula>"10, 25, 50, 100"</formula>
    </cfRule>
  </conditionalFormatting>
  <conditionalFormatting sqref="U135:U136">
    <cfRule type="containsText" dxfId="259" priority="754" operator="containsText" text="Mejorable">
      <formula>NOT(ISERROR(SEARCH("Mejorable",U135)))</formula>
    </cfRule>
  </conditionalFormatting>
  <conditionalFormatting sqref="U135:U136">
    <cfRule type="containsText" dxfId="258" priority="751" operator="containsText" text="No Aceptable o Aceptable con Control Especifico">
      <formula>NOT(ISERROR(SEARCH("No Aceptable o Aceptable con Control Especifico",U135)))</formula>
    </cfRule>
    <cfRule type="containsText" dxfId="257" priority="752" operator="containsText" text="No Aceptable">
      <formula>NOT(ISERROR(SEARCH("No Aceptable",U135)))</formula>
    </cfRule>
    <cfRule type="containsText" dxfId="256" priority="753" operator="containsText" text="No Aceptable o Aceptable con Control Especifico">
      <formula>NOT(ISERROR(SEARCH("No Aceptable o Aceptable con Control Especifico",U135)))</formula>
    </cfRule>
  </conditionalFormatting>
  <conditionalFormatting sqref="T135:T136">
    <cfRule type="cellIs" dxfId="255" priority="750" operator="equal">
      <formula>"II"</formula>
    </cfRule>
  </conditionalFormatting>
  <conditionalFormatting sqref="P134">
    <cfRule type="cellIs" priority="713" stopIfTrue="1" operator="equal">
      <formula>"10, 25, 50, 100"</formula>
    </cfRule>
  </conditionalFormatting>
  <conditionalFormatting sqref="T159:U160">
    <cfRule type="cellIs" dxfId="254" priority="692" stopIfTrue="1" operator="equal">
      <formula>"Muy Alto"</formula>
    </cfRule>
    <cfRule type="cellIs" dxfId="253" priority="693" stopIfTrue="1" operator="equal">
      <formula>"Medio"</formula>
    </cfRule>
    <cfRule type="cellIs" dxfId="252" priority="694" stopIfTrue="1" operator="equal">
      <formula>"Bajo"</formula>
    </cfRule>
  </conditionalFormatting>
  <conditionalFormatting sqref="T159:U160">
    <cfRule type="cellIs" dxfId="251" priority="691" stopIfTrue="1" operator="equal">
      <formula>"Alto"</formula>
    </cfRule>
  </conditionalFormatting>
  <conditionalFormatting sqref="T159:U160">
    <cfRule type="cellIs" dxfId="250" priority="687" stopIfTrue="1" operator="equal">
      <formula>"IV"</formula>
    </cfRule>
    <cfRule type="cellIs" dxfId="249" priority="688" stopIfTrue="1" operator="equal">
      <formula>"III"</formula>
    </cfRule>
    <cfRule type="cellIs" dxfId="248" priority="689" stopIfTrue="1" operator="equal">
      <formula>"II"</formula>
    </cfRule>
    <cfRule type="cellIs" dxfId="247" priority="690" stopIfTrue="1" operator="equal">
      <formula>"I"</formula>
    </cfRule>
  </conditionalFormatting>
  <conditionalFormatting sqref="T159:U160">
    <cfRule type="cellIs" dxfId="246" priority="685" stopIfTrue="1" operator="equal">
      <formula>"No Aceptable"</formula>
    </cfRule>
    <cfRule type="cellIs" dxfId="245" priority="686" stopIfTrue="1" operator="equal">
      <formula>"Aceptable"</formula>
    </cfRule>
  </conditionalFormatting>
  <conditionalFormatting sqref="T159:U160">
    <cfRule type="cellIs" dxfId="244" priority="684" stopIfTrue="1" operator="equal">
      <formula>"No Aceptable Con Control Especifico"</formula>
    </cfRule>
  </conditionalFormatting>
  <conditionalFormatting sqref="T159:U160">
    <cfRule type="cellIs" dxfId="243" priority="683" stopIfTrue="1" operator="equal">
      <formula>"No Aceptable Con Control Esp."</formula>
    </cfRule>
  </conditionalFormatting>
  <conditionalFormatting sqref="P159:P160">
    <cfRule type="cellIs" priority="682" stopIfTrue="1" operator="equal">
      <formula>"10, 25, 50, 100"</formula>
    </cfRule>
  </conditionalFormatting>
  <conditionalFormatting sqref="U159:U160">
    <cfRule type="containsText" dxfId="242" priority="681" operator="containsText" text="Mejorable">
      <formula>NOT(ISERROR(SEARCH("Mejorable",U159)))</formula>
    </cfRule>
  </conditionalFormatting>
  <conditionalFormatting sqref="U159:U160">
    <cfRule type="containsText" dxfId="241" priority="678" operator="containsText" text="No Aceptable o Aceptable con Control Especifico">
      <formula>NOT(ISERROR(SEARCH("No Aceptable o Aceptable con Control Especifico",U159)))</formula>
    </cfRule>
    <cfRule type="containsText" dxfId="240" priority="679" operator="containsText" text="No Aceptable">
      <formula>NOT(ISERROR(SEARCH("No Aceptable",U159)))</formula>
    </cfRule>
    <cfRule type="containsText" dxfId="239" priority="680" operator="containsText" text="No Aceptable o Aceptable con Control Especifico">
      <formula>NOT(ISERROR(SEARCH("No Aceptable o Aceptable con Control Especifico",U159)))</formula>
    </cfRule>
  </conditionalFormatting>
  <conditionalFormatting sqref="T159:T160">
    <cfRule type="cellIs" dxfId="238" priority="677" operator="equal">
      <formula>"II"</formula>
    </cfRule>
  </conditionalFormatting>
  <conditionalFormatting sqref="P158">
    <cfRule type="cellIs" priority="640" stopIfTrue="1" operator="equal">
      <formula>"10, 25, 50, 100"</formula>
    </cfRule>
  </conditionalFormatting>
  <conditionalFormatting sqref="T183:U184">
    <cfRule type="cellIs" dxfId="237" priority="619" stopIfTrue="1" operator="equal">
      <formula>"Muy Alto"</formula>
    </cfRule>
    <cfRule type="cellIs" dxfId="236" priority="620" stopIfTrue="1" operator="equal">
      <formula>"Medio"</formula>
    </cfRule>
    <cfRule type="cellIs" dxfId="235" priority="621" stopIfTrue="1" operator="equal">
      <formula>"Bajo"</formula>
    </cfRule>
  </conditionalFormatting>
  <conditionalFormatting sqref="T183:U184">
    <cfRule type="cellIs" dxfId="234" priority="618" stopIfTrue="1" operator="equal">
      <formula>"Alto"</formula>
    </cfRule>
  </conditionalFormatting>
  <conditionalFormatting sqref="T183:U184">
    <cfRule type="cellIs" dxfId="233" priority="614" stopIfTrue="1" operator="equal">
      <formula>"IV"</formula>
    </cfRule>
    <cfRule type="cellIs" dxfId="232" priority="615" stopIfTrue="1" operator="equal">
      <formula>"III"</formula>
    </cfRule>
    <cfRule type="cellIs" dxfId="231" priority="616" stopIfTrue="1" operator="equal">
      <formula>"II"</formula>
    </cfRule>
    <cfRule type="cellIs" dxfId="230" priority="617" stopIfTrue="1" operator="equal">
      <formula>"I"</formula>
    </cfRule>
  </conditionalFormatting>
  <conditionalFormatting sqref="T183:U184">
    <cfRule type="cellIs" dxfId="229" priority="612" stopIfTrue="1" operator="equal">
      <formula>"No Aceptable"</formula>
    </cfRule>
    <cfRule type="cellIs" dxfId="228" priority="613" stopIfTrue="1" operator="equal">
      <formula>"Aceptable"</formula>
    </cfRule>
  </conditionalFormatting>
  <conditionalFormatting sqref="T183:U184">
    <cfRule type="cellIs" dxfId="227" priority="611" stopIfTrue="1" operator="equal">
      <formula>"No Aceptable Con Control Especifico"</formula>
    </cfRule>
  </conditionalFormatting>
  <conditionalFormatting sqref="T183:U184">
    <cfRule type="cellIs" dxfId="226" priority="610" stopIfTrue="1" operator="equal">
      <formula>"No Aceptable Con Control Esp."</formula>
    </cfRule>
  </conditionalFormatting>
  <conditionalFormatting sqref="P183:P184">
    <cfRule type="cellIs" priority="609" stopIfTrue="1" operator="equal">
      <formula>"10, 25, 50, 100"</formula>
    </cfRule>
  </conditionalFormatting>
  <conditionalFormatting sqref="U183:U184">
    <cfRule type="containsText" dxfId="225" priority="608" operator="containsText" text="Mejorable">
      <formula>NOT(ISERROR(SEARCH("Mejorable",U183)))</formula>
    </cfRule>
  </conditionalFormatting>
  <conditionalFormatting sqref="U183:U184">
    <cfRule type="containsText" dxfId="224" priority="605" operator="containsText" text="No Aceptable o Aceptable con Control Especifico">
      <formula>NOT(ISERROR(SEARCH("No Aceptable o Aceptable con Control Especifico",U183)))</formula>
    </cfRule>
    <cfRule type="containsText" dxfId="223" priority="606" operator="containsText" text="No Aceptable">
      <formula>NOT(ISERROR(SEARCH("No Aceptable",U183)))</formula>
    </cfRule>
    <cfRule type="containsText" dxfId="222" priority="607" operator="containsText" text="No Aceptable o Aceptable con Control Especifico">
      <formula>NOT(ISERROR(SEARCH("No Aceptable o Aceptable con Control Especifico",U183)))</formula>
    </cfRule>
  </conditionalFormatting>
  <conditionalFormatting sqref="T183:T184">
    <cfRule type="cellIs" dxfId="221" priority="604" operator="equal">
      <formula>"II"</formula>
    </cfRule>
  </conditionalFormatting>
  <conditionalFormatting sqref="P182">
    <cfRule type="cellIs" priority="567" stopIfTrue="1" operator="equal">
      <formula>"10, 25, 50, 100"</formula>
    </cfRule>
  </conditionalFormatting>
  <conditionalFormatting sqref="T203:U204 T206:U207">
    <cfRule type="cellIs" dxfId="220" priority="546" stopIfTrue="1" operator="equal">
      <formula>"Muy Alto"</formula>
    </cfRule>
    <cfRule type="cellIs" dxfId="219" priority="547" stopIfTrue="1" operator="equal">
      <formula>"Medio"</formula>
    </cfRule>
    <cfRule type="cellIs" dxfId="218" priority="548" stopIfTrue="1" operator="equal">
      <formula>"Bajo"</formula>
    </cfRule>
  </conditionalFormatting>
  <conditionalFormatting sqref="T203:U204 T206:U207">
    <cfRule type="cellIs" dxfId="217" priority="545" stopIfTrue="1" operator="equal">
      <formula>"Alto"</formula>
    </cfRule>
  </conditionalFormatting>
  <conditionalFormatting sqref="T203:U204 T206:U207">
    <cfRule type="cellIs" dxfId="216" priority="541" stopIfTrue="1" operator="equal">
      <formula>"IV"</formula>
    </cfRule>
    <cfRule type="cellIs" dxfId="215" priority="542" stopIfTrue="1" operator="equal">
      <formula>"III"</formula>
    </cfRule>
    <cfRule type="cellIs" dxfId="214" priority="543" stopIfTrue="1" operator="equal">
      <formula>"II"</formula>
    </cfRule>
    <cfRule type="cellIs" dxfId="213" priority="544" stopIfTrue="1" operator="equal">
      <formula>"I"</formula>
    </cfRule>
  </conditionalFormatting>
  <conditionalFormatting sqref="T203:U204 T206:U207">
    <cfRule type="cellIs" dxfId="212" priority="539" stopIfTrue="1" operator="equal">
      <formula>"No Aceptable"</formula>
    </cfRule>
    <cfRule type="cellIs" dxfId="211" priority="540" stopIfTrue="1" operator="equal">
      <formula>"Aceptable"</formula>
    </cfRule>
  </conditionalFormatting>
  <conditionalFormatting sqref="T203:U204 T206:U207">
    <cfRule type="cellIs" dxfId="210" priority="538" stopIfTrue="1" operator="equal">
      <formula>"No Aceptable Con Control Especifico"</formula>
    </cfRule>
  </conditionalFormatting>
  <conditionalFormatting sqref="T203:U204 T206:U207">
    <cfRule type="cellIs" dxfId="209" priority="537" stopIfTrue="1" operator="equal">
      <formula>"No Aceptable Con Control Esp."</formula>
    </cfRule>
  </conditionalFormatting>
  <conditionalFormatting sqref="P203:P204 P206:P207">
    <cfRule type="cellIs" priority="536" stopIfTrue="1" operator="equal">
      <formula>"10, 25, 50, 100"</formula>
    </cfRule>
  </conditionalFormatting>
  <conditionalFormatting sqref="U203:U204 U206:U207">
    <cfRule type="containsText" dxfId="208" priority="535" operator="containsText" text="Mejorable">
      <formula>NOT(ISERROR(SEARCH("Mejorable",U203)))</formula>
    </cfRule>
  </conditionalFormatting>
  <conditionalFormatting sqref="U203:U204 U206:U207">
    <cfRule type="containsText" dxfId="207" priority="532" operator="containsText" text="No Aceptable o Aceptable con Control Especifico">
      <formula>NOT(ISERROR(SEARCH("No Aceptable o Aceptable con Control Especifico",U203)))</formula>
    </cfRule>
    <cfRule type="containsText" dxfId="206" priority="533" operator="containsText" text="No Aceptable">
      <formula>NOT(ISERROR(SEARCH("No Aceptable",U203)))</formula>
    </cfRule>
    <cfRule type="containsText" dxfId="205" priority="534" operator="containsText" text="No Aceptable o Aceptable con Control Especifico">
      <formula>NOT(ISERROR(SEARCH("No Aceptable o Aceptable con Control Especifico",U203)))</formula>
    </cfRule>
  </conditionalFormatting>
  <conditionalFormatting sqref="T203:T204 T206:T207">
    <cfRule type="cellIs" dxfId="204" priority="531" operator="equal">
      <formula>"II"</formula>
    </cfRule>
  </conditionalFormatting>
  <conditionalFormatting sqref="T208:U208">
    <cfRule type="cellIs" dxfId="203" priority="528" stopIfTrue="1" operator="equal">
      <formula>"Muy Alto"</formula>
    </cfRule>
    <cfRule type="cellIs" dxfId="202" priority="529" stopIfTrue="1" operator="equal">
      <formula>"Medio"</formula>
    </cfRule>
    <cfRule type="cellIs" dxfId="201" priority="530" stopIfTrue="1" operator="equal">
      <formula>"Bajo"</formula>
    </cfRule>
  </conditionalFormatting>
  <conditionalFormatting sqref="T208:U208">
    <cfRule type="cellIs" dxfId="200" priority="527" stopIfTrue="1" operator="equal">
      <formula>"Alto"</formula>
    </cfRule>
  </conditionalFormatting>
  <conditionalFormatting sqref="T208:U208">
    <cfRule type="cellIs" dxfId="199" priority="523" stopIfTrue="1" operator="equal">
      <formula>"IV"</formula>
    </cfRule>
    <cfRule type="cellIs" dxfId="198" priority="524" stopIfTrue="1" operator="equal">
      <formula>"III"</formula>
    </cfRule>
    <cfRule type="cellIs" dxfId="197" priority="525" stopIfTrue="1" operator="equal">
      <formula>"II"</formula>
    </cfRule>
    <cfRule type="cellIs" dxfId="196" priority="526" stopIfTrue="1" operator="equal">
      <formula>"I"</formula>
    </cfRule>
  </conditionalFormatting>
  <conditionalFormatting sqref="T208:U208">
    <cfRule type="cellIs" dxfId="195" priority="521" stopIfTrue="1" operator="equal">
      <formula>"No Aceptable"</formula>
    </cfRule>
    <cfRule type="cellIs" dxfId="194" priority="522" stopIfTrue="1" operator="equal">
      <formula>"Aceptable"</formula>
    </cfRule>
  </conditionalFormatting>
  <conditionalFormatting sqref="T208:U208">
    <cfRule type="cellIs" dxfId="193" priority="520" stopIfTrue="1" operator="equal">
      <formula>"No Aceptable Con Control Especifico"</formula>
    </cfRule>
  </conditionalFormatting>
  <conditionalFormatting sqref="T208:U208">
    <cfRule type="cellIs" dxfId="192" priority="519" stopIfTrue="1" operator="equal">
      <formula>"No Aceptable Con Control Esp."</formula>
    </cfRule>
  </conditionalFormatting>
  <conditionalFormatting sqref="P208">
    <cfRule type="cellIs" priority="518" stopIfTrue="1" operator="equal">
      <formula>"10, 25, 50, 100"</formula>
    </cfRule>
  </conditionalFormatting>
  <conditionalFormatting sqref="U208">
    <cfRule type="containsText" dxfId="191" priority="517" operator="containsText" text="Mejorable">
      <formula>NOT(ISERROR(SEARCH("Mejorable",U208)))</formula>
    </cfRule>
  </conditionalFormatting>
  <conditionalFormatting sqref="U208">
    <cfRule type="containsText" dxfId="190" priority="514" operator="containsText" text="No Aceptable o Aceptable con Control Especifico">
      <formula>NOT(ISERROR(SEARCH("No Aceptable o Aceptable con Control Especifico",U208)))</formula>
    </cfRule>
    <cfRule type="containsText" dxfId="189" priority="515" operator="containsText" text="No Aceptable">
      <formula>NOT(ISERROR(SEARCH("No Aceptable",U208)))</formula>
    </cfRule>
    <cfRule type="containsText" dxfId="188" priority="516" operator="containsText" text="No Aceptable o Aceptable con Control Especifico">
      <formula>NOT(ISERROR(SEARCH("No Aceptable o Aceptable con Control Especifico",U208)))</formula>
    </cfRule>
  </conditionalFormatting>
  <conditionalFormatting sqref="T208">
    <cfRule type="cellIs" dxfId="187" priority="513" operator="equal">
      <formula>"II"</formula>
    </cfRule>
  </conditionalFormatting>
  <conditionalFormatting sqref="T226:U227">
    <cfRule type="cellIs" dxfId="186" priority="473" stopIfTrue="1" operator="equal">
      <formula>"Muy Alto"</formula>
    </cfRule>
    <cfRule type="cellIs" dxfId="185" priority="474" stopIfTrue="1" operator="equal">
      <formula>"Medio"</formula>
    </cfRule>
    <cfRule type="cellIs" dxfId="184" priority="475" stopIfTrue="1" operator="equal">
      <formula>"Bajo"</formula>
    </cfRule>
  </conditionalFormatting>
  <conditionalFormatting sqref="T226:U227">
    <cfRule type="cellIs" dxfId="183" priority="472" stopIfTrue="1" operator="equal">
      <formula>"Alto"</formula>
    </cfRule>
  </conditionalFormatting>
  <conditionalFormatting sqref="T226:U227">
    <cfRule type="cellIs" dxfId="182" priority="468" stopIfTrue="1" operator="equal">
      <formula>"IV"</formula>
    </cfRule>
    <cfRule type="cellIs" dxfId="181" priority="469" stopIfTrue="1" operator="equal">
      <formula>"III"</formula>
    </cfRule>
    <cfRule type="cellIs" dxfId="180" priority="470" stopIfTrue="1" operator="equal">
      <formula>"II"</formula>
    </cfRule>
    <cfRule type="cellIs" dxfId="179" priority="471" stopIfTrue="1" operator="equal">
      <formula>"I"</formula>
    </cfRule>
  </conditionalFormatting>
  <conditionalFormatting sqref="T226:U227">
    <cfRule type="cellIs" dxfId="178" priority="466" stopIfTrue="1" operator="equal">
      <formula>"No Aceptable"</formula>
    </cfRule>
    <cfRule type="cellIs" dxfId="177" priority="467" stopIfTrue="1" operator="equal">
      <formula>"Aceptable"</formula>
    </cfRule>
  </conditionalFormatting>
  <conditionalFormatting sqref="T226:U227">
    <cfRule type="cellIs" dxfId="176" priority="465" stopIfTrue="1" operator="equal">
      <formula>"No Aceptable Con Control Especifico"</formula>
    </cfRule>
  </conditionalFormatting>
  <conditionalFormatting sqref="T226:U227">
    <cfRule type="cellIs" dxfId="175" priority="464" stopIfTrue="1" operator="equal">
      <formula>"No Aceptable Con Control Esp."</formula>
    </cfRule>
  </conditionalFormatting>
  <conditionalFormatting sqref="P226:P227">
    <cfRule type="cellIs" priority="463" stopIfTrue="1" operator="equal">
      <formula>"10, 25, 50, 100"</formula>
    </cfRule>
  </conditionalFormatting>
  <conditionalFormatting sqref="U226:U227">
    <cfRule type="containsText" dxfId="174" priority="462" operator="containsText" text="Mejorable">
      <formula>NOT(ISERROR(SEARCH("Mejorable",U226)))</formula>
    </cfRule>
  </conditionalFormatting>
  <conditionalFormatting sqref="U226:U227">
    <cfRule type="containsText" dxfId="173" priority="459" operator="containsText" text="No Aceptable o Aceptable con Control Especifico">
      <formula>NOT(ISERROR(SEARCH("No Aceptable o Aceptable con Control Especifico",U226)))</formula>
    </cfRule>
    <cfRule type="containsText" dxfId="172" priority="460" operator="containsText" text="No Aceptable">
      <formula>NOT(ISERROR(SEARCH("No Aceptable",U226)))</formula>
    </cfRule>
    <cfRule type="containsText" dxfId="171" priority="461" operator="containsText" text="No Aceptable o Aceptable con Control Especifico">
      <formula>NOT(ISERROR(SEARCH("No Aceptable o Aceptable con Control Especifico",U226)))</formula>
    </cfRule>
  </conditionalFormatting>
  <conditionalFormatting sqref="T226:T227">
    <cfRule type="cellIs" dxfId="170" priority="458" operator="equal">
      <formula>"II"</formula>
    </cfRule>
  </conditionalFormatting>
  <conditionalFormatting sqref="P225">
    <cfRule type="cellIs" priority="421" stopIfTrue="1" operator="equal">
      <formula>"10, 25, 50, 100"</formula>
    </cfRule>
  </conditionalFormatting>
  <conditionalFormatting sqref="T250:U251">
    <cfRule type="cellIs" dxfId="169" priority="400" stopIfTrue="1" operator="equal">
      <formula>"Muy Alto"</formula>
    </cfRule>
    <cfRule type="cellIs" dxfId="168" priority="401" stopIfTrue="1" operator="equal">
      <formula>"Medio"</formula>
    </cfRule>
    <cfRule type="cellIs" dxfId="167" priority="402" stopIfTrue="1" operator="equal">
      <formula>"Bajo"</formula>
    </cfRule>
  </conditionalFormatting>
  <conditionalFormatting sqref="T250:U251">
    <cfRule type="cellIs" dxfId="166" priority="399" stopIfTrue="1" operator="equal">
      <formula>"Alto"</formula>
    </cfRule>
  </conditionalFormatting>
  <conditionalFormatting sqref="T250:U251">
    <cfRule type="cellIs" dxfId="165" priority="395" stopIfTrue="1" operator="equal">
      <formula>"IV"</formula>
    </cfRule>
    <cfRule type="cellIs" dxfId="164" priority="396" stopIfTrue="1" operator="equal">
      <formula>"III"</formula>
    </cfRule>
    <cfRule type="cellIs" dxfId="163" priority="397" stopIfTrue="1" operator="equal">
      <formula>"II"</formula>
    </cfRule>
    <cfRule type="cellIs" dxfId="162" priority="398" stopIfTrue="1" operator="equal">
      <formula>"I"</formula>
    </cfRule>
  </conditionalFormatting>
  <conditionalFormatting sqref="T250:U251">
    <cfRule type="cellIs" dxfId="161" priority="393" stopIfTrue="1" operator="equal">
      <formula>"No Aceptable"</formula>
    </cfRule>
    <cfRule type="cellIs" dxfId="160" priority="394" stopIfTrue="1" operator="equal">
      <formula>"Aceptable"</formula>
    </cfRule>
  </conditionalFormatting>
  <conditionalFormatting sqref="T250:U251">
    <cfRule type="cellIs" dxfId="159" priority="392" stopIfTrue="1" operator="equal">
      <formula>"No Aceptable Con Control Especifico"</formula>
    </cfRule>
  </conditionalFormatting>
  <conditionalFormatting sqref="T250:U251">
    <cfRule type="cellIs" dxfId="158" priority="391" stopIfTrue="1" operator="equal">
      <formula>"No Aceptable Con Control Esp."</formula>
    </cfRule>
  </conditionalFormatting>
  <conditionalFormatting sqref="P250:P251">
    <cfRule type="cellIs" priority="390" stopIfTrue="1" operator="equal">
      <formula>"10, 25, 50, 100"</formula>
    </cfRule>
  </conditionalFormatting>
  <conditionalFormatting sqref="U250:U251">
    <cfRule type="containsText" dxfId="157" priority="389" operator="containsText" text="Mejorable">
      <formula>NOT(ISERROR(SEARCH("Mejorable",U250)))</formula>
    </cfRule>
  </conditionalFormatting>
  <conditionalFormatting sqref="U250:U251">
    <cfRule type="containsText" dxfId="156" priority="386" operator="containsText" text="No Aceptable o Aceptable con Control Especifico">
      <formula>NOT(ISERROR(SEARCH("No Aceptable o Aceptable con Control Especifico",U250)))</formula>
    </cfRule>
    <cfRule type="containsText" dxfId="155" priority="387" operator="containsText" text="No Aceptable">
      <formula>NOT(ISERROR(SEARCH("No Aceptable",U250)))</formula>
    </cfRule>
    <cfRule type="containsText" dxfId="154" priority="388" operator="containsText" text="No Aceptable o Aceptable con Control Especifico">
      <formula>NOT(ISERROR(SEARCH("No Aceptable o Aceptable con Control Especifico",U250)))</formula>
    </cfRule>
  </conditionalFormatting>
  <conditionalFormatting sqref="T250:T251">
    <cfRule type="cellIs" dxfId="153" priority="385" operator="equal">
      <formula>"II"</formula>
    </cfRule>
  </conditionalFormatting>
  <conditionalFormatting sqref="P249">
    <cfRule type="cellIs" priority="348" stopIfTrue="1" operator="equal">
      <formula>"10, 25, 50, 100"</formula>
    </cfRule>
  </conditionalFormatting>
  <conditionalFormatting sqref="T274:U275">
    <cfRule type="cellIs" dxfId="152" priority="327" stopIfTrue="1" operator="equal">
      <formula>"Muy Alto"</formula>
    </cfRule>
    <cfRule type="cellIs" dxfId="151" priority="328" stopIfTrue="1" operator="equal">
      <formula>"Medio"</formula>
    </cfRule>
    <cfRule type="cellIs" dxfId="150" priority="329" stopIfTrue="1" operator="equal">
      <formula>"Bajo"</formula>
    </cfRule>
  </conditionalFormatting>
  <conditionalFormatting sqref="T274:U275">
    <cfRule type="cellIs" dxfId="149" priority="326" stopIfTrue="1" operator="equal">
      <formula>"Alto"</formula>
    </cfRule>
  </conditionalFormatting>
  <conditionalFormatting sqref="T274:U275">
    <cfRule type="cellIs" dxfId="148" priority="322" stopIfTrue="1" operator="equal">
      <formula>"IV"</formula>
    </cfRule>
    <cfRule type="cellIs" dxfId="147" priority="323" stopIfTrue="1" operator="equal">
      <formula>"III"</formula>
    </cfRule>
    <cfRule type="cellIs" dxfId="146" priority="324" stopIfTrue="1" operator="equal">
      <formula>"II"</formula>
    </cfRule>
    <cfRule type="cellIs" dxfId="145" priority="325" stopIfTrue="1" operator="equal">
      <formula>"I"</formula>
    </cfRule>
  </conditionalFormatting>
  <conditionalFormatting sqref="T274:U275">
    <cfRule type="cellIs" dxfId="144" priority="320" stopIfTrue="1" operator="equal">
      <formula>"No Aceptable"</formula>
    </cfRule>
    <cfRule type="cellIs" dxfId="143" priority="321" stopIfTrue="1" operator="equal">
      <formula>"Aceptable"</formula>
    </cfRule>
  </conditionalFormatting>
  <conditionalFormatting sqref="T274:U275">
    <cfRule type="cellIs" dxfId="142" priority="319" stopIfTrue="1" operator="equal">
      <formula>"No Aceptable Con Control Especifico"</formula>
    </cfRule>
  </conditionalFormatting>
  <conditionalFormatting sqref="T274:U275">
    <cfRule type="cellIs" dxfId="141" priority="318" stopIfTrue="1" operator="equal">
      <formula>"No Aceptable Con Control Esp."</formula>
    </cfRule>
  </conditionalFormatting>
  <conditionalFormatting sqref="P274:P275">
    <cfRule type="cellIs" priority="317" stopIfTrue="1" operator="equal">
      <formula>"10, 25, 50, 100"</formula>
    </cfRule>
  </conditionalFormatting>
  <conditionalFormatting sqref="U274:U275">
    <cfRule type="containsText" dxfId="140" priority="316" operator="containsText" text="Mejorable">
      <formula>NOT(ISERROR(SEARCH("Mejorable",U274)))</formula>
    </cfRule>
  </conditionalFormatting>
  <conditionalFormatting sqref="U274:U275">
    <cfRule type="containsText" dxfId="139" priority="313" operator="containsText" text="No Aceptable o Aceptable con Control Especifico">
      <formula>NOT(ISERROR(SEARCH("No Aceptable o Aceptable con Control Especifico",U274)))</formula>
    </cfRule>
    <cfRule type="containsText" dxfId="138" priority="314" operator="containsText" text="No Aceptable">
      <formula>NOT(ISERROR(SEARCH("No Aceptable",U274)))</formula>
    </cfRule>
    <cfRule type="containsText" dxfId="137" priority="315" operator="containsText" text="No Aceptable o Aceptable con Control Especifico">
      <formula>NOT(ISERROR(SEARCH("No Aceptable o Aceptable con Control Especifico",U274)))</formula>
    </cfRule>
  </conditionalFormatting>
  <conditionalFormatting sqref="T274:T275">
    <cfRule type="cellIs" dxfId="136" priority="312" operator="equal">
      <formula>"II"</formula>
    </cfRule>
  </conditionalFormatting>
  <conditionalFormatting sqref="P273">
    <cfRule type="cellIs" priority="275" stopIfTrue="1" operator="equal">
      <formula>"10, 25, 50, 100"</formula>
    </cfRule>
  </conditionalFormatting>
  <conditionalFormatting sqref="T298:U299">
    <cfRule type="cellIs" dxfId="135" priority="254" stopIfTrue="1" operator="equal">
      <formula>"Muy Alto"</formula>
    </cfRule>
    <cfRule type="cellIs" dxfId="134" priority="255" stopIfTrue="1" operator="equal">
      <formula>"Medio"</formula>
    </cfRule>
    <cfRule type="cellIs" dxfId="133" priority="256" stopIfTrue="1" operator="equal">
      <formula>"Bajo"</formula>
    </cfRule>
  </conditionalFormatting>
  <conditionalFormatting sqref="T298:U299">
    <cfRule type="cellIs" dxfId="132" priority="253" stopIfTrue="1" operator="equal">
      <formula>"Alto"</formula>
    </cfRule>
  </conditionalFormatting>
  <conditionalFormatting sqref="T298:U299">
    <cfRule type="cellIs" dxfId="131" priority="249" stopIfTrue="1" operator="equal">
      <formula>"IV"</formula>
    </cfRule>
    <cfRule type="cellIs" dxfId="130" priority="250" stopIfTrue="1" operator="equal">
      <formula>"III"</formula>
    </cfRule>
    <cfRule type="cellIs" dxfId="129" priority="251" stopIfTrue="1" operator="equal">
      <formula>"II"</formula>
    </cfRule>
    <cfRule type="cellIs" dxfId="128" priority="252" stopIfTrue="1" operator="equal">
      <formula>"I"</formula>
    </cfRule>
  </conditionalFormatting>
  <conditionalFormatting sqref="T298:U299">
    <cfRule type="cellIs" dxfId="127" priority="247" stopIfTrue="1" operator="equal">
      <formula>"No Aceptable"</formula>
    </cfRule>
    <cfRule type="cellIs" dxfId="126" priority="248" stopIfTrue="1" operator="equal">
      <formula>"Aceptable"</formula>
    </cfRule>
  </conditionalFormatting>
  <conditionalFormatting sqref="T298:U299">
    <cfRule type="cellIs" dxfId="125" priority="246" stopIfTrue="1" operator="equal">
      <formula>"No Aceptable Con Control Especifico"</formula>
    </cfRule>
  </conditionalFormatting>
  <conditionalFormatting sqref="T298:U299">
    <cfRule type="cellIs" dxfId="124" priority="245" stopIfTrue="1" operator="equal">
      <formula>"No Aceptable Con Control Esp."</formula>
    </cfRule>
  </conditionalFormatting>
  <conditionalFormatting sqref="P298:P299">
    <cfRule type="cellIs" priority="244" stopIfTrue="1" operator="equal">
      <formula>"10, 25, 50, 100"</formula>
    </cfRule>
  </conditionalFormatting>
  <conditionalFormatting sqref="U298:U299">
    <cfRule type="containsText" dxfId="123" priority="243" operator="containsText" text="Mejorable">
      <formula>NOT(ISERROR(SEARCH("Mejorable",U298)))</formula>
    </cfRule>
  </conditionalFormatting>
  <conditionalFormatting sqref="U298:U299">
    <cfRule type="containsText" dxfId="122" priority="240" operator="containsText" text="No Aceptable o Aceptable con Control Especifico">
      <formula>NOT(ISERROR(SEARCH("No Aceptable o Aceptable con Control Especifico",U298)))</formula>
    </cfRule>
    <cfRule type="containsText" dxfId="121" priority="241" operator="containsText" text="No Aceptable">
      <formula>NOT(ISERROR(SEARCH("No Aceptable",U298)))</formula>
    </cfRule>
    <cfRule type="containsText" dxfId="120" priority="242" operator="containsText" text="No Aceptable o Aceptable con Control Especifico">
      <formula>NOT(ISERROR(SEARCH("No Aceptable o Aceptable con Control Especifico",U298)))</formula>
    </cfRule>
  </conditionalFormatting>
  <conditionalFormatting sqref="T298:T299">
    <cfRule type="cellIs" dxfId="119" priority="239" operator="equal">
      <formula>"II"</formula>
    </cfRule>
  </conditionalFormatting>
  <conditionalFormatting sqref="P297">
    <cfRule type="cellIs" priority="202" stopIfTrue="1" operator="equal">
      <formula>"10, 25, 50, 100"</formula>
    </cfRule>
  </conditionalFormatting>
  <conditionalFormatting sqref="T322:U323">
    <cfRule type="cellIs" dxfId="118" priority="181" stopIfTrue="1" operator="equal">
      <formula>"Muy Alto"</formula>
    </cfRule>
    <cfRule type="cellIs" dxfId="117" priority="182" stopIfTrue="1" operator="equal">
      <formula>"Medio"</formula>
    </cfRule>
    <cfRule type="cellIs" dxfId="116" priority="183" stopIfTrue="1" operator="equal">
      <formula>"Bajo"</formula>
    </cfRule>
  </conditionalFormatting>
  <conditionalFormatting sqref="T322:U323">
    <cfRule type="cellIs" dxfId="115" priority="180" stopIfTrue="1" operator="equal">
      <formula>"Alto"</formula>
    </cfRule>
  </conditionalFormatting>
  <conditionalFormatting sqref="T322:U323">
    <cfRule type="cellIs" dxfId="114" priority="176" stopIfTrue="1" operator="equal">
      <formula>"IV"</formula>
    </cfRule>
    <cfRule type="cellIs" dxfId="113" priority="177" stopIfTrue="1" operator="equal">
      <formula>"III"</formula>
    </cfRule>
    <cfRule type="cellIs" dxfId="112" priority="178" stopIfTrue="1" operator="equal">
      <formula>"II"</formula>
    </cfRule>
    <cfRule type="cellIs" dxfId="111" priority="179" stopIfTrue="1" operator="equal">
      <formula>"I"</formula>
    </cfRule>
  </conditionalFormatting>
  <conditionalFormatting sqref="T322:U323">
    <cfRule type="cellIs" dxfId="110" priority="174" stopIfTrue="1" operator="equal">
      <formula>"No Aceptable"</formula>
    </cfRule>
    <cfRule type="cellIs" dxfId="109" priority="175" stopIfTrue="1" operator="equal">
      <formula>"Aceptable"</formula>
    </cfRule>
  </conditionalFormatting>
  <conditionalFormatting sqref="T322:U323">
    <cfRule type="cellIs" dxfId="108" priority="173" stopIfTrue="1" operator="equal">
      <formula>"No Aceptable Con Control Especifico"</formula>
    </cfRule>
  </conditionalFormatting>
  <conditionalFormatting sqref="T322:U323">
    <cfRule type="cellIs" dxfId="107" priority="172" stopIfTrue="1" operator="equal">
      <formula>"No Aceptable Con Control Esp."</formula>
    </cfRule>
  </conditionalFormatting>
  <conditionalFormatting sqref="P322:P323">
    <cfRule type="cellIs" priority="171" stopIfTrue="1" operator="equal">
      <formula>"10, 25, 50, 100"</formula>
    </cfRule>
  </conditionalFormatting>
  <conditionalFormatting sqref="U322:U323">
    <cfRule type="containsText" dxfId="106" priority="170" operator="containsText" text="Mejorable">
      <formula>NOT(ISERROR(SEARCH("Mejorable",U322)))</formula>
    </cfRule>
  </conditionalFormatting>
  <conditionalFormatting sqref="U322:U323">
    <cfRule type="containsText" dxfId="105" priority="167" operator="containsText" text="No Aceptable o Aceptable con Control Especifico">
      <formula>NOT(ISERROR(SEARCH("No Aceptable o Aceptable con Control Especifico",U322)))</formula>
    </cfRule>
    <cfRule type="containsText" dxfId="104" priority="168" operator="containsText" text="No Aceptable">
      <formula>NOT(ISERROR(SEARCH("No Aceptable",U322)))</formula>
    </cfRule>
    <cfRule type="containsText" dxfId="103" priority="169" operator="containsText" text="No Aceptable o Aceptable con Control Especifico">
      <formula>NOT(ISERROR(SEARCH("No Aceptable o Aceptable con Control Especifico",U322)))</formula>
    </cfRule>
  </conditionalFormatting>
  <conditionalFormatting sqref="T322:T323">
    <cfRule type="cellIs" dxfId="102" priority="166" operator="equal">
      <formula>"II"</formula>
    </cfRule>
  </conditionalFormatting>
  <conditionalFormatting sqref="P321">
    <cfRule type="cellIs" priority="129" stopIfTrue="1" operator="equal">
      <formula>"10, 25, 50, 100"</formula>
    </cfRule>
  </conditionalFormatting>
  <conditionalFormatting sqref="T342:U344">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342:U344">
    <cfRule type="cellIs" dxfId="98" priority="107" stopIfTrue="1" operator="equal">
      <formula>"Alto"</formula>
    </cfRule>
  </conditionalFormatting>
  <conditionalFormatting sqref="T342:U344">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342:U344">
    <cfRule type="cellIs" dxfId="93" priority="101" stopIfTrue="1" operator="equal">
      <formula>"No Aceptable"</formula>
    </cfRule>
    <cfRule type="cellIs" dxfId="92" priority="102" stopIfTrue="1" operator="equal">
      <formula>"Aceptable"</formula>
    </cfRule>
  </conditionalFormatting>
  <conditionalFormatting sqref="T342:U344">
    <cfRule type="cellIs" dxfId="91" priority="100" stopIfTrue="1" operator="equal">
      <formula>"No Aceptable Con Control Especifico"</formula>
    </cfRule>
  </conditionalFormatting>
  <conditionalFormatting sqref="T342:U344">
    <cfRule type="cellIs" dxfId="90" priority="99" stopIfTrue="1" operator="equal">
      <formula>"No Aceptable Con Control Esp."</formula>
    </cfRule>
  </conditionalFormatting>
  <conditionalFormatting sqref="P342:P344">
    <cfRule type="cellIs" priority="98" stopIfTrue="1" operator="equal">
      <formula>"10, 25, 50, 100"</formula>
    </cfRule>
  </conditionalFormatting>
  <conditionalFormatting sqref="U342:U344">
    <cfRule type="containsText" dxfId="89" priority="97" operator="containsText" text="Mejorable">
      <formula>NOT(ISERROR(SEARCH("Mejorable",U342)))</formula>
    </cfRule>
  </conditionalFormatting>
  <conditionalFormatting sqref="U342:U344">
    <cfRule type="containsText" dxfId="88" priority="94" operator="containsText" text="No Aceptable o Aceptable con Control Especifico">
      <formula>NOT(ISERROR(SEARCH("No Aceptable o Aceptable con Control Especifico",U342)))</formula>
    </cfRule>
    <cfRule type="containsText" dxfId="87" priority="95" operator="containsText" text="No Aceptable">
      <formula>NOT(ISERROR(SEARCH("No Aceptable",U342)))</formula>
    </cfRule>
    <cfRule type="containsText" dxfId="86" priority="96" operator="containsText" text="No Aceptable o Aceptable con Control Especifico">
      <formula>NOT(ISERROR(SEARCH("No Aceptable o Aceptable con Control Especifico",U342)))</formula>
    </cfRule>
  </conditionalFormatting>
  <conditionalFormatting sqref="T342:T344">
    <cfRule type="cellIs" dxfId="85" priority="93" operator="equal">
      <formula>"II"</formula>
    </cfRule>
  </conditionalFormatting>
  <conditionalFormatting sqref="T356:U377 T348:U349">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356:U377 T348:U349">
    <cfRule type="cellIs" dxfId="81" priority="89" stopIfTrue="1" operator="equal">
      <formula>"Alto"</formula>
    </cfRule>
  </conditionalFormatting>
  <conditionalFormatting sqref="T356:U377 T348:U349">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356:U377 T348:U349">
    <cfRule type="cellIs" dxfId="76" priority="83" stopIfTrue="1" operator="equal">
      <formula>"No Aceptable"</formula>
    </cfRule>
    <cfRule type="cellIs" dxfId="75" priority="84" stopIfTrue="1" operator="equal">
      <formula>"Aceptable"</formula>
    </cfRule>
  </conditionalFormatting>
  <conditionalFormatting sqref="T356:U377 T348:U349">
    <cfRule type="cellIs" dxfId="74" priority="82" stopIfTrue="1" operator="equal">
      <formula>"No Aceptable Con Control Especifico"</formula>
    </cfRule>
  </conditionalFormatting>
  <conditionalFormatting sqref="T356:U377 T348:U349">
    <cfRule type="cellIs" dxfId="73" priority="81" stopIfTrue="1" operator="equal">
      <formula>"No Aceptable Con Control Esp."</formula>
    </cfRule>
  </conditionalFormatting>
  <conditionalFormatting sqref="P356 P348:P349 P358:P377">
    <cfRule type="cellIs" priority="80" stopIfTrue="1" operator="equal">
      <formula>"10, 25, 50, 100"</formula>
    </cfRule>
  </conditionalFormatting>
  <conditionalFormatting sqref="U356:U377 U348:U349">
    <cfRule type="containsText" dxfId="72" priority="79" operator="containsText" text="Mejorable">
      <formula>NOT(ISERROR(SEARCH("Mejorable",U348)))</formula>
    </cfRule>
  </conditionalFormatting>
  <conditionalFormatting sqref="U356:U377 U348:U349">
    <cfRule type="containsText" dxfId="71" priority="76" operator="containsText" text="No Aceptable o Aceptable con Control Especifico">
      <formula>NOT(ISERROR(SEARCH("No Aceptable o Aceptable con Control Especifico",U348)))</formula>
    </cfRule>
    <cfRule type="containsText" dxfId="70" priority="77" operator="containsText" text="No Aceptable">
      <formula>NOT(ISERROR(SEARCH("No Aceptable",U348)))</formula>
    </cfRule>
    <cfRule type="containsText" dxfId="69" priority="78" operator="containsText" text="No Aceptable o Aceptable con Control Especifico">
      <formula>NOT(ISERROR(SEARCH("No Aceptable o Aceptable con Control Especifico",U348)))</formula>
    </cfRule>
  </conditionalFormatting>
  <conditionalFormatting sqref="T356:T377 T348:T349">
    <cfRule type="cellIs" dxfId="68" priority="75" operator="equal">
      <formula>"II"</formula>
    </cfRule>
  </conditionalFormatting>
  <conditionalFormatting sqref="T350:U350">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350:U350">
    <cfRule type="cellIs" dxfId="64" priority="71" stopIfTrue="1" operator="equal">
      <formula>"Alto"</formula>
    </cfRule>
  </conditionalFormatting>
  <conditionalFormatting sqref="T350:U350">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350:U350">
    <cfRule type="cellIs" dxfId="59" priority="65" stopIfTrue="1" operator="equal">
      <formula>"No Aceptable"</formula>
    </cfRule>
    <cfRule type="cellIs" dxfId="58" priority="66" stopIfTrue="1" operator="equal">
      <formula>"Aceptable"</formula>
    </cfRule>
  </conditionalFormatting>
  <conditionalFormatting sqref="T350:U350">
    <cfRule type="cellIs" dxfId="57" priority="64" stopIfTrue="1" operator="equal">
      <formula>"No Aceptable Con Control Especifico"</formula>
    </cfRule>
  </conditionalFormatting>
  <conditionalFormatting sqref="T350:U350">
    <cfRule type="cellIs" dxfId="56" priority="63" stopIfTrue="1" operator="equal">
      <formula>"No Aceptable Con Control Esp."</formula>
    </cfRule>
  </conditionalFormatting>
  <conditionalFormatting sqref="P350">
    <cfRule type="cellIs" priority="62" stopIfTrue="1" operator="equal">
      <formula>"10, 25, 50, 100"</formula>
    </cfRule>
  </conditionalFormatting>
  <conditionalFormatting sqref="U350">
    <cfRule type="containsText" dxfId="55" priority="61" operator="containsText" text="Mejorable">
      <formula>NOT(ISERROR(SEARCH("Mejorable",U350)))</formula>
    </cfRule>
  </conditionalFormatting>
  <conditionalFormatting sqref="U350">
    <cfRule type="containsText" dxfId="54" priority="58" operator="containsText" text="No Aceptable o Aceptable con Control Especifico">
      <formula>NOT(ISERROR(SEARCH("No Aceptable o Aceptable con Control Especifico",U350)))</formula>
    </cfRule>
    <cfRule type="containsText" dxfId="53" priority="59" operator="containsText" text="No Aceptable">
      <formula>NOT(ISERROR(SEARCH("No Aceptable",U350)))</formula>
    </cfRule>
    <cfRule type="containsText" dxfId="52" priority="60" operator="containsText" text="No Aceptable o Aceptable con Control Especifico">
      <formula>NOT(ISERROR(SEARCH("No Aceptable o Aceptable con Control Especifico",U350)))</formula>
    </cfRule>
  </conditionalFormatting>
  <conditionalFormatting sqref="T350">
    <cfRule type="cellIs" dxfId="51" priority="57" operator="equal">
      <formula>"II"</formula>
    </cfRule>
  </conditionalFormatting>
  <conditionalFormatting sqref="T345:U347">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345:U347">
    <cfRule type="cellIs" dxfId="47" priority="53" stopIfTrue="1" operator="equal">
      <formula>"Alto"</formula>
    </cfRule>
  </conditionalFormatting>
  <conditionalFormatting sqref="T345:U347">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345:U347">
    <cfRule type="cellIs" dxfId="42" priority="47" stopIfTrue="1" operator="equal">
      <formula>"No Aceptable"</formula>
    </cfRule>
    <cfRule type="cellIs" dxfId="41" priority="48" stopIfTrue="1" operator="equal">
      <formula>"Aceptable"</formula>
    </cfRule>
  </conditionalFormatting>
  <conditionalFormatting sqref="T345:U347">
    <cfRule type="cellIs" dxfId="40" priority="46" stopIfTrue="1" operator="equal">
      <formula>"No Aceptable Con Control Especifico"</formula>
    </cfRule>
  </conditionalFormatting>
  <conditionalFormatting sqref="T345:U347">
    <cfRule type="cellIs" dxfId="39" priority="45" stopIfTrue="1" operator="equal">
      <formula>"No Aceptable Con Control Esp."</formula>
    </cfRule>
  </conditionalFormatting>
  <conditionalFormatting sqref="P345">
    <cfRule type="cellIs" priority="44" stopIfTrue="1" operator="equal">
      <formula>"10, 25, 50, 100"</formula>
    </cfRule>
  </conditionalFormatting>
  <conditionalFormatting sqref="U345:U347">
    <cfRule type="containsText" dxfId="38" priority="43" operator="containsText" text="Mejorable">
      <formula>NOT(ISERROR(SEARCH("Mejorable",U345)))</formula>
    </cfRule>
  </conditionalFormatting>
  <conditionalFormatting sqref="U345:U347">
    <cfRule type="containsText" dxfId="37" priority="40" operator="containsText" text="No Aceptable o Aceptable con Control Especifico">
      <formula>NOT(ISERROR(SEARCH("No Aceptable o Aceptable con Control Especifico",U345)))</formula>
    </cfRule>
    <cfRule type="containsText" dxfId="36" priority="41" operator="containsText" text="No Aceptable">
      <formula>NOT(ISERROR(SEARCH("No Aceptable",U345)))</formula>
    </cfRule>
    <cfRule type="containsText" dxfId="35" priority="42" operator="containsText" text="No Aceptable o Aceptable con Control Especifico">
      <formula>NOT(ISERROR(SEARCH("No Aceptable o Aceptable con Control Especifico",U345)))</formula>
    </cfRule>
  </conditionalFormatting>
  <conditionalFormatting sqref="T345:T347">
    <cfRule type="cellIs" dxfId="34" priority="39" operator="equal">
      <formula>"II"</formula>
    </cfRule>
  </conditionalFormatting>
  <conditionalFormatting sqref="P346:P347">
    <cfRule type="cellIs" priority="38" stopIfTrue="1" operator="equal">
      <formula>"10, 25, 50, 100"</formula>
    </cfRule>
  </conditionalFormatting>
  <conditionalFormatting sqref="T355:U355">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355:U355">
    <cfRule type="cellIs" dxfId="30" priority="34" stopIfTrue="1" operator="equal">
      <formula>"Alto"</formula>
    </cfRule>
  </conditionalFormatting>
  <conditionalFormatting sqref="T355:U355">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355:U355">
    <cfRule type="cellIs" dxfId="25" priority="28" stopIfTrue="1" operator="equal">
      <formula>"No Aceptable"</formula>
    </cfRule>
    <cfRule type="cellIs" dxfId="24" priority="29" stopIfTrue="1" operator="equal">
      <formula>"Aceptable"</formula>
    </cfRule>
  </conditionalFormatting>
  <conditionalFormatting sqref="T355:U355">
    <cfRule type="cellIs" dxfId="23" priority="27" stopIfTrue="1" operator="equal">
      <formula>"No Aceptable Con Control Especifico"</formula>
    </cfRule>
  </conditionalFormatting>
  <conditionalFormatting sqref="T355:U355">
    <cfRule type="cellIs" dxfId="22" priority="26" stopIfTrue="1" operator="equal">
      <formula>"No Aceptable Con Control Esp."</formula>
    </cfRule>
  </conditionalFormatting>
  <conditionalFormatting sqref="P355">
    <cfRule type="cellIs" priority="25" stopIfTrue="1" operator="equal">
      <formula>"10, 25, 50, 100"</formula>
    </cfRule>
  </conditionalFormatting>
  <conditionalFormatting sqref="U355">
    <cfRule type="containsText" dxfId="21" priority="24" operator="containsText" text="Mejorable">
      <formula>NOT(ISERROR(SEARCH("Mejorable",U355)))</formula>
    </cfRule>
  </conditionalFormatting>
  <conditionalFormatting sqref="U355">
    <cfRule type="containsText" dxfId="20" priority="21" operator="containsText" text="No Aceptable o Aceptable con Control Especifico">
      <formula>NOT(ISERROR(SEARCH("No Aceptable o Aceptable con Control Especifico",U355)))</formula>
    </cfRule>
    <cfRule type="containsText" dxfId="19" priority="22" operator="containsText" text="No Aceptable">
      <formula>NOT(ISERROR(SEARCH("No Aceptable",U355)))</formula>
    </cfRule>
    <cfRule type="containsText" dxfId="18" priority="23" operator="containsText" text="No Aceptable o Aceptable con Control Especifico">
      <formula>NOT(ISERROR(SEARCH("No Aceptable o Aceptable con Control Especifico",U355)))</formula>
    </cfRule>
  </conditionalFormatting>
  <conditionalFormatting sqref="T355">
    <cfRule type="cellIs" dxfId="17" priority="20" operator="equal">
      <formula>"II"</formula>
    </cfRule>
  </conditionalFormatting>
  <conditionalFormatting sqref="T351:U354">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351:U354">
    <cfRule type="cellIs" dxfId="13" priority="16" stopIfTrue="1" operator="equal">
      <formula>"Alto"</formula>
    </cfRule>
  </conditionalFormatting>
  <conditionalFormatting sqref="T351:U354">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351:U354">
    <cfRule type="cellIs" dxfId="8" priority="10" stopIfTrue="1" operator="equal">
      <formula>"No Aceptable"</formula>
    </cfRule>
    <cfRule type="cellIs" dxfId="7" priority="11" stopIfTrue="1" operator="equal">
      <formula>"Aceptable"</formula>
    </cfRule>
  </conditionalFormatting>
  <conditionalFormatting sqref="T351:U354">
    <cfRule type="cellIs" dxfId="6" priority="9" stopIfTrue="1" operator="equal">
      <formula>"No Aceptable Con Control Especifico"</formula>
    </cfRule>
  </conditionalFormatting>
  <conditionalFormatting sqref="T351:U354">
    <cfRule type="cellIs" dxfId="5" priority="8" stopIfTrue="1" operator="equal">
      <formula>"No Aceptable Con Control Esp."</formula>
    </cfRule>
  </conditionalFormatting>
  <conditionalFormatting sqref="P351:P354">
    <cfRule type="cellIs" priority="7" stopIfTrue="1" operator="equal">
      <formula>"10, 25, 50, 100"</formula>
    </cfRule>
  </conditionalFormatting>
  <conditionalFormatting sqref="U351:U354">
    <cfRule type="containsText" dxfId="4" priority="6" operator="containsText" text="Mejorable">
      <formula>NOT(ISERROR(SEARCH("Mejorable",U351)))</formula>
    </cfRule>
  </conditionalFormatting>
  <conditionalFormatting sqref="U351:U354">
    <cfRule type="containsText" dxfId="3" priority="3" operator="containsText" text="No Aceptable o Aceptable con Control Especifico">
      <formula>NOT(ISERROR(SEARCH("No Aceptable o Aceptable con Control Especifico",U351)))</formula>
    </cfRule>
    <cfRule type="containsText" dxfId="2" priority="4" operator="containsText" text="No Aceptable">
      <formula>NOT(ISERROR(SEARCH("No Aceptable",U351)))</formula>
    </cfRule>
    <cfRule type="containsText" dxfId="1" priority="5" operator="containsText" text="No Aceptable o Aceptable con Control Especifico">
      <formula>NOT(ISERROR(SEARCH("No Aceptable o Aceptable con Control Especifico",U351)))</formula>
    </cfRule>
  </conditionalFormatting>
  <conditionalFormatting sqref="T351:T354">
    <cfRule type="cellIs" dxfId="0" priority="2" operator="equal">
      <formula>"II"</formula>
    </cfRule>
  </conditionalFormatting>
  <conditionalFormatting sqref="P357">
    <cfRule type="cellIs" priority="1" stopIfTrue="1" operator="equal">
      <formula>"10, 25, 50, 100"</formula>
    </cfRule>
  </conditionalFormatting>
  <dataValidations count="3">
    <dataValidation type="whole" allowBlank="1" showInputMessage="1" showErrorMessage="1" prompt="Deficiencia_x000a_Muy alto 10_x000a_Alto        6_x000a_Medio     2_x000a_Bajo       0" sqref="N11:N377">
      <formula1>0</formula1>
      <formula2>10</formula2>
    </dataValidation>
    <dataValidation type="whole" allowBlank="1" showInputMessage="1" showErrorMessage="1" prompt="1 Esporadica (EE)_x000a_2 Ocasional (EO)_x000a_3 Frecuente (EF)_x000a_4 continua (EC)" sqref="O11:O37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377">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I11:I341</xm:sqref>
        </x14:dataValidation>
        <x14:dataValidation type="list" allowBlank="1" showInputMessage="1" showErrorMessage="1">
          <x14:formula1>
            <xm:f>[1]Hoja2!#REF!</xm:f>
          </x14:formula1>
          <xm:sqref>I342:I377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74" t="s">
        <v>257</v>
      </c>
      <c r="B1" s="175"/>
      <c r="C1" s="175"/>
      <c r="D1" s="175"/>
      <c r="E1" s="175"/>
      <c r="F1" s="176"/>
    </row>
    <row r="2" spans="1:6" ht="15.75" thickBot="1">
      <c r="A2" s="177" t="s">
        <v>258</v>
      </c>
      <c r="B2" s="178"/>
      <c r="C2" s="178"/>
      <c r="D2" s="178"/>
      <c r="E2" s="178"/>
      <c r="F2" s="179"/>
    </row>
    <row r="3" spans="1:6" ht="15.75" thickBot="1">
      <c r="A3" s="180" t="s">
        <v>259</v>
      </c>
      <c r="B3" s="181"/>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58" t="s">
        <v>275</v>
      </c>
      <c r="B7" s="168">
        <v>32</v>
      </c>
      <c r="C7" s="170">
        <v>6</v>
      </c>
      <c r="D7" s="162" t="s">
        <v>276</v>
      </c>
      <c r="E7" s="164" t="s">
        <v>277</v>
      </c>
      <c r="F7" s="166" t="s">
        <v>278</v>
      </c>
    </row>
    <row r="8" spans="1:6" ht="282.75" customHeight="1">
      <c r="A8" s="159"/>
      <c r="B8" s="169"/>
      <c r="C8" s="171"/>
      <c r="D8" s="163"/>
      <c r="E8" s="165"/>
      <c r="F8" s="167"/>
    </row>
    <row r="9" spans="1:6" ht="409.5" customHeight="1">
      <c r="A9" s="38" t="s">
        <v>279</v>
      </c>
      <c r="B9" s="39">
        <v>32</v>
      </c>
      <c r="C9" s="40">
        <v>1</v>
      </c>
      <c r="D9" s="32" t="s">
        <v>280</v>
      </c>
      <c r="E9" s="54" t="s">
        <v>281</v>
      </c>
      <c r="F9" s="55" t="s">
        <v>282</v>
      </c>
    </row>
    <row r="10" spans="1:6" ht="228" customHeight="1">
      <c r="A10" s="158" t="s">
        <v>283</v>
      </c>
      <c r="B10" s="168">
        <v>32</v>
      </c>
      <c r="C10" s="170">
        <v>1</v>
      </c>
      <c r="D10" s="162" t="s">
        <v>284</v>
      </c>
      <c r="E10" s="172" t="s">
        <v>285</v>
      </c>
      <c r="F10" s="166" t="s">
        <v>286</v>
      </c>
    </row>
    <row r="11" spans="1:6" ht="228" customHeight="1">
      <c r="A11" s="159"/>
      <c r="B11" s="169"/>
      <c r="C11" s="171"/>
      <c r="D11" s="163"/>
      <c r="E11" s="173"/>
      <c r="F11" s="167"/>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58" t="s">
        <v>304</v>
      </c>
      <c r="B17" s="160">
        <v>42</v>
      </c>
      <c r="C17" s="162">
        <v>6</v>
      </c>
      <c r="D17" s="162" t="s">
        <v>305</v>
      </c>
      <c r="E17" s="164" t="s">
        <v>306</v>
      </c>
      <c r="F17" s="166" t="s">
        <v>307</v>
      </c>
    </row>
    <row r="18" spans="1:6" ht="34.5" customHeight="1">
      <c r="A18" s="159"/>
      <c r="B18" s="161"/>
      <c r="C18" s="163"/>
      <c r="D18" s="163"/>
      <c r="E18" s="165"/>
      <c r="F18" s="167"/>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56" t="s">
        <v>260</v>
      </c>
      <c r="B22" s="157"/>
      <c r="C22" s="48">
        <f>SUM(C4:C21)</f>
        <v>75</v>
      </c>
      <c r="D22" s="48"/>
      <c r="E22" s="49"/>
      <c r="F22" s="50"/>
    </row>
    <row r="23" spans="1:6">
      <c r="A23" s="51"/>
      <c r="B23" s="51"/>
      <c r="C23" s="51"/>
      <c r="D23" s="51"/>
    </row>
  </sheetData>
  <mergeCells count="22">
    <mergeCell ref="A1:F1"/>
    <mergeCell ref="A2:F2"/>
    <mergeCell ref="A3:B3"/>
    <mergeCell ref="A7:A8"/>
    <mergeCell ref="B7:B8"/>
    <mergeCell ref="C7:C8"/>
    <mergeCell ref="D7:D8"/>
    <mergeCell ref="E7:E8"/>
    <mergeCell ref="F7:F8"/>
    <mergeCell ref="E17:E18"/>
    <mergeCell ref="F17:F18"/>
    <mergeCell ref="A10:A11"/>
    <mergeCell ref="B10:B11"/>
    <mergeCell ref="C10:C11"/>
    <mergeCell ref="D10:D11"/>
    <mergeCell ref="E10:E11"/>
    <mergeCell ref="F10:F11"/>
    <mergeCell ref="A22:B22"/>
    <mergeCell ref="A17:A18"/>
    <mergeCell ref="B17:B18"/>
    <mergeCell ref="C17:C18"/>
    <mergeCell ref="D17: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4" t="s">
        <v>1</v>
      </c>
      <c r="B1" s="185"/>
      <c r="C1" s="186" t="s">
        <v>37</v>
      </c>
      <c r="D1" s="188" t="s">
        <v>38</v>
      </c>
      <c r="E1" s="189"/>
      <c r="F1" s="190" t="s">
        <v>39</v>
      </c>
      <c r="G1" s="182" t="s">
        <v>40</v>
      </c>
      <c r="H1" s="182" t="s">
        <v>41</v>
      </c>
      <c r="I1" s="182" t="s">
        <v>42</v>
      </c>
    </row>
    <row r="2" spans="1:9">
      <c r="A2" s="17" t="s">
        <v>43</v>
      </c>
      <c r="B2" s="18" t="s">
        <v>44</v>
      </c>
      <c r="C2" s="187"/>
      <c r="D2" s="19" t="s">
        <v>45</v>
      </c>
      <c r="E2" s="17" t="s">
        <v>46</v>
      </c>
      <c r="F2" s="191"/>
      <c r="G2" s="183"/>
      <c r="H2" s="183"/>
      <c r="I2" s="183"/>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LOS PINOS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2018-08-14T21:34:25Z</dcterms:modified>
</cp:coreProperties>
</file>