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FISCALA 1Y2 " sheetId="1" r:id="rId1"/>
    <sheet name="CARGOS TANQUE NIVELES " sheetId="6" r:id="rId2"/>
    <sheet name="Hoja2" sheetId="3" r:id="rId3"/>
  </sheets>
  <externalReferences>
    <externalReference r:id="rId4"/>
  </externalReferences>
  <definedNames>
    <definedName name="_xlnm._FilterDatabase" localSheetId="0" hidden="1">'MATRIZ TANQUE FISCALA 1Y2 '!$A$10:$JQ$232</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53" i="1" l="1"/>
  <c r="AB553" i="1"/>
  <c r="AA553" i="1"/>
  <c r="W553" i="1"/>
  <c r="Q553" i="1"/>
  <c r="S553" i="1" s="1"/>
  <c r="M553" i="1"/>
  <c r="L553" i="1"/>
  <c r="J553" i="1"/>
  <c r="H553" i="1"/>
  <c r="AC552" i="1"/>
  <c r="AB552" i="1"/>
  <c r="AA552" i="1"/>
  <c r="W552" i="1"/>
  <c r="Q552" i="1"/>
  <c r="R552" i="1" s="1"/>
  <c r="T552" i="1" s="1"/>
  <c r="U552" i="1" s="1"/>
  <c r="M552" i="1"/>
  <c r="L552" i="1"/>
  <c r="J552" i="1"/>
  <c r="H552" i="1"/>
  <c r="AC551" i="1"/>
  <c r="AB551" i="1"/>
  <c r="AA551" i="1"/>
  <c r="W551" i="1"/>
  <c r="Q551" i="1"/>
  <c r="R551" i="1" s="1"/>
  <c r="T551" i="1" s="1"/>
  <c r="U551" i="1" s="1"/>
  <c r="M551" i="1"/>
  <c r="L551" i="1"/>
  <c r="J551" i="1"/>
  <c r="H551" i="1"/>
  <c r="AC550" i="1"/>
  <c r="AB550" i="1"/>
  <c r="AA550" i="1"/>
  <c r="W550" i="1"/>
  <c r="Q550" i="1"/>
  <c r="S550" i="1" s="1"/>
  <c r="M550" i="1"/>
  <c r="L550" i="1"/>
  <c r="J550" i="1"/>
  <c r="H550" i="1"/>
  <c r="AC549" i="1"/>
  <c r="AB549" i="1"/>
  <c r="AA549" i="1"/>
  <c r="W549" i="1"/>
  <c r="R549" i="1"/>
  <c r="T549" i="1" s="1"/>
  <c r="U549" i="1" s="1"/>
  <c r="Q549" i="1"/>
  <c r="S549" i="1" s="1"/>
  <c r="M549" i="1"/>
  <c r="L549" i="1"/>
  <c r="J549" i="1"/>
  <c r="H549" i="1"/>
  <c r="AC548" i="1"/>
  <c r="AB548" i="1"/>
  <c r="AA548" i="1"/>
  <c r="W548" i="1"/>
  <c r="Q548" i="1"/>
  <c r="R548" i="1" s="1"/>
  <c r="T548" i="1" s="1"/>
  <c r="U548" i="1" s="1"/>
  <c r="M548" i="1"/>
  <c r="L548" i="1"/>
  <c r="J548" i="1"/>
  <c r="H548" i="1"/>
  <c r="AC547" i="1"/>
  <c r="AB547" i="1"/>
  <c r="AA547" i="1"/>
  <c r="W547" i="1"/>
  <c r="Q547" i="1"/>
  <c r="R547" i="1" s="1"/>
  <c r="T547" i="1" s="1"/>
  <c r="U547" i="1" s="1"/>
  <c r="M547" i="1"/>
  <c r="L547" i="1"/>
  <c r="J547" i="1"/>
  <c r="H547" i="1"/>
  <c r="AC546" i="1"/>
  <c r="AB546" i="1"/>
  <c r="AA546" i="1"/>
  <c r="W546" i="1"/>
  <c r="Q546" i="1"/>
  <c r="S546" i="1" s="1"/>
  <c r="M546" i="1"/>
  <c r="L546" i="1"/>
  <c r="J546" i="1"/>
  <c r="H546" i="1"/>
  <c r="AC545" i="1"/>
  <c r="AB545" i="1"/>
  <c r="AA545" i="1"/>
  <c r="W545" i="1"/>
  <c r="R545" i="1"/>
  <c r="T545" i="1" s="1"/>
  <c r="U545" i="1" s="1"/>
  <c r="Q545" i="1"/>
  <c r="S545" i="1" s="1"/>
  <c r="M545" i="1"/>
  <c r="L545" i="1"/>
  <c r="J545" i="1"/>
  <c r="H545" i="1"/>
  <c r="AC544" i="1"/>
  <c r="AB544" i="1"/>
  <c r="AA544" i="1"/>
  <c r="W544" i="1"/>
  <c r="Q544" i="1"/>
  <c r="R544" i="1" s="1"/>
  <c r="T544" i="1" s="1"/>
  <c r="U544" i="1" s="1"/>
  <c r="M544" i="1"/>
  <c r="L544" i="1"/>
  <c r="J544" i="1"/>
  <c r="H544" i="1"/>
  <c r="AC543" i="1"/>
  <c r="AB543" i="1"/>
  <c r="AA543" i="1"/>
  <c r="W543" i="1"/>
  <c r="Q543" i="1"/>
  <c r="R543" i="1" s="1"/>
  <c r="T543" i="1" s="1"/>
  <c r="U543" i="1" s="1"/>
  <c r="M543" i="1"/>
  <c r="L543" i="1"/>
  <c r="J543" i="1"/>
  <c r="H543" i="1"/>
  <c r="AC542" i="1"/>
  <c r="AB542" i="1"/>
  <c r="AA542" i="1"/>
  <c r="W542" i="1"/>
  <c r="Q542" i="1"/>
  <c r="S542" i="1" s="1"/>
  <c r="M542" i="1"/>
  <c r="L542" i="1"/>
  <c r="J542" i="1"/>
  <c r="H542" i="1"/>
  <c r="AC541" i="1"/>
  <c r="AB541" i="1"/>
  <c r="AA541" i="1"/>
  <c r="W541" i="1"/>
  <c r="R541" i="1"/>
  <c r="T541" i="1" s="1"/>
  <c r="U541" i="1" s="1"/>
  <c r="Q541" i="1"/>
  <c r="S541" i="1" s="1"/>
  <c r="M541" i="1"/>
  <c r="L541" i="1"/>
  <c r="J541" i="1"/>
  <c r="H541" i="1"/>
  <c r="AC540" i="1"/>
  <c r="AB540" i="1"/>
  <c r="AA540" i="1"/>
  <c r="W540" i="1"/>
  <c r="Q540" i="1"/>
  <c r="R540" i="1" s="1"/>
  <c r="T540" i="1" s="1"/>
  <c r="U540" i="1" s="1"/>
  <c r="M540" i="1"/>
  <c r="L540" i="1"/>
  <c r="J540" i="1"/>
  <c r="H540" i="1"/>
  <c r="AC539" i="1"/>
  <c r="AB539" i="1"/>
  <c r="AA539" i="1"/>
  <c r="W539" i="1"/>
  <c r="Q539" i="1"/>
  <c r="R539" i="1" s="1"/>
  <c r="T539" i="1" s="1"/>
  <c r="U539" i="1" s="1"/>
  <c r="M539" i="1"/>
  <c r="L539" i="1"/>
  <c r="J539" i="1"/>
  <c r="H539" i="1"/>
  <c r="AC538" i="1"/>
  <c r="AB538" i="1"/>
  <c r="AA538" i="1"/>
  <c r="W538" i="1"/>
  <c r="Q538" i="1"/>
  <c r="S538" i="1" s="1"/>
  <c r="M538" i="1"/>
  <c r="L538" i="1"/>
  <c r="J538" i="1"/>
  <c r="H538" i="1"/>
  <c r="AC537" i="1"/>
  <c r="AB537" i="1"/>
  <c r="AA537" i="1"/>
  <c r="W537" i="1"/>
  <c r="R537" i="1"/>
  <c r="T537" i="1" s="1"/>
  <c r="U537" i="1" s="1"/>
  <c r="Q537" i="1"/>
  <c r="S537" i="1" s="1"/>
  <c r="M537" i="1"/>
  <c r="L537" i="1"/>
  <c r="J537" i="1"/>
  <c r="H537" i="1"/>
  <c r="AC536" i="1"/>
  <c r="AB536" i="1"/>
  <c r="AA536" i="1"/>
  <c r="W536" i="1"/>
  <c r="Q536" i="1"/>
  <c r="R536" i="1" s="1"/>
  <c r="T536" i="1" s="1"/>
  <c r="U536" i="1" s="1"/>
  <c r="M536" i="1"/>
  <c r="L536" i="1"/>
  <c r="J536" i="1"/>
  <c r="H536" i="1"/>
  <c r="AC535" i="1"/>
  <c r="AB535" i="1"/>
  <c r="AA535" i="1"/>
  <c r="W535" i="1"/>
  <c r="Q535" i="1"/>
  <c r="R535" i="1" s="1"/>
  <c r="T535" i="1" s="1"/>
  <c r="U535" i="1" s="1"/>
  <c r="M535" i="1"/>
  <c r="L535" i="1"/>
  <c r="J535" i="1"/>
  <c r="H535" i="1"/>
  <c r="AC534" i="1"/>
  <c r="AB534" i="1"/>
  <c r="AA534" i="1"/>
  <c r="W534" i="1"/>
  <c r="Q534" i="1"/>
  <c r="S534" i="1" s="1"/>
  <c r="M534" i="1"/>
  <c r="L534" i="1"/>
  <c r="J534" i="1"/>
  <c r="H534" i="1"/>
  <c r="AC533" i="1"/>
  <c r="AB533" i="1"/>
  <c r="AA533" i="1"/>
  <c r="W533" i="1"/>
  <c r="R533" i="1"/>
  <c r="T533" i="1" s="1"/>
  <c r="U533" i="1" s="1"/>
  <c r="Q533" i="1"/>
  <c r="S533" i="1" s="1"/>
  <c r="M533" i="1"/>
  <c r="L533" i="1"/>
  <c r="J533" i="1"/>
  <c r="H533" i="1"/>
  <c r="AC532" i="1"/>
  <c r="AB532" i="1"/>
  <c r="AA532" i="1"/>
  <c r="W532" i="1"/>
  <c r="Q532" i="1"/>
  <c r="R532" i="1" s="1"/>
  <c r="T532" i="1" s="1"/>
  <c r="U532" i="1" s="1"/>
  <c r="M532" i="1"/>
  <c r="L532" i="1"/>
  <c r="J532" i="1"/>
  <c r="H532" i="1"/>
  <c r="AC531" i="1"/>
  <c r="AB531" i="1"/>
  <c r="AA531" i="1"/>
  <c r="W531" i="1"/>
  <c r="Q531" i="1"/>
  <c r="R531" i="1" s="1"/>
  <c r="T531" i="1" s="1"/>
  <c r="U531" i="1" s="1"/>
  <c r="M531" i="1"/>
  <c r="L531" i="1"/>
  <c r="J531" i="1"/>
  <c r="H531" i="1"/>
  <c r="AC530" i="1"/>
  <c r="AB530" i="1"/>
  <c r="AA530" i="1"/>
  <c r="W530" i="1"/>
  <c r="Q530" i="1"/>
  <c r="S530" i="1" s="1"/>
  <c r="M530" i="1"/>
  <c r="L530" i="1"/>
  <c r="J530" i="1"/>
  <c r="H530" i="1"/>
  <c r="AC529" i="1"/>
  <c r="AB529" i="1"/>
  <c r="AA529" i="1"/>
  <c r="W529" i="1"/>
  <c r="R529" i="1"/>
  <c r="T529" i="1" s="1"/>
  <c r="U529" i="1" s="1"/>
  <c r="Q529" i="1"/>
  <c r="S529" i="1" s="1"/>
  <c r="M529" i="1"/>
  <c r="L529" i="1"/>
  <c r="J529" i="1"/>
  <c r="H529" i="1"/>
  <c r="AC528" i="1"/>
  <c r="AB528" i="1"/>
  <c r="AA528" i="1"/>
  <c r="W528" i="1"/>
  <c r="Q528" i="1"/>
  <c r="R528" i="1" s="1"/>
  <c r="T528" i="1" s="1"/>
  <c r="U528" i="1" s="1"/>
  <c r="M528" i="1"/>
  <c r="L528" i="1"/>
  <c r="J528" i="1"/>
  <c r="H528" i="1"/>
  <c r="AC527" i="1"/>
  <c r="AB527" i="1"/>
  <c r="AA527" i="1"/>
  <c r="W527" i="1"/>
  <c r="Q527" i="1"/>
  <c r="R527" i="1" s="1"/>
  <c r="T527" i="1" s="1"/>
  <c r="U527" i="1" s="1"/>
  <c r="M527" i="1"/>
  <c r="L527" i="1"/>
  <c r="J527" i="1"/>
  <c r="H527" i="1"/>
  <c r="AC526" i="1"/>
  <c r="AB526" i="1"/>
  <c r="AA526" i="1"/>
  <c r="W526" i="1"/>
  <c r="Q526" i="1"/>
  <c r="S526" i="1" s="1"/>
  <c r="M526" i="1"/>
  <c r="L526" i="1"/>
  <c r="J526" i="1"/>
  <c r="H526" i="1"/>
  <c r="AC525" i="1"/>
  <c r="AB525" i="1"/>
  <c r="AA525" i="1"/>
  <c r="W525" i="1"/>
  <c r="R525" i="1"/>
  <c r="T525" i="1" s="1"/>
  <c r="U525" i="1" s="1"/>
  <c r="Q525" i="1"/>
  <c r="S525" i="1" s="1"/>
  <c r="M525" i="1"/>
  <c r="L525" i="1"/>
  <c r="J525" i="1"/>
  <c r="H525" i="1"/>
  <c r="AC524" i="1"/>
  <c r="AB524" i="1"/>
  <c r="AA524" i="1"/>
  <c r="W524" i="1"/>
  <c r="Q524" i="1"/>
  <c r="R524" i="1" s="1"/>
  <c r="T524" i="1" s="1"/>
  <c r="U524" i="1" s="1"/>
  <c r="M524" i="1"/>
  <c r="L524" i="1"/>
  <c r="J524" i="1"/>
  <c r="H524" i="1"/>
  <c r="AC523" i="1"/>
  <c r="AB523" i="1"/>
  <c r="AA523" i="1"/>
  <c r="W523" i="1"/>
  <c r="Q523" i="1"/>
  <c r="R523" i="1" s="1"/>
  <c r="T523" i="1" s="1"/>
  <c r="U523" i="1" s="1"/>
  <c r="M523" i="1"/>
  <c r="L523" i="1"/>
  <c r="J523" i="1"/>
  <c r="H523" i="1"/>
  <c r="AC522" i="1"/>
  <c r="AB522" i="1"/>
  <c r="AA522" i="1"/>
  <c r="W522" i="1"/>
  <c r="Q522" i="1"/>
  <c r="S522" i="1" s="1"/>
  <c r="M522" i="1"/>
  <c r="L522" i="1"/>
  <c r="J522" i="1"/>
  <c r="H522" i="1"/>
  <c r="AC521" i="1"/>
  <c r="AB521" i="1"/>
  <c r="AA521" i="1"/>
  <c r="W521" i="1"/>
  <c r="R521" i="1"/>
  <c r="T521" i="1" s="1"/>
  <c r="U521" i="1" s="1"/>
  <c r="Q521" i="1"/>
  <c r="S521" i="1" s="1"/>
  <c r="M521" i="1"/>
  <c r="L521" i="1"/>
  <c r="J521" i="1"/>
  <c r="H521" i="1"/>
  <c r="AC520" i="1"/>
  <c r="AB520" i="1"/>
  <c r="AA520" i="1"/>
  <c r="W520" i="1"/>
  <c r="Q520" i="1"/>
  <c r="R520" i="1" s="1"/>
  <c r="T520" i="1" s="1"/>
  <c r="U520" i="1" s="1"/>
  <c r="M520" i="1"/>
  <c r="L520" i="1"/>
  <c r="J520" i="1"/>
  <c r="H520" i="1"/>
  <c r="AC519" i="1"/>
  <c r="AB519" i="1"/>
  <c r="AA519" i="1"/>
  <c r="W519" i="1"/>
  <c r="Q519" i="1"/>
  <c r="R519" i="1" s="1"/>
  <c r="T519" i="1" s="1"/>
  <c r="U519" i="1" s="1"/>
  <c r="M519" i="1"/>
  <c r="L519" i="1"/>
  <c r="J519" i="1"/>
  <c r="H519" i="1"/>
  <c r="AC518" i="1"/>
  <c r="AB518" i="1"/>
  <c r="AA518" i="1"/>
  <c r="W518" i="1"/>
  <c r="Q518" i="1"/>
  <c r="S518" i="1" s="1"/>
  <c r="M518" i="1"/>
  <c r="L518" i="1"/>
  <c r="J518" i="1"/>
  <c r="H518" i="1"/>
  <c r="S523" i="1" l="1"/>
  <c r="S524" i="1"/>
  <c r="S531" i="1"/>
  <c r="S532" i="1"/>
  <c r="S535" i="1"/>
  <c r="S536" i="1"/>
  <c r="S547" i="1"/>
  <c r="S548" i="1"/>
  <c r="S551" i="1"/>
  <c r="S519" i="1"/>
  <c r="S520" i="1"/>
  <c r="S527" i="1"/>
  <c r="S528" i="1"/>
  <c r="S539" i="1"/>
  <c r="S540" i="1"/>
  <c r="S543" i="1"/>
  <c r="S544" i="1"/>
  <c r="R553" i="1"/>
  <c r="T553" i="1" s="1"/>
  <c r="U553" i="1" s="1"/>
  <c r="S552" i="1"/>
  <c r="R518" i="1"/>
  <c r="T518" i="1" s="1"/>
  <c r="U518" i="1" s="1"/>
  <c r="R522" i="1"/>
  <c r="T522" i="1" s="1"/>
  <c r="U522" i="1" s="1"/>
  <c r="R526" i="1"/>
  <c r="T526" i="1" s="1"/>
  <c r="U526" i="1" s="1"/>
  <c r="R530" i="1"/>
  <c r="T530" i="1" s="1"/>
  <c r="U530" i="1" s="1"/>
  <c r="R534" i="1"/>
  <c r="T534" i="1" s="1"/>
  <c r="U534" i="1" s="1"/>
  <c r="R538" i="1"/>
  <c r="T538" i="1" s="1"/>
  <c r="U538" i="1" s="1"/>
  <c r="R542" i="1"/>
  <c r="T542" i="1" s="1"/>
  <c r="U542" i="1" s="1"/>
  <c r="R546" i="1"/>
  <c r="T546" i="1" s="1"/>
  <c r="U546" i="1" s="1"/>
  <c r="R550" i="1"/>
  <c r="T550" i="1" s="1"/>
  <c r="U550" i="1" s="1"/>
  <c r="AA517" i="1"/>
  <c r="AA516" i="1"/>
  <c r="AA511" i="1"/>
  <c r="AA510" i="1"/>
  <c r="AA509" i="1"/>
  <c r="AA508" i="1"/>
  <c r="AA507" i="1"/>
  <c r="AA506" i="1"/>
  <c r="AA505" i="1"/>
  <c r="AA504" i="1"/>
  <c r="AA503" i="1"/>
  <c r="AA502" i="1"/>
  <c r="AA501" i="1"/>
  <c r="AA500" i="1"/>
  <c r="AA495" i="1"/>
  <c r="AA494" i="1"/>
  <c r="AA493" i="1"/>
  <c r="AA492" i="1"/>
  <c r="AA491" i="1"/>
  <c r="AA490" i="1"/>
  <c r="AA489" i="1"/>
  <c r="AA487" i="1"/>
  <c r="AA482" i="1"/>
  <c r="AA481" i="1"/>
  <c r="AA480" i="1"/>
  <c r="AA479" i="1"/>
  <c r="AA474" i="1"/>
  <c r="AA473" i="1"/>
  <c r="AA472" i="1"/>
  <c r="AA471" i="1"/>
  <c r="AA470" i="1"/>
  <c r="AA469" i="1"/>
  <c r="AA468" i="1"/>
  <c r="AA467" i="1"/>
  <c r="AA466" i="1"/>
  <c r="AA465" i="1"/>
  <c r="AA464" i="1"/>
  <c r="AA463" i="1"/>
  <c r="AA458" i="1"/>
  <c r="AA457" i="1"/>
  <c r="AA456" i="1"/>
  <c r="AA455" i="1"/>
  <c r="AA454" i="1"/>
  <c r="AA453" i="1"/>
  <c r="AA452" i="1"/>
  <c r="AA450" i="1"/>
  <c r="AA445" i="1"/>
  <c r="AA444" i="1"/>
  <c r="AA443" i="1"/>
  <c r="AA442" i="1"/>
  <c r="AA437" i="1"/>
  <c r="AA436" i="1"/>
  <c r="AA435" i="1"/>
  <c r="AA434" i="1"/>
  <c r="AA433" i="1"/>
  <c r="AA432" i="1"/>
  <c r="AA431" i="1"/>
  <c r="AA430" i="1"/>
  <c r="AA429" i="1"/>
  <c r="AA428" i="1"/>
  <c r="AA427" i="1"/>
  <c r="AA426" i="1"/>
  <c r="AA421" i="1"/>
  <c r="AA420" i="1"/>
  <c r="AA419" i="1"/>
  <c r="AA418" i="1"/>
  <c r="AA417" i="1"/>
  <c r="AA416" i="1"/>
  <c r="AA415" i="1"/>
  <c r="AA413" i="1"/>
  <c r="AA408" i="1"/>
  <c r="AA407" i="1"/>
  <c r="AA406" i="1"/>
  <c r="AA405" i="1"/>
  <c r="AA400" i="1"/>
  <c r="AA399" i="1"/>
  <c r="AA398" i="1"/>
  <c r="AA397" i="1"/>
  <c r="AA396" i="1"/>
  <c r="AA395" i="1"/>
  <c r="AA394" i="1"/>
  <c r="AA393" i="1"/>
  <c r="AA392" i="1"/>
  <c r="AA391" i="1"/>
  <c r="AA390" i="1"/>
  <c r="AA389" i="1"/>
  <c r="AA384" i="1"/>
  <c r="AA383" i="1"/>
  <c r="AA382" i="1"/>
  <c r="AA381" i="1"/>
  <c r="AA380" i="1"/>
  <c r="AA379" i="1"/>
  <c r="AA378" i="1"/>
  <c r="AA376" i="1"/>
  <c r="AA371" i="1"/>
  <c r="AA370" i="1"/>
  <c r="AA369" i="1"/>
  <c r="AA368" i="1"/>
  <c r="AA363" i="1"/>
  <c r="AA362" i="1"/>
  <c r="AA361" i="1"/>
  <c r="AA360" i="1"/>
  <c r="AA359" i="1"/>
  <c r="AA358" i="1"/>
  <c r="AA357" i="1"/>
  <c r="AA356" i="1"/>
  <c r="AA355" i="1"/>
  <c r="AA354" i="1"/>
  <c r="AA353" i="1"/>
  <c r="AA352" i="1"/>
  <c r="AA347" i="1"/>
  <c r="AA346" i="1"/>
  <c r="AA345" i="1"/>
  <c r="AA344" i="1"/>
  <c r="AA343" i="1"/>
  <c r="AA342" i="1"/>
  <c r="AA341" i="1"/>
  <c r="AA339" i="1"/>
  <c r="AA334" i="1"/>
  <c r="AA333"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06" i="1"/>
  <c r="AA305" i="1"/>
  <c r="AA300" i="1"/>
  <c r="AA299" i="1"/>
  <c r="AA298" i="1"/>
  <c r="AA297" i="1"/>
  <c r="AA296" i="1"/>
  <c r="AA295" i="1"/>
  <c r="AA294" i="1"/>
  <c r="AA293" i="1"/>
  <c r="AA292" i="1"/>
  <c r="AA291" i="1"/>
  <c r="AA290" i="1"/>
  <c r="AA289" i="1"/>
  <c r="AA284" i="1"/>
  <c r="AA283" i="1"/>
  <c r="AA282" i="1"/>
  <c r="AA281" i="1"/>
  <c r="AA280" i="1"/>
  <c r="AA279" i="1"/>
  <c r="AA278" i="1"/>
  <c r="AA276" i="1"/>
  <c r="AA271" i="1"/>
  <c r="AA270" i="1"/>
  <c r="AA269" i="1"/>
  <c r="AA268" i="1"/>
  <c r="AA263" i="1"/>
  <c r="AA262" i="1"/>
  <c r="AA261" i="1"/>
  <c r="AA260" i="1"/>
  <c r="AA259" i="1"/>
  <c r="AA258" i="1"/>
  <c r="AA257" i="1"/>
  <c r="AA256" i="1"/>
  <c r="AA255" i="1"/>
  <c r="AA254" i="1"/>
  <c r="AA253" i="1"/>
  <c r="AA252" i="1"/>
  <c r="AA247" i="1"/>
  <c r="AA246" i="1"/>
  <c r="AA245" i="1"/>
  <c r="AA244" i="1"/>
  <c r="AA243" i="1"/>
  <c r="AA242" i="1"/>
  <c r="AA241" i="1"/>
  <c r="AA239" i="1"/>
  <c r="AA234" i="1"/>
  <c r="AA233" i="1"/>
  <c r="AA232" i="1"/>
  <c r="AA231" i="1"/>
  <c r="AA226" i="1"/>
  <c r="AA225" i="1"/>
  <c r="AA224" i="1"/>
  <c r="AA223" i="1"/>
  <c r="AA222" i="1"/>
  <c r="AA221" i="1"/>
  <c r="AA220" i="1"/>
  <c r="AA219" i="1"/>
  <c r="AA218" i="1"/>
  <c r="AA217" i="1"/>
  <c r="AA216" i="1"/>
  <c r="AA215" i="1"/>
  <c r="AA210" i="1"/>
  <c r="AA209" i="1"/>
  <c r="AA208" i="1"/>
  <c r="AA207" i="1"/>
  <c r="AA206" i="1"/>
  <c r="AA205" i="1"/>
  <c r="AA204" i="1"/>
  <c r="AA202" i="1"/>
  <c r="AA197" i="1"/>
  <c r="AA196" i="1"/>
  <c r="AA195" i="1"/>
  <c r="AA194" i="1"/>
  <c r="AA189" i="1"/>
  <c r="AA188" i="1"/>
  <c r="AA187" i="1"/>
  <c r="AA186" i="1"/>
  <c r="AA185" i="1"/>
  <c r="AA184" i="1"/>
  <c r="AA183" i="1"/>
  <c r="AA182" i="1"/>
  <c r="AA181" i="1"/>
  <c r="AA180" i="1"/>
  <c r="AA179" i="1"/>
  <c r="AA178" i="1"/>
  <c r="AA173" i="1"/>
  <c r="AA172" i="1"/>
  <c r="AA171" i="1"/>
  <c r="AA170" i="1"/>
  <c r="AA169" i="1"/>
  <c r="AA168" i="1"/>
  <c r="AA167" i="1"/>
  <c r="AA165" i="1"/>
  <c r="AA160" i="1"/>
  <c r="AA159" i="1"/>
  <c r="AA158" i="1"/>
  <c r="AA157" i="1"/>
  <c r="AA152" i="1"/>
  <c r="AA151" i="1"/>
  <c r="AA150" i="1"/>
  <c r="AA149" i="1"/>
  <c r="AA148" i="1"/>
  <c r="AA147" i="1"/>
  <c r="AA146" i="1"/>
  <c r="AA145" i="1"/>
  <c r="AA144" i="1"/>
  <c r="AA143" i="1"/>
  <c r="AA142" i="1"/>
  <c r="AA141" i="1"/>
  <c r="AA136" i="1"/>
  <c r="AA135" i="1"/>
  <c r="AA134" i="1"/>
  <c r="AA133" i="1"/>
  <c r="AA132" i="1"/>
  <c r="AA131" i="1"/>
  <c r="AA130" i="1"/>
  <c r="AA128" i="1"/>
  <c r="AA123" i="1"/>
  <c r="AA122" i="1"/>
  <c r="AA121" i="1"/>
  <c r="AA120" i="1"/>
  <c r="AA115" i="1"/>
  <c r="AA114" i="1"/>
  <c r="AA113" i="1"/>
  <c r="AA112" i="1"/>
  <c r="AA111" i="1"/>
  <c r="AA110" i="1"/>
  <c r="AA109" i="1"/>
  <c r="AA108" i="1"/>
  <c r="AA107" i="1"/>
  <c r="AA106" i="1"/>
  <c r="AA105" i="1"/>
  <c r="AA104" i="1"/>
  <c r="AA99" i="1"/>
  <c r="AA98" i="1"/>
  <c r="AA97" i="1"/>
  <c r="AA96" i="1"/>
  <c r="AA95" i="1"/>
  <c r="AA94" i="1"/>
  <c r="AA93" i="1"/>
  <c r="AA91" i="1"/>
  <c r="AA86" i="1"/>
  <c r="AA85" i="1"/>
  <c r="AA84" i="1"/>
  <c r="AA83" i="1"/>
  <c r="AA78" i="1"/>
  <c r="AA77" i="1"/>
  <c r="AA76" i="1"/>
  <c r="AA75" i="1"/>
  <c r="AA74" i="1"/>
  <c r="AA73" i="1"/>
  <c r="AA72" i="1"/>
  <c r="AA71" i="1"/>
  <c r="AA70" i="1"/>
  <c r="AA69" i="1"/>
  <c r="AA68" i="1"/>
  <c r="AA67" i="1"/>
  <c r="AA62" i="1"/>
  <c r="AA61" i="1"/>
  <c r="AA60" i="1"/>
  <c r="AA59" i="1"/>
  <c r="AA58" i="1"/>
  <c r="AA57" i="1"/>
  <c r="AA56" i="1"/>
  <c r="AA54" i="1"/>
  <c r="AA49" i="1"/>
  <c r="AA48" i="1"/>
  <c r="AC495" i="1" l="1"/>
  <c r="AB495" i="1"/>
  <c r="W495" i="1"/>
  <c r="Q495" i="1"/>
  <c r="S495" i="1" s="1"/>
  <c r="M495" i="1"/>
  <c r="L495" i="1"/>
  <c r="J495" i="1"/>
  <c r="H495" i="1"/>
  <c r="AC458" i="1"/>
  <c r="AB458" i="1"/>
  <c r="W458" i="1"/>
  <c r="Q458" i="1"/>
  <c r="S458" i="1" s="1"/>
  <c r="M458" i="1"/>
  <c r="L458" i="1"/>
  <c r="J458" i="1"/>
  <c r="H458" i="1"/>
  <c r="AC421" i="1"/>
  <c r="AB421" i="1"/>
  <c r="W421" i="1"/>
  <c r="Q421" i="1"/>
  <c r="S421" i="1" s="1"/>
  <c r="M421" i="1"/>
  <c r="L421" i="1"/>
  <c r="J421" i="1"/>
  <c r="H421" i="1"/>
  <c r="AC384" i="1"/>
  <c r="AB384" i="1"/>
  <c r="W384" i="1"/>
  <c r="Q384" i="1"/>
  <c r="S384" i="1" s="1"/>
  <c r="M384" i="1"/>
  <c r="L384" i="1"/>
  <c r="J384" i="1"/>
  <c r="H384" i="1"/>
  <c r="AC347" i="1"/>
  <c r="AB347" i="1"/>
  <c r="W347" i="1"/>
  <c r="Q347" i="1"/>
  <c r="S347" i="1" s="1"/>
  <c r="M347" i="1"/>
  <c r="L347" i="1"/>
  <c r="J347" i="1"/>
  <c r="H347" i="1"/>
  <c r="AC284" i="1"/>
  <c r="AB284" i="1"/>
  <c r="W284" i="1"/>
  <c r="Q284" i="1"/>
  <c r="S284" i="1" s="1"/>
  <c r="M284" i="1"/>
  <c r="L284" i="1"/>
  <c r="J284" i="1"/>
  <c r="H284" i="1"/>
  <c r="AC247" i="1"/>
  <c r="AB247" i="1"/>
  <c r="W247" i="1"/>
  <c r="Q247" i="1"/>
  <c r="R247" i="1" s="1"/>
  <c r="T247" i="1" s="1"/>
  <c r="U247" i="1" s="1"/>
  <c r="M247" i="1"/>
  <c r="L247" i="1"/>
  <c r="J247" i="1"/>
  <c r="H247" i="1"/>
  <c r="AC210" i="1"/>
  <c r="AB210" i="1"/>
  <c r="W210" i="1"/>
  <c r="Q210" i="1"/>
  <c r="R210" i="1" s="1"/>
  <c r="T210" i="1" s="1"/>
  <c r="U210" i="1" s="1"/>
  <c r="M210" i="1"/>
  <c r="L210" i="1"/>
  <c r="J210" i="1"/>
  <c r="H210" i="1"/>
  <c r="AC173" i="1"/>
  <c r="AB173" i="1"/>
  <c r="W173" i="1"/>
  <c r="Q173" i="1"/>
  <c r="S173" i="1" s="1"/>
  <c r="M173" i="1"/>
  <c r="L173" i="1"/>
  <c r="J173" i="1"/>
  <c r="H173" i="1"/>
  <c r="AC136" i="1"/>
  <c r="AB136" i="1"/>
  <c r="W136" i="1"/>
  <c r="Q136" i="1"/>
  <c r="S136" i="1" s="1"/>
  <c r="M136" i="1"/>
  <c r="L136" i="1"/>
  <c r="J136" i="1"/>
  <c r="H136" i="1"/>
  <c r="AC99" i="1"/>
  <c r="AB99" i="1"/>
  <c r="W99" i="1"/>
  <c r="Q99" i="1"/>
  <c r="R99" i="1" s="1"/>
  <c r="T99" i="1" s="1"/>
  <c r="U99" i="1" s="1"/>
  <c r="M99" i="1"/>
  <c r="L99" i="1"/>
  <c r="J99" i="1"/>
  <c r="H99" i="1"/>
  <c r="AC62" i="1"/>
  <c r="AB62" i="1"/>
  <c r="W62" i="1"/>
  <c r="Q62" i="1"/>
  <c r="R62" i="1" s="1"/>
  <c r="T62" i="1" s="1"/>
  <c r="U62" i="1" s="1"/>
  <c r="M62" i="1"/>
  <c r="L62" i="1"/>
  <c r="J62" i="1"/>
  <c r="H62" i="1"/>
  <c r="AC25" i="1"/>
  <c r="AB25" i="1"/>
  <c r="AA25" i="1"/>
  <c r="W25" i="1"/>
  <c r="Q25" i="1"/>
  <c r="R25" i="1" s="1"/>
  <c r="T25" i="1" s="1"/>
  <c r="U25" i="1" s="1"/>
  <c r="M25" i="1"/>
  <c r="L25" i="1"/>
  <c r="J25" i="1"/>
  <c r="H25" i="1"/>
  <c r="S210" i="1" l="1"/>
  <c r="R458" i="1"/>
  <c r="T458" i="1" s="1"/>
  <c r="U458" i="1" s="1"/>
  <c r="R384" i="1"/>
  <c r="T384" i="1" s="1"/>
  <c r="U384" i="1" s="1"/>
  <c r="R284" i="1"/>
  <c r="T284" i="1" s="1"/>
  <c r="U284" i="1" s="1"/>
  <c r="S62" i="1"/>
  <c r="R495" i="1"/>
  <c r="T495" i="1" s="1"/>
  <c r="U495" i="1" s="1"/>
  <c r="R421" i="1"/>
  <c r="T421" i="1" s="1"/>
  <c r="U421" i="1" s="1"/>
  <c r="R347" i="1"/>
  <c r="T347" i="1" s="1"/>
  <c r="U347" i="1" s="1"/>
  <c r="R136" i="1"/>
  <c r="T136" i="1" s="1"/>
  <c r="U136" i="1" s="1"/>
  <c r="S99" i="1"/>
  <c r="S247" i="1"/>
  <c r="R173" i="1"/>
  <c r="T173" i="1" s="1"/>
  <c r="U173" i="1" s="1"/>
  <c r="S25" i="1"/>
  <c r="H205" i="1"/>
  <c r="AC493" i="1"/>
  <c r="AB493" i="1"/>
  <c r="W493" i="1"/>
  <c r="Q493" i="1"/>
  <c r="S493" i="1" s="1"/>
  <c r="M493" i="1"/>
  <c r="L493" i="1"/>
  <c r="J493" i="1"/>
  <c r="H493" i="1"/>
  <c r="AC492" i="1"/>
  <c r="AB492" i="1"/>
  <c r="W492" i="1"/>
  <c r="Q492" i="1"/>
  <c r="R492" i="1" s="1"/>
  <c r="T492" i="1" s="1"/>
  <c r="U492" i="1" s="1"/>
  <c r="M492" i="1"/>
  <c r="L492" i="1"/>
  <c r="J492" i="1"/>
  <c r="H492" i="1"/>
  <c r="AC491" i="1"/>
  <c r="AB491" i="1"/>
  <c r="W491" i="1"/>
  <c r="Q491" i="1"/>
  <c r="R491" i="1" s="1"/>
  <c r="T491" i="1" s="1"/>
  <c r="U491" i="1" s="1"/>
  <c r="M491" i="1"/>
  <c r="L491" i="1"/>
  <c r="J491" i="1"/>
  <c r="H491" i="1"/>
  <c r="AC490" i="1"/>
  <c r="AB490" i="1"/>
  <c r="W490" i="1"/>
  <c r="Q490" i="1"/>
  <c r="R490" i="1" s="1"/>
  <c r="T490" i="1" s="1"/>
  <c r="U490" i="1" s="1"/>
  <c r="M490" i="1"/>
  <c r="L490" i="1"/>
  <c r="J490" i="1"/>
  <c r="H490" i="1"/>
  <c r="AC456" i="1"/>
  <c r="AB456" i="1"/>
  <c r="W456" i="1"/>
  <c r="Q456" i="1"/>
  <c r="S456" i="1" s="1"/>
  <c r="M456" i="1"/>
  <c r="L456" i="1"/>
  <c r="J456" i="1"/>
  <c r="H456" i="1"/>
  <c r="AC455" i="1"/>
  <c r="AB455" i="1"/>
  <c r="W455" i="1"/>
  <c r="Q455" i="1"/>
  <c r="S455" i="1" s="1"/>
  <c r="M455" i="1"/>
  <c r="L455" i="1"/>
  <c r="J455" i="1"/>
  <c r="H455" i="1"/>
  <c r="AC454" i="1"/>
  <c r="AB454" i="1"/>
  <c r="W454" i="1"/>
  <c r="Q454" i="1"/>
  <c r="S454" i="1" s="1"/>
  <c r="M454" i="1"/>
  <c r="L454" i="1"/>
  <c r="J454" i="1"/>
  <c r="H454" i="1"/>
  <c r="AC453" i="1"/>
  <c r="AB453" i="1"/>
  <c r="W453" i="1"/>
  <c r="Q453" i="1"/>
  <c r="S453" i="1" s="1"/>
  <c r="M453" i="1"/>
  <c r="L453" i="1"/>
  <c r="J453" i="1"/>
  <c r="H453" i="1"/>
  <c r="AC419" i="1"/>
  <c r="AB419" i="1"/>
  <c r="W419" i="1"/>
  <c r="Q419" i="1"/>
  <c r="S419" i="1" s="1"/>
  <c r="M419" i="1"/>
  <c r="L419" i="1"/>
  <c r="J419" i="1"/>
  <c r="H419" i="1"/>
  <c r="AC418" i="1"/>
  <c r="AB418" i="1"/>
  <c r="W418" i="1"/>
  <c r="Q418" i="1"/>
  <c r="R418" i="1" s="1"/>
  <c r="T418" i="1" s="1"/>
  <c r="U418" i="1" s="1"/>
  <c r="M418" i="1"/>
  <c r="L418" i="1"/>
  <c r="J418" i="1"/>
  <c r="H418" i="1"/>
  <c r="AC417" i="1"/>
  <c r="AB417" i="1"/>
  <c r="W417" i="1"/>
  <c r="Q417" i="1"/>
  <c r="S417" i="1" s="1"/>
  <c r="M417" i="1"/>
  <c r="L417" i="1"/>
  <c r="J417" i="1"/>
  <c r="H417" i="1"/>
  <c r="AC416" i="1"/>
  <c r="AB416" i="1"/>
  <c r="W416" i="1"/>
  <c r="Q416" i="1"/>
  <c r="R416" i="1" s="1"/>
  <c r="T416" i="1" s="1"/>
  <c r="U416" i="1" s="1"/>
  <c r="M416" i="1"/>
  <c r="L416" i="1"/>
  <c r="J416" i="1"/>
  <c r="H416" i="1"/>
  <c r="AC382" i="1"/>
  <c r="AB382" i="1"/>
  <c r="W382" i="1"/>
  <c r="Q382" i="1"/>
  <c r="S382" i="1" s="1"/>
  <c r="M382" i="1"/>
  <c r="L382" i="1"/>
  <c r="J382" i="1"/>
  <c r="H382" i="1"/>
  <c r="AC381" i="1"/>
  <c r="AB381" i="1"/>
  <c r="W381" i="1"/>
  <c r="Q381" i="1"/>
  <c r="R381" i="1" s="1"/>
  <c r="T381" i="1" s="1"/>
  <c r="U381" i="1" s="1"/>
  <c r="M381" i="1"/>
  <c r="L381" i="1"/>
  <c r="J381" i="1"/>
  <c r="H381" i="1"/>
  <c r="AC380" i="1"/>
  <c r="AB380" i="1"/>
  <c r="W380" i="1"/>
  <c r="Q380" i="1"/>
  <c r="R380" i="1" s="1"/>
  <c r="T380" i="1" s="1"/>
  <c r="U380" i="1" s="1"/>
  <c r="M380" i="1"/>
  <c r="L380" i="1"/>
  <c r="J380" i="1"/>
  <c r="H380" i="1"/>
  <c r="AC379" i="1"/>
  <c r="AB379" i="1"/>
  <c r="W379" i="1"/>
  <c r="Q379" i="1"/>
  <c r="R379" i="1" s="1"/>
  <c r="T379" i="1" s="1"/>
  <c r="U379" i="1" s="1"/>
  <c r="M379" i="1"/>
  <c r="L379" i="1"/>
  <c r="J379" i="1"/>
  <c r="H379" i="1"/>
  <c r="AC345" i="1"/>
  <c r="AB345" i="1"/>
  <c r="W345" i="1"/>
  <c r="Q345" i="1"/>
  <c r="S345" i="1" s="1"/>
  <c r="M345" i="1"/>
  <c r="L345" i="1"/>
  <c r="J345" i="1"/>
  <c r="H345" i="1"/>
  <c r="AC344" i="1"/>
  <c r="AB344" i="1"/>
  <c r="W344" i="1"/>
  <c r="Q344" i="1"/>
  <c r="S344" i="1" s="1"/>
  <c r="M344" i="1"/>
  <c r="L344" i="1"/>
  <c r="J344" i="1"/>
  <c r="H344" i="1"/>
  <c r="AC343" i="1"/>
  <c r="AB343" i="1"/>
  <c r="W343" i="1"/>
  <c r="Q343" i="1"/>
  <c r="S343" i="1" s="1"/>
  <c r="M343" i="1"/>
  <c r="L343" i="1"/>
  <c r="J343" i="1"/>
  <c r="H343" i="1"/>
  <c r="AC342" i="1"/>
  <c r="AB342" i="1"/>
  <c r="W342" i="1"/>
  <c r="Q342" i="1"/>
  <c r="S342" i="1" s="1"/>
  <c r="M342" i="1"/>
  <c r="L342" i="1"/>
  <c r="J342" i="1"/>
  <c r="H342" i="1"/>
  <c r="AC282" i="1"/>
  <c r="AB282" i="1"/>
  <c r="W282" i="1"/>
  <c r="Q282" i="1"/>
  <c r="S282" i="1" s="1"/>
  <c r="M282" i="1"/>
  <c r="L282" i="1"/>
  <c r="J282" i="1"/>
  <c r="H282" i="1"/>
  <c r="AC281" i="1"/>
  <c r="AB281" i="1"/>
  <c r="W281" i="1"/>
  <c r="Q281" i="1"/>
  <c r="R281" i="1" s="1"/>
  <c r="T281" i="1" s="1"/>
  <c r="U281" i="1" s="1"/>
  <c r="M281" i="1"/>
  <c r="L281" i="1"/>
  <c r="J281" i="1"/>
  <c r="H281" i="1"/>
  <c r="AC280" i="1"/>
  <c r="AB280" i="1"/>
  <c r="W280" i="1"/>
  <c r="Q280" i="1"/>
  <c r="R280" i="1" s="1"/>
  <c r="T280" i="1" s="1"/>
  <c r="U280" i="1" s="1"/>
  <c r="M280" i="1"/>
  <c r="L280" i="1"/>
  <c r="J280" i="1"/>
  <c r="H280" i="1"/>
  <c r="AC279" i="1"/>
  <c r="AB279" i="1"/>
  <c r="W279" i="1"/>
  <c r="Q279" i="1"/>
  <c r="R279" i="1" s="1"/>
  <c r="T279" i="1" s="1"/>
  <c r="U279" i="1" s="1"/>
  <c r="M279" i="1"/>
  <c r="L279" i="1"/>
  <c r="J279" i="1"/>
  <c r="H279" i="1"/>
  <c r="AC245" i="1"/>
  <c r="AB245" i="1"/>
  <c r="W245" i="1"/>
  <c r="Q245" i="1"/>
  <c r="S245" i="1" s="1"/>
  <c r="M245" i="1"/>
  <c r="L245" i="1"/>
  <c r="J245" i="1"/>
  <c r="H245" i="1"/>
  <c r="AC244" i="1"/>
  <c r="AB244" i="1"/>
  <c r="W244" i="1"/>
  <c r="Q244" i="1"/>
  <c r="R244" i="1" s="1"/>
  <c r="T244" i="1" s="1"/>
  <c r="U244" i="1" s="1"/>
  <c r="M244" i="1"/>
  <c r="L244" i="1"/>
  <c r="J244" i="1"/>
  <c r="H244" i="1"/>
  <c r="AC243" i="1"/>
  <c r="AB243" i="1"/>
  <c r="W243" i="1"/>
  <c r="Q243" i="1"/>
  <c r="S243" i="1" s="1"/>
  <c r="M243" i="1"/>
  <c r="L243" i="1"/>
  <c r="J243" i="1"/>
  <c r="H243" i="1"/>
  <c r="AC242" i="1"/>
  <c r="AB242" i="1"/>
  <c r="W242" i="1"/>
  <c r="Q242" i="1"/>
  <c r="R242" i="1" s="1"/>
  <c r="T242" i="1" s="1"/>
  <c r="U242" i="1" s="1"/>
  <c r="M242" i="1"/>
  <c r="L242" i="1"/>
  <c r="J242" i="1"/>
  <c r="H242" i="1"/>
  <c r="AC208" i="1"/>
  <c r="AB208" i="1"/>
  <c r="W208" i="1"/>
  <c r="Q208" i="1"/>
  <c r="S208" i="1" s="1"/>
  <c r="M208" i="1"/>
  <c r="L208" i="1"/>
  <c r="J208" i="1"/>
  <c r="H208" i="1"/>
  <c r="AC207" i="1"/>
  <c r="AB207" i="1"/>
  <c r="W207" i="1"/>
  <c r="Q207" i="1"/>
  <c r="S207" i="1" s="1"/>
  <c r="M207" i="1"/>
  <c r="L207" i="1"/>
  <c r="J207" i="1"/>
  <c r="H207" i="1"/>
  <c r="AC206" i="1"/>
  <c r="AB206" i="1"/>
  <c r="W206" i="1"/>
  <c r="Q206" i="1"/>
  <c r="S206" i="1" s="1"/>
  <c r="M206" i="1"/>
  <c r="L206" i="1"/>
  <c r="J206" i="1"/>
  <c r="H206" i="1"/>
  <c r="AC205" i="1"/>
  <c r="AB205" i="1"/>
  <c r="W205" i="1"/>
  <c r="Q205" i="1"/>
  <c r="R205" i="1" s="1"/>
  <c r="T205" i="1" s="1"/>
  <c r="U205" i="1" s="1"/>
  <c r="M205" i="1"/>
  <c r="L205" i="1"/>
  <c r="J205" i="1"/>
  <c r="AC171" i="1"/>
  <c r="AB171" i="1"/>
  <c r="W171" i="1"/>
  <c r="Q171" i="1"/>
  <c r="S171" i="1" s="1"/>
  <c r="M171" i="1"/>
  <c r="L171" i="1"/>
  <c r="J171" i="1"/>
  <c r="H171" i="1"/>
  <c r="AC170" i="1"/>
  <c r="AB170" i="1"/>
  <c r="W170" i="1"/>
  <c r="Q170" i="1"/>
  <c r="R170" i="1" s="1"/>
  <c r="T170" i="1" s="1"/>
  <c r="U170" i="1" s="1"/>
  <c r="M170" i="1"/>
  <c r="L170" i="1"/>
  <c r="J170" i="1"/>
  <c r="H170" i="1"/>
  <c r="AC169" i="1"/>
  <c r="AB169" i="1"/>
  <c r="W169" i="1"/>
  <c r="Q169" i="1"/>
  <c r="S169" i="1" s="1"/>
  <c r="M169" i="1"/>
  <c r="L169" i="1"/>
  <c r="J169" i="1"/>
  <c r="H169" i="1"/>
  <c r="AC168" i="1"/>
  <c r="AB168" i="1"/>
  <c r="W168" i="1"/>
  <c r="Q168" i="1"/>
  <c r="S168" i="1" s="1"/>
  <c r="M168" i="1"/>
  <c r="L168" i="1"/>
  <c r="J168" i="1"/>
  <c r="H168" i="1"/>
  <c r="AC134" i="1"/>
  <c r="AB134" i="1"/>
  <c r="W134" i="1"/>
  <c r="Q134" i="1"/>
  <c r="S134" i="1" s="1"/>
  <c r="M134" i="1"/>
  <c r="L134" i="1"/>
  <c r="J134" i="1"/>
  <c r="H134" i="1"/>
  <c r="AC133" i="1"/>
  <c r="AB133" i="1"/>
  <c r="W133" i="1"/>
  <c r="Q133" i="1"/>
  <c r="S133" i="1" s="1"/>
  <c r="M133" i="1"/>
  <c r="L133" i="1"/>
  <c r="J133" i="1"/>
  <c r="H133" i="1"/>
  <c r="AC132" i="1"/>
  <c r="AB132" i="1"/>
  <c r="W132" i="1"/>
  <c r="Q132" i="1"/>
  <c r="S132" i="1" s="1"/>
  <c r="M132" i="1"/>
  <c r="L132" i="1"/>
  <c r="J132" i="1"/>
  <c r="H132" i="1"/>
  <c r="AC131" i="1"/>
  <c r="AB131" i="1"/>
  <c r="W131" i="1"/>
  <c r="Q131" i="1"/>
  <c r="R131" i="1" s="1"/>
  <c r="T131" i="1" s="1"/>
  <c r="U131" i="1" s="1"/>
  <c r="M131" i="1"/>
  <c r="L131" i="1"/>
  <c r="J131" i="1"/>
  <c r="H131" i="1"/>
  <c r="AC97" i="1"/>
  <c r="AB97" i="1"/>
  <c r="W97" i="1"/>
  <c r="Q97" i="1"/>
  <c r="S97" i="1" s="1"/>
  <c r="M97" i="1"/>
  <c r="L97" i="1"/>
  <c r="J97" i="1"/>
  <c r="H97" i="1"/>
  <c r="AC96" i="1"/>
  <c r="AB96" i="1"/>
  <c r="W96" i="1"/>
  <c r="Q96" i="1"/>
  <c r="S96" i="1" s="1"/>
  <c r="M96" i="1"/>
  <c r="L96" i="1"/>
  <c r="J96" i="1"/>
  <c r="H96" i="1"/>
  <c r="AC95" i="1"/>
  <c r="AB95" i="1"/>
  <c r="W95" i="1"/>
  <c r="Q95" i="1"/>
  <c r="R95" i="1" s="1"/>
  <c r="T95" i="1" s="1"/>
  <c r="U95" i="1" s="1"/>
  <c r="M95" i="1"/>
  <c r="L95" i="1"/>
  <c r="J95" i="1"/>
  <c r="H95" i="1"/>
  <c r="AC94" i="1"/>
  <c r="AB94" i="1"/>
  <c r="W94" i="1"/>
  <c r="Q94" i="1"/>
  <c r="R94" i="1" s="1"/>
  <c r="T94" i="1" s="1"/>
  <c r="U94" i="1" s="1"/>
  <c r="M94" i="1"/>
  <c r="L94" i="1"/>
  <c r="J94" i="1"/>
  <c r="H94" i="1"/>
  <c r="AC60" i="1"/>
  <c r="AB60" i="1"/>
  <c r="W60" i="1"/>
  <c r="Q60" i="1"/>
  <c r="S60" i="1" s="1"/>
  <c r="M60" i="1"/>
  <c r="L60" i="1"/>
  <c r="J60" i="1"/>
  <c r="H60" i="1"/>
  <c r="AC59" i="1"/>
  <c r="AB59" i="1"/>
  <c r="W59" i="1"/>
  <c r="Q59" i="1"/>
  <c r="R59" i="1" s="1"/>
  <c r="T59" i="1" s="1"/>
  <c r="U59" i="1" s="1"/>
  <c r="M59" i="1"/>
  <c r="L59" i="1"/>
  <c r="J59" i="1"/>
  <c r="H59" i="1"/>
  <c r="AC58" i="1"/>
  <c r="AB58" i="1"/>
  <c r="W58" i="1"/>
  <c r="Q58" i="1"/>
  <c r="R58" i="1" s="1"/>
  <c r="T58" i="1" s="1"/>
  <c r="U58" i="1" s="1"/>
  <c r="M58" i="1"/>
  <c r="L58" i="1"/>
  <c r="J58" i="1"/>
  <c r="H58" i="1"/>
  <c r="AC57" i="1"/>
  <c r="AB57" i="1"/>
  <c r="W57" i="1"/>
  <c r="Q57" i="1"/>
  <c r="S57" i="1" s="1"/>
  <c r="M57" i="1"/>
  <c r="L57" i="1"/>
  <c r="J57" i="1"/>
  <c r="H57" i="1"/>
  <c r="AC23" i="1"/>
  <c r="AB23" i="1"/>
  <c r="AA23" i="1"/>
  <c r="W23" i="1"/>
  <c r="Q23" i="1"/>
  <c r="S23" i="1" s="1"/>
  <c r="M23" i="1"/>
  <c r="L23" i="1"/>
  <c r="J23" i="1"/>
  <c r="H23" i="1"/>
  <c r="AC22" i="1"/>
  <c r="AB22" i="1"/>
  <c r="AA22" i="1"/>
  <c r="W22" i="1"/>
  <c r="Q22" i="1"/>
  <c r="S22" i="1" s="1"/>
  <c r="M22" i="1"/>
  <c r="L22" i="1"/>
  <c r="J22" i="1"/>
  <c r="H22" i="1"/>
  <c r="AC21" i="1"/>
  <c r="AB21" i="1"/>
  <c r="AA21" i="1"/>
  <c r="W21" i="1"/>
  <c r="Q21" i="1"/>
  <c r="R21" i="1" s="1"/>
  <c r="T21" i="1" s="1"/>
  <c r="U21" i="1" s="1"/>
  <c r="M21" i="1"/>
  <c r="L21" i="1"/>
  <c r="J21" i="1"/>
  <c r="H21" i="1"/>
  <c r="AC20" i="1"/>
  <c r="AB20" i="1"/>
  <c r="AA20" i="1"/>
  <c r="W20" i="1"/>
  <c r="Q20" i="1"/>
  <c r="S20" i="1" s="1"/>
  <c r="M20" i="1"/>
  <c r="L20" i="1"/>
  <c r="J20" i="1"/>
  <c r="H20" i="1"/>
  <c r="S490" i="1" l="1"/>
  <c r="R344" i="1"/>
  <c r="T344" i="1" s="1"/>
  <c r="U344" i="1" s="1"/>
  <c r="S205" i="1"/>
  <c r="S94" i="1"/>
  <c r="S279" i="1"/>
  <c r="R132" i="1"/>
  <c r="T132" i="1" s="1"/>
  <c r="U132" i="1" s="1"/>
  <c r="S416" i="1"/>
  <c r="R20" i="1"/>
  <c r="T20" i="1" s="1"/>
  <c r="U20" i="1" s="1"/>
  <c r="R243" i="1"/>
  <c r="T243" i="1" s="1"/>
  <c r="U243" i="1" s="1"/>
  <c r="R57" i="1"/>
  <c r="T57" i="1" s="1"/>
  <c r="U57" i="1" s="1"/>
  <c r="S280" i="1"/>
  <c r="S131" i="1"/>
  <c r="S242" i="1"/>
  <c r="R417" i="1"/>
  <c r="T417" i="1" s="1"/>
  <c r="U417" i="1" s="1"/>
  <c r="S491" i="1"/>
  <c r="R22" i="1"/>
  <c r="T22" i="1" s="1"/>
  <c r="U22" i="1" s="1"/>
  <c r="S380" i="1"/>
  <c r="S21" i="1"/>
  <c r="S379" i="1"/>
  <c r="R455" i="1"/>
  <c r="T455" i="1" s="1"/>
  <c r="U455" i="1" s="1"/>
  <c r="R453" i="1"/>
  <c r="T453" i="1" s="1"/>
  <c r="U453" i="1" s="1"/>
  <c r="R454" i="1"/>
  <c r="T454" i="1" s="1"/>
  <c r="U454" i="1" s="1"/>
  <c r="R342" i="1"/>
  <c r="T342" i="1" s="1"/>
  <c r="U342" i="1" s="1"/>
  <c r="R343" i="1"/>
  <c r="T343" i="1" s="1"/>
  <c r="U343" i="1" s="1"/>
  <c r="R206" i="1"/>
  <c r="T206" i="1" s="1"/>
  <c r="U206" i="1" s="1"/>
  <c r="R207" i="1"/>
  <c r="T207" i="1" s="1"/>
  <c r="U207" i="1" s="1"/>
  <c r="R168" i="1"/>
  <c r="T168" i="1" s="1"/>
  <c r="U168" i="1" s="1"/>
  <c r="R169" i="1"/>
  <c r="T169" i="1" s="1"/>
  <c r="U169" i="1" s="1"/>
  <c r="R133" i="1"/>
  <c r="T133" i="1" s="1"/>
  <c r="U133" i="1" s="1"/>
  <c r="S95" i="1"/>
  <c r="R96" i="1"/>
  <c r="T96" i="1" s="1"/>
  <c r="U96" i="1" s="1"/>
  <c r="S58" i="1"/>
  <c r="S492" i="1"/>
  <c r="R493" i="1"/>
  <c r="T493" i="1" s="1"/>
  <c r="U493" i="1" s="1"/>
  <c r="R456" i="1"/>
  <c r="T456" i="1" s="1"/>
  <c r="U456" i="1" s="1"/>
  <c r="S418" i="1"/>
  <c r="R419" i="1"/>
  <c r="T419" i="1" s="1"/>
  <c r="U419" i="1" s="1"/>
  <c r="S381" i="1"/>
  <c r="R382" i="1"/>
  <c r="T382" i="1" s="1"/>
  <c r="U382" i="1" s="1"/>
  <c r="R345" i="1"/>
  <c r="T345" i="1" s="1"/>
  <c r="U345" i="1" s="1"/>
  <c r="S281" i="1"/>
  <c r="R282" i="1"/>
  <c r="T282" i="1" s="1"/>
  <c r="U282" i="1" s="1"/>
  <c r="S244" i="1"/>
  <c r="R245" i="1"/>
  <c r="T245" i="1" s="1"/>
  <c r="U245" i="1" s="1"/>
  <c r="R208" i="1"/>
  <c r="T208" i="1" s="1"/>
  <c r="U208" i="1" s="1"/>
  <c r="S170" i="1"/>
  <c r="R171" i="1"/>
  <c r="T171" i="1" s="1"/>
  <c r="U171" i="1" s="1"/>
  <c r="R134" i="1"/>
  <c r="T134" i="1" s="1"/>
  <c r="U134" i="1" s="1"/>
  <c r="R97" i="1"/>
  <c r="T97" i="1" s="1"/>
  <c r="U97" i="1" s="1"/>
  <c r="S59" i="1"/>
  <c r="R60" i="1"/>
  <c r="T60" i="1" s="1"/>
  <c r="U60" i="1" s="1"/>
  <c r="R23" i="1"/>
  <c r="T23" i="1" s="1"/>
  <c r="U23" i="1" s="1"/>
  <c r="AC517" i="1" l="1"/>
  <c r="AB517" i="1"/>
  <c r="W517" i="1"/>
  <c r="Q517" i="1"/>
  <c r="S517" i="1" s="1"/>
  <c r="M517" i="1"/>
  <c r="L517" i="1"/>
  <c r="J517" i="1"/>
  <c r="H517" i="1"/>
  <c r="AC516" i="1"/>
  <c r="AB516" i="1"/>
  <c r="W516" i="1"/>
  <c r="Q516" i="1"/>
  <c r="S516" i="1" s="1"/>
  <c r="M516" i="1"/>
  <c r="L516" i="1"/>
  <c r="J516" i="1"/>
  <c r="H516" i="1"/>
  <c r="AC515" i="1"/>
  <c r="AB515" i="1"/>
  <c r="W515" i="1"/>
  <c r="Q515" i="1"/>
  <c r="S515" i="1" s="1"/>
  <c r="M515" i="1"/>
  <c r="L515" i="1"/>
  <c r="J515" i="1"/>
  <c r="H515" i="1"/>
  <c r="AC514" i="1"/>
  <c r="AB514" i="1"/>
  <c r="W514" i="1"/>
  <c r="Q514" i="1"/>
  <c r="S514" i="1" s="1"/>
  <c r="M514" i="1"/>
  <c r="L514" i="1"/>
  <c r="J514" i="1"/>
  <c r="H514" i="1"/>
  <c r="AC513" i="1"/>
  <c r="AB513" i="1"/>
  <c r="W513" i="1"/>
  <c r="Q513" i="1"/>
  <c r="S513" i="1" s="1"/>
  <c r="M513" i="1"/>
  <c r="L513" i="1"/>
  <c r="J513" i="1"/>
  <c r="H513" i="1"/>
  <c r="AC512" i="1"/>
  <c r="AB512" i="1"/>
  <c r="W512" i="1"/>
  <c r="Q512" i="1"/>
  <c r="S512" i="1" s="1"/>
  <c r="M512" i="1"/>
  <c r="L512" i="1"/>
  <c r="J512" i="1"/>
  <c r="H512" i="1"/>
  <c r="AC511" i="1"/>
  <c r="AB511" i="1"/>
  <c r="W511" i="1"/>
  <c r="Q511" i="1"/>
  <c r="S511" i="1" s="1"/>
  <c r="M511" i="1"/>
  <c r="L511" i="1"/>
  <c r="J511" i="1"/>
  <c r="H511" i="1"/>
  <c r="AC510" i="1"/>
  <c r="AB510" i="1"/>
  <c r="W510" i="1"/>
  <c r="Q510" i="1"/>
  <c r="S510" i="1" s="1"/>
  <c r="M510" i="1"/>
  <c r="L510" i="1"/>
  <c r="J510" i="1"/>
  <c r="H510" i="1"/>
  <c r="AC509" i="1"/>
  <c r="AB509" i="1"/>
  <c r="W509" i="1"/>
  <c r="Q509" i="1"/>
  <c r="R509" i="1" s="1"/>
  <c r="T509" i="1" s="1"/>
  <c r="U509" i="1" s="1"/>
  <c r="M509" i="1"/>
  <c r="L509" i="1"/>
  <c r="J509" i="1"/>
  <c r="H509" i="1"/>
  <c r="AC508" i="1"/>
  <c r="AB508" i="1"/>
  <c r="W508" i="1"/>
  <c r="Q508" i="1"/>
  <c r="R508" i="1" s="1"/>
  <c r="T508" i="1" s="1"/>
  <c r="U508" i="1" s="1"/>
  <c r="M508" i="1"/>
  <c r="L508" i="1"/>
  <c r="J508" i="1"/>
  <c r="H508" i="1"/>
  <c r="AC507" i="1"/>
  <c r="AB507" i="1"/>
  <c r="W507" i="1"/>
  <c r="Q507" i="1"/>
  <c r="S507" i="1" s="1"/>
  <c r="M507" i="1"/>
  <c r="L507" i="1"/>
  <c r="J507" i="1"/>
  <c r="H507" i="1"/>
  <c r="AC506" i="1"/>
  <c r="AB506" i="1"/>
  <c r="W506" i="1"/>
  <c r="Q506" i="1"/>
  <c r="S506" i="1" s="1"/>
  <c r="M506" i="1"/>
  <c r="L506" i="1"/>
  <c r="J506" i="1"/>
  <c r="H506" i="1"/>
  <c r="AC505" i="1"/>
  <c r="AB505" i="1"/>
  <c r="W505" i="1"/>
  <c r="Q505" i="1"/>
  <c r="S505" i="1" s="1"/>
  <c r="M505" i="1"/>
  <c r="L505" i="1"/>
  <c r="J505" i="1"/>
  <c r="H505" i="1"/>
  <c r="AC504" i="1"/>
  <c r="AB504" i="1"/>
  <c r="W504" i="1"/>
  <c r="Q504" i="1"/>
  <c r="S504" i="1" s="1"/>
  <c r="M504" i="1"/>
  <c r="L504" i="1"/>
  <c r="J504" i="1"/>
  <c r="H504" i="1"/>
  <c r="AC503" i="1"/>
  <c r="AB503" i="1"/>
  <c r="W503" i="1"/>
  <c r="Q503" i="1"/>
  <c r="S503" i="1" s="1"/>
  <c r="M503" i="1"/>
  <c r="L503" i="1"/>
  <c r="J503" i="1"/>
  <c r="H503" i="1"/>
  <c r="AC502" i="1"/>
  <c r="AB502" i="1"/>
  <c r="W502" i="1"/>
  <c r="Q502" i="1"/>
  <c r="S502" i="1" s="1"/>
  <c r="M502" i="1"/>
  <c r="L502" i="1"/>
  <c r="J502" i="1"/>
  <c r="H502" i="1"/>
  <c r="AC501" i="1"/>
  <c r="AB501" i="1"/>
  <c r="W501" i="1"/>
  <c r="Q501" i="1"/>
  <c r="R501" i="1" s="1"/>
  <c r="T501" i="1" s="1"/>
  <c r="U501" i="1" s="1"/>
  <c r="M501" i="1"/>
  <c r="L501" i="1"/>
  <c r="J501" i="1"/>
  <c r="H501" i="1"/>
  <c r="AC500" i="1"/>
  <c r="AB500" i="1"/>
  <c r="W500" i="1"/>
  <c r="Q500" i="1"/>
  <c r="S500" i="1" s="1"/>
  <c r="M500" i="1"/>
  <c r="L500" i="1"/>
  <c r="J500" i="1"/>
  <c r="H500" i="1"/>
  <c r="AC499" i="1"/>
  <c r="AB499" i="1"/>
  <c r="W499" i="1"/>
  <c r="Q499" i="1"/>
  <c r="S499" i="1" s="1"/>
  <c r="M499" i="1"/>
  <c r="L499" i="1"/>
  <c r="J499" i="1"/>
  <c r="H499" i="1"/>
  <c r="AC498" i="1"/>
  <c r="AB498" i="1"/>
  <c r="W498" i="1"/>
  <c r="Q498" i="1"/>
  <c r="S498" i="1" s="1"/>
  <c r="M498" i="1"/>
  <c r="L498" i="1"/>
  <c r="J498" i="1"/>
  <c r="H498" i="1"/>
  <c r="AC497" i="1"/>
  <c r="AB497" i="1"/>
  <c r="W497" i="1"/>
  <c r="Q497" i="1"/>
  <c r="S497" i="1" s="1"/>
  <c r="M497" i="1"/>
  <c r="L497" i="1"/>
  <c r="J497" i="1"/>
  <c r="H497" i="1"/>
  <c r="AC496" i="1"/>
  <c r="AB496" i="1"/>
  <c r="W496" i="1"/>
  <c r="Q496" i="1"/>
  <c r="S496" i="1" s="1"/>
  <c r="M496" i="1"/>
  <c r="L496" i="1"/>
  <c r="J496" i="1"/>
  <c r="H496" i="1"/>
  <c r="AC494" i="1"/>
  <c r="AB494" i="1"/>
  <c r="W494" i="1"/>
  <c r="Q494" i="1"/>
  <c r="S494" i="1" s="1"/>
  <c r="M494" i="1"/>
  <c r="L494" i="1"/>
  <c r="J494" i="1"/>
  <c r="H494" i="1"/>
  <c r="AC489" i="1"/>
  <c r="AB489" i="1"/>
  <c r="W489" i="1"/>
  <c r="Q489" i="1"/>
  <c r="S489" i="1" s="1"/>
  <c r="M489" i="1"/>
  <c r="L489" i="1"/>
  <c r="J489" i="1"/>
  <c r="H489" i="1"/>
  <c r="AC488" i="1"/>
  <c r="AB488" i="1"/>
  <c r="W488" i="1"/>
  <c r="Q488" i="1"/>
  <c r="S488" i="1" s="1"/>
  <c r="M488" i="1"/>
  <c r="L488" i="1"/>
  <c r="J488" i="1"/>
  <c r="H488" i="1"/>
  <c r="AC487" i="1"/>
  <c r="AB487" i="1"/>
  <c r="W487" i="1"/>
  <c r="Q487" i="1"/>
  <c r="R487" i="1" s="1"/>
  <c r="T487" i="1" s="1"/>
  <c r="U487" i="1" s="1"/>
  <c r="M487" i="1"/>
  <c r="L487" i="1"/>
  <c r="J487" i="1"/>
  <c r="H487" i="1"/>
  <c r="AC486" i="1"/>
  <c r="AB486" i="1"/>
  <c r="W486" i="1"/>
  <c r="Q486" i="1"/>
  <c r="S486" i="1" s="1"/>
  <c r="M486" i="1"/>
  <c r="L486" i="1"/>
  <c r="J486" i="1"/>
  <c r="H486" i="1"/>
  <c r="AC485" i="1"/>
  <c r="AB485" i="1"/>
  <c r="W485" i="1"/>
  <c r="Q485" i="1"/>
  <c r="S485" i="1" s="1"/>
  <c r="M485" i="1"/>
  <c r="L485" i="1"/>
  <c r="J485" i="1"/>
  <c r="H485" i="1"/>
  <c r="AC484" i="1"/>
  <c r="AB484" i="1"/>
  <c r="W484" i="1"/>
  <c r="Q484" i="1"/>
  <c r="S484" i="1" s="1"/>
  <c r="M484" i="1"/>
  <c r="L484" i="1"/>
  <c r="J484" i="1"/>
  <c r="H484" i="1"/>
  <c r="AC483" i="1"/>
  <c r="AB483" i="1"/>
  <c r="W483" i="1"/>
  <c r="Q483" i="1"/>
  <c r="R483" i="1" s="1"/>
  <c r="T483" i="1" s="1"/>
  <c r="U483" i="1" s="1"/>
  <c r="M483" i="1"/>
  <c r="L483" i="1"/>
  <c r="J483" i="1"/>
  <c r="H483" i="1"/>
  <c r="AC482" i="1"/>
  <c r="AB482" i="1"/>
  <c r="W482" i="1"/>
  <c r="Q482" i="1"/>
  <c r="R482" i="1" s="1"/>
  <c r="T482" i="1" s="1"/>
  <c r="U482" i="1" s="1"/>
  <c r="M482" i="1"/>
  <c r="L482" i="1"/>
  <c r="J482" i="1"/>
  <c r="H482" i="1"/>
  <c r="AC481" i="1"/>
  <c r="AB481" i="1"/>
  <c r="W481" i="1"/>
  <c r="Q481" i="1"/>
  <c r="S481" i="1" s="1"/>
  <c r="M481" i="1"/>
  <c r="L481" i="1"/>
  <c r="J481" i="1"/>
  <c r="H481" i="1"/>
  <c r="AC480" i="1"/>
  <c r="AB480" i="1"/>
  <c r="W480" i="1"/>
  <c r="Q480" i="1"/>
  <c r="S480" i="1" s="1"/>
  <c r="M480" i="1"/>
  <c r="L480" i="1"/>
  <c r="J480" i="1"/>
  <c r="H480" i="1"/>
  <c r="AC479" i="1"/>
  <c r="AB479" i="1"/>
  <c r="W479" i="1"/>
  <c r="Q479" i="1"/>
  <c r="R479" i="1" s="1"/>
  <c r="T479" i="1" s="1"/>
  <c r="U479" i="1" s="1"/>
  <c r="M479" i="1"/>
  <c r="L479" i="1"/>
  <c r="J479" i="1"/>
  <c r="H479" i="1"/>
  <c r="AC478" i="1"/>
  <c r="AB478" i="1"/>
  <c r="W478" i="1"/>
  <c r="Q478" i="1"/>
  <c r="R478" i="1" s="1"/>
  <c r="T478" i="1" s="1"/>
  <c r="U478" i="1" s="1"/>
  <c r="M478" i="1"/>
  <c r="L478" i="1"/>
  <c r="J478" i="1"/>
  <c r="H478" i="1"/>
  <c r="AC477" i="1"/>
  <c r="AB477" i="1"/>
  <c r="W477" i="1"/>
  <c r="Q477" i="1"/>
  <c r="S477" i="1" s="1"/>
  <c r="M477" i="1"/>
  <c r="L477" i="1"/>
  <c r="J477" i="1"/>
  <c r="H477" i="1"/>
  <c r="AC476" i="1"/>
  <c r="AB476" i="1"/>
  <c r="W476" i="1"/>
  <c r="Q476" i="1"/>
  <c r="S476" i="1" s="1"/>
  <c r="M476" i="1"/>
  <c r="L476" i="1"/>
  <c r="J476" i="1"/>
  <c r="H476" i="1"/>
  <c r="AC475" i="1"/>
  <c r="AB475" i="1"/>
  <c r="W475" i="1"/>
  <c r="Q475" i="1"/>
  <c r="R475" i="1" s="1"/>
  <c r="T475" i="1" s="1"/>
  <c r="U475" i="1" s="1"/>
  <c r="M475" i="1"/>
  <c r="L475" i="1"/>
  <c r="J475" i="1"/>
  <c r="H475" i="1"/>
  <c r="AC474" i="1"/>
  <c r="AB474" i="1"/>
  <c r="W474" i="1"/>
  <c r="Q474" i="1"/>
  <c r="R474" i="1" s="1"/>
  <c r="T474" i="1" s="1"/>
  <c r="U474" i="1" s="1"/>
  <c r="M474" i="1"/>
  <c r="L474" i="1"/>
  <c r="J474" i="1"/>
  <c r="H474" i="1"/>
  <c r="AC473" i="1"/>
  <c r="AB473" i="1"/>
  <c r="W473" i="1"/>
  <c r="Q473" i="1"/>
  <c r="S473" i="1" s="1"/>
  <c r="M473" i="1"/>
  <c r="L473" i="1"/>
  <c r="J473" i="1"/>
  <c r="H473" i="1"/>
  <c r="AC472" i="1"/>
  <c r="AB472" i="1"/>
  <c r="W472" i="1"/>
  <c r="Q472" i="1"/>
  <c r="S472" i="1" s="1"/>
  <c r="M472" i="1"/>
  <c r="L472" i="1"/>
  <c r="J472" i="1"/>
  <c r="H472" i="1"/>
  <c r="AC471" i="1"/>
  <c r="AB471" i="1"/>
  <c r="W471" i="1"/>
  <c r="Q471" i="1"/>
  <c r="R471" i="1" s="1"/>
  <c r="T471" i="1" s="1"/>
  <c r="U471" i="1" s="1"/>
  <c r="M471" i="1"/>
  <c r="L471" i="1"/>
  <c r="J471" i="1"/>
  <c r="H471" i="1"/>
  <c r="AC470" i="1"/>
  <c r="AB470" i="1"/>
  <c r="W470" i="1"/>
  <c r="Q470" i="1"/>
  <c r="R470" i="1" s="1"/>
  <c r="T470" i="1" s="1"/>
  <c r="U470" i="1" s="1"/>
  <c r="M470" i="1"/>
  <c r="L470" i="1"/>
  <c r="J470" i="1"/>
  <c r="H470" i="1"/>
  <c r="AC469" i="1"/>
  <c r="AB469" i="1"/>
  <c r="W469" i="1"/>
  <c r="Q469" i="1"/>
  <c r="S469" i="1" s="1"/>
  <c r="M469" i="1"/>
  <c r="L469" i="1"/>
  <c r="J469" i="1"/>
  <c r="H469" i="1"/>
  <c r="AC468" i="1"/>
  <c r="AB468" i="1"/>
  <c r="W468" i="1"/>
  <c r="Q468" i="1"/>
  <c r="S468" i="1" s="1"/>
  <c r="M468" i="1"/>
  <c r="L468" i="1"/>
  <c r="J468" i="1"/>
  <c r="H468" i="1"/>
  <c r="AC467" i="1"/>
  <c r="AB467" i="1"/>
  <c r="W467" i="1"/>
  <c r="Q467" i="1"/>
  <c r="R467" i="1" s="1"/>
  <c r="T467" i="1" s="1"/>
  <c r="U467" i="1" s="1"/>
  <c r="M467" i="1"/>
  <c r="L467" i="1"/>
  <c r="J467" i="1"/>
  <c r="H467" i="1"/>
  <c r="AC466" i="1"/>
  <c r="AB466" i="1"/>
  <c r="W466" i="1"/>
  <c r="Q466" i="1"/>
  <c r="R466" i="1" s="1"/>
  <c r="T466" i="1" s="1"/>
  <c r="U466" i="1" s="1"/>
  <c r="M466" i="1"/>
  <c r="L466" i="1"/>
  <c r="J466" i="1"/>
  <c r="H466" i="1"/>
  <c r="AC465" i="1"/>
  <c r="AB465" i="1"/>
  <c r="W465" i="1"/>
  <c r="Q465" i="1"/>
  <c r="S465" i="1" s="1"/>
  <c r="M465" i="1"/>
  <c r="L465" i="1"/>
  <c r="J465" i="1"/>
  <c r="H465" i="1"/>
  <c r="AC464" i="1"/>
  <c r="AB464" i="1"/>
  <c r="W464" i="1"/>
  <c r="Q464" i="1"/>
  <c r="S464" i="1" s="1"/>
  <c r="M464" i="1"/>
  <c r="L464" i="1"/>
  <c r="J464" i="1"/>
  <c r="H464" i="1"/>
  <c r="AC463" i="1"/>
  <c r="AB463" i="1"/>
  <c r="W463" i="1"/>
  <c r="Q463" i="1"/>
  <c r="S463" i="1" s="1"/>
  <c r="M463" i="1"/>
  <c r="L463" i="1"/>
  <c r="J463" i="1"/>
  <c r="H463" i="1"/>
  <c r="AC462" i="1"/>
  <c r="AB462" i="1"/>
  <c r="W462" i="1"/>
  <c r="Q462" i="1"/>
  <c r="S462" i="1" s="1"/>
  <c r="M462" i="1"/>
  <c r="L462" i="1"/>
  <c r="J462" i="1"/>
  <c r="H462" i="1"/>
  <c r="AC461" i="1"/>
  <c r="AB461" i="1"/>
  <c r="W461" i="1"/>
  <c r="Q461" i="1"/>
  <c r="S461" i="1" s="1"/>
  <c r="M461" i="1"/>
  <c r="L461" i="1"/>
  <c r="J461" i="1"/>
  <c r="H461" i="1"/>
  <c r="AC460" i="1"/>
  <c r="AB460" i="1"/>
  <c r="W460" i="1"/>
  <c r="Q460" i="1"/>
  <c r="S460" i="1" s="1"/>
  <c r="M460" i="1"/>
  <c r="L460" i="1"/>
  <c r="J460" i="1"/>
  <c r="H460" i="1"/>
  <c r="AC459" i="1"/>
  <c r="AB459" i="1"/>
  <c r="W459" i="1"/>
  <c r="Q459" i="1"/>
  <c r="R459" i="1" s="1"/>
  <c r="T459" i="1" s="1"/>
  <c r="U459" i="1" s="1"/>
  <c r="M459" i="1"/>
  <c r="L459" i="1"/>
  <c r="J459" i="1"/>
  <c r="H459" i="1"/>
  <c r="AC457" i="1"/>
  <c r="AB457" i="1"/>
  <c r="W457" i="1"/>
  <c r="Q457" i="1"/>
  <c r="R457" i="1" s="1"/>
  <c r="T457" i="1" s="1"/>
  <c r="U457" i="1" s="1"/>
  <c r="M457" i="1"/>
  <c r="L457" i="1"/>
  <c r="J457" i="1"/>
  <c r="H457" i="1"/>
  <c r="AC452" i="1"/>
  <c r="AB452" i="1"/>
  <c r="W452" i="1"/>
  <c r="Q452" i="1"/>
  <c r="S452" i="1" s="1"/>
  <c r="M452" i="1"/>
  <c r="L452" i="1"/>
  <c r="J452" i="1"/>
  <c r="H452" i="1"/>
  <c r="AC451" i="1"/>
  <c r="AB451" i="1"/>
  <c r="W451" i="1"/>
  <c r="Q451" i="1"/>
  <c r="S451" i="1" s="1"/>
  <c r="M451" i="1"/>
  <c r="L451" i="1"/>
  <c r="J451" i="1"/>
  <c r="H451" i="1"/>
  <c r="AC450" i="1"/>
  <c r="AB450" i="1"/>
  <c r="W450" i="1"/>
  <c r="Q450" i="1"/>
  <c r="R450" i="1" s="1"/>
  <c r="T450" i="1" s="1"/>
  <c r="U450" i="1" s="1"/>
  <c r="M450" i="1"/>
  <c r="L450" i="1"/>
  <c r="J450" i="1"/>
  <c r="H450" i="1"/>
  <c r="AC449" i="1"/>
  <c r="AB449" i="1"/>
  <c r="W449" i="1"/>
  <c r="Q449" i="1"/>
  <c r="R449" i="1" s="1"/>
  <c r="T449" i="1" s="1"/>
  <c r="U449" i="1" s="1"/>
  <c r="M449" i="1"/>
  <c r="L449" i="1"/>
  <c r="J449" i="1"/>
  <c r="H449" i="1"/>
  <c r="AC448" i="1"/>
  <c r="AB448" i="1"/>
  <c r="W448" i="1"/>
  <c r="Q448" i="1"/>
  <c r="S448" i="1" s="1"/>
  <c r="M448" i="1"/>
  <c r="L448" i="1"/>
  <c r="J448" i="1"/>
  <c r="H448" i="1"/>
  <c r="AC447" i="1"/>
  <c r="AB447" i="1"/>
  <c r="W447" i="1"/>
  <c r="Q447" i="1"/>
  <c r="S447" i="1" s="1"/>
  <c r="M447" i="1"/>
  <c r="L447" i="1"/>
  <c r="J447" i="1"/>
  <c r="H447" i="1"/>
  <c r="AC446" i="1"/>
  <c r="AB446" i="1"/>
  <c r="W446" i="1"/>
  <c r="Q446" i="1"/>
  <c r="R446" i="1" s="1"/>
  <c r="T446" i="1" s="1"/>
  <c r="U446" i="1" s="1"/>
  <c r="M446" i="1"/>
  <c r="L446" i="1"/>
  <c r="J446" i="1"/>
  <c r="H446" i="1"/>
  <c r="AC445" i="1"/>
  <c r="AB445" i="1"/>
  <c r="W445" i="1"/>
  <c r="Q445" i="1"/>
  <c r="S445" i="1" s="1"/>
  <c r="M445" i="1"/>
  <c r="L445" i="1"/>
  <c r="J445" i="1"/>
  <c r="H445" i="1"/>
  <c r="AC444" i="1"/>
  <c r="AB444" i="1"/>
  <c r="W444" i="1"/>
  <c r="Q444" i="1"/>
  <c r="S444" i="1" s="1"/>
  <c r="M444" i="1"/>
  <c r="L444" i="1"/>
  <c r="J444" i="1"/>
  <c r="H444" i="1"/>
  <c r="AC443" i="1"/>
  <c r="AB443" i="1"/>
  <c r="W443" i="1"/>
  <c r="Q443" i="1"/>
  <c r="S443" i="1" s="1"/>
  <c r="M443" i="1"/>
  <c r="L443" i="1"/>
  <c r="J443" i="1"/>
  <c r="H443" i="1"/>
  <c r="AC442" i="1"/>
  <c r="AB442" i="1"/>
  <c r="W442" i="1"/>
  <c r="Q442" i="1"/>
  <c r="S442" i="1" s="1"/>
  <c r="M442" i="1"/>
  <c r="L442" i="1"/>
  <c r="J442" i="1"/>
  <c r="H442" i="1"/>
  <c r="AC441" i="1"/>
  <c r="AB441" i="1"/>
  <c r="W441" i="1"/>
  <c r="Q441" i="1"/>
  <c r="R441" i="1" s="1"/>
  <c r="T441" i="1" s="1"/>
  <c r="U441" i="1" s="1"/>
  <c r="M441" i="1"/>
  <c r="L441" i="1"/>
  <c r="J441" i="1"/>
  <c r="H441" i="1"/>
  <c r="AC440" i="1"/>
  <c r="AB440" i="1"/>
  <c r="W440" i="1"/>
  <c r="Q440" i="1"/>
  <c r="S440" i="1" s="1"/>
  <c r="M440" i="1"/>
  <c r="L440" i="1"/>
  <c r="J440" i="1"/>
  <c r="H440" i="1"/>
  <c r="AC439" i="1"/>
  <c r="AB439" i="1"/>
  <c r="W439" i="1"/>
  <c r="Q439" i="1"/>
  <c r="S439" i="1" s="1"/>
  <c r="M439" i="1"/>
  <c r="L439" i="1"/>
  <c r="J439" i="1"/>
  <c r="H439" i="1"/>
  <c r="AC438" i="1"/>
  <c r="AB438" i="1"/>
  <c r="W438" i="1"/>
  <c r="Q438" i="1"/>
  <c r="S438" i="1" s="1"/>
  <c r="M438" i="1"/>
  <c r="L438" i="1"/>
  <c r="J438" i="1"/>
  <c r="H438" i="1"/>
  <c r="AC437" i="1"/>
  <c r="AB437" i="1"/>
  <c r="W437" i="1"/>
  <c r="Q437" i="1"/>
  <c r="R437" i="1" s="1"/>
  <c r="T437" i="1" s="1"/>
  <c r="U437" i="1" s="1"/>
  <c r="M437" i="1"/>
  <c r="L437" i="1"/>
  <c r="J437" i="1"/>
  <c r="H437" i="1"/>
  <c r="AC436" i="1"/>
  <c r="AB436" i="1"/>
  <c r="W436" i="1"/>
  <c r="Q436" i="1"/>
  <c r="S436" i="1" s="1"/>
  <c r="M436" i="1"/>
  <c r="L436" i="1"/>
  <c r="J436" i="1"/>
  <c r="H436" i="1"/>
  <c r="AC435" i="1"/>
  <c r="AB435" i="1"/>
  <c r="W435" i="1"/>
  <c r="Q435" i="1"/>
  <c r="S435" i="1" s="1"/>
  <c r="M435" i="1"/>
  <c r="L435" i="1"/>
  <c r="J435" i="1"/>
  <c r="H435" i="1"/>
  <c r="AC434" i="1"/>
  <c r="AB434" i="1"/>
  <c r="W434" i="1"/>
  <c r="Q434" i="1"/>
  <c r="S434" i="1" s="1"/>
  <c r="M434" i="1"/>
  <c r="L434" i="1"/>
  <c r="J434" i="1"/>
  <c r="H434" i="1"/>
  <c r="AC433" i="1"/>
  <c r="AB433" i="1"/>
  <c r="W433" i="1"/>
  <c r="Q433" i="1"/>
  <c r="R433" i="1" s="1"/>
  <c r="T433" i="1" s="1"/>
  <c r="U433" i="1" s="1"/>
  <c r="M433" i="1"/>
  <c r="L433" i="1"/>
  <c r="J433" i="1"/>
  <c r="H433" i="1"/>
  <c r="AC432" i="1"/>
  <c r="AB432" i="1"/>
  <c r="W432" i="1"/>
  <c r="Q432" i="1"/>
  <c r="S432" i="1" s="1"/>
  <c r="M432" i="1"/>
  <c r="L432" i="1"/>
  <c r="J432" i="1"/>
  <c r="H432" i="1"/>
  <c r="AC431" i="1"/>
  <c r="AB431" i="1"/>
  <c r="W431" i="1"/>
  <c r="Q431" i="1"/>
  <c r="S431" i="1" s="1"/>
  <c r="M431" i="1"/>
  <c r="L431" i="1"/>
  <c r="J431" i="1"/>
  <c r="H431" i="1"/>
  <c r="AC430" i="1"/>
  <c r="AB430" i="1"/>
  <c r="W430" i="1"/>
  <c r="Q430" i="1"/>
  <c r="S430" i="1" s="1"/>
  <c r="M430" i="1"/>
  <c r="L430" i="1"/>
  <c r="J430" i="1"/>
  <c r="H430" i="1"/>
  <c r="AC429" i="1"/>
  <c r="AB429" i="1"/>
  <c r="W429" i="1"/>
  <c r="Q429" i="1"/>
  <c r="R429" i="1" s="1"/>
  <c r="T429" i="1" s="1"/>
  <c r="U429" i="1" s="1"/>
  <c r="M429" i="1"/>
  <c r="L429" i="1"/>
  <c r="J429" i="1"/>
  <c r="H429" i="1"/>
  <c r="AC428" i="1"/>
  <c r="AB428" i="1"/>
  <c r="W428" i="1"/>
  <c r="Q428" i="1"/>
  <c r="S428" i="1" s="1"/>
  <c r="M428" i="1"/>
  <c r="L428" i="1"/>
  <c r="J428" i="1"/>
  <c r="H428" i="1"/>
  <c r="AC427" i="1"/>
  <c r="AB427" i="1"/>
  <c r="W427" i="1"/>
  <c r="Q427" i="1"/>
  <c r="S427" i="1" s="1"/>
  <c r="M427" i="1"/>
  <c r="L427" i="1"/>
  <c r="J427" i="1"/>
  <c r="H427" i="1"/>
  <c r="AC426" i="1"/>
  <c r="AB426" i="1"/>
  <c r="W426" i="1"/>
  <c r="Q426" i="1"/>
  <c r="S426" i="1" s="1"/>
  <c r="M426" i="1"/>
  <c r="L426" i="1"/>
  <c r="J426" i="1"/>
  <c r="H426" i="1"/>
  <c r="AC425" i="1"/>
  <c r="AB425" i="1"/>
  <c r="W425" i="1"/>
  <c r="Q425" i="1"/>
  <c r="R425" i="1" s="1"/>
  <c r="T425" i="1" s="1"/>
  <c r="U425" i="1" s="1"/>
  <c r="M425" i="1"/>
  <c r="L425" i="1"/>
  <c r="J425" i="1"/>
  <c r="H425" i="1"/>
  <c r="AC424" i="1"/>
  <c r="AB424" i="1"/>
  <c r="W424" i="1"/>
  <c r="Q424" i="1"/>
  <c r="S424" i="1" s="1"/>
  <c r="M424" i="1"/>
  <c r="L424" i="1"/>
  <c r="J424" i="1"/>
  <c r="H424" i="1"/>
  <c r="AC423" i="1"/>
  <c r="AB423" i="1"/>
  <c r="W423" i="1"/>
  <c r="Q423" i="1"/>
  <c r="S423" i="1" s="1"/>
  <c r="M423" i="1"/>
  <c r="L423" i="1"/>
  <c r="J423" i="1"/>
  <c r="H423" i="1"/>
  <c r="AC422" i="1"/>
  <c r="AB422" i="1"/>
  <c r="W422" i="1"/>
  <c r="Q422" i="1"/>
  <c r="S422" i="1" s="1"/>
  <c r="M422" i="1"/>
  <c r="L422" i="1"/>
  <c r="J422" i="1"/>
  <c r="H422" i="1"/>
  <c r="AC420" i="1"/>
  <c r="AB420" i="1"/>
  <c r="W420" i="1"/>
  <c r="Q420" i="1"/>
  <c r="R420" i="1" s="1"/>
  <c r="T420" i="1" s="1"/>
  <c r="U420" i="1" s="1"/>
  <c r="M420" i="1"/>
  <c r="L420" i="1"/>
  <c r="J420" i="1"/>
  <c r="H420" i="1"/>
  <c r="AC415" i="1"/>
  <c r="AB415" i="1"/>
  <c r="W415" i="1"/>
  <c r="Q415" i="1"/>
  <c r="S415" i="1" s="1"/>
  <c r="M415" i="1"/>
  <c r="L415" i="1"/>
  <c r="J415" i="1"/>
  <c r="H415" i="1"/>
  <c r="AC414" i="1"/>
  <c r="AB414" i="1"/>
  <c r="W414" i="1"/>
  <c r="Q414" i="1"/>
  <c r="S414" i="1" s="1"/>
  <c r="M414" i="1"/>
  <c r="L414" i="1"/>
  <c r="J414" i="1"/>
  <c r="H414" i="1"/>
  <c r="AC413" i="1"/>
  <c r="AB413" i="1"/>
  <c r="W413" i="1"/>
  <c r="Q413" i="1"/>
  <c r="S413" i="1" s="1"/>
  <c r="M413" i="1"/>
  <c r="L413" i="1"/>
  <c r="J413" i="1"/>
  <c r="H413" i="1"/>
  <c r="AC412" i="1"/>
  <c r="AB412" i="1"/>
  <c r="W412" i="1"/>
  <c r="Q412" i="1"/>
  <c r="R412" i="1" s="1"/>
  <c r="T412" i="1" s="1"/>
  <c r="U412" i="1" s="1"/>
  <c r="M412" i="1"/>
  <c r="L412" i="1"/>
  <c r="J412" i="1"/>
  <c r="H412" i="1"/>
  <c r="AC411" i="1"/>
  <c r="AB411" i="1"/>
  <c r="W411" i="1"/>
  <c r="Q411" i="1"/>
  <c r="S411" i="1" s="1"/>
  <c r="M411" i="1"/>
  <c r="L411" i="1"/>
  <c r="J411" i="1"/>
  <c r="H411" i="1"/>
  <c r="AC410" i="1"/>
  <c r="AB410" i="1"/>
  <c r="W410" i="1"/>
  <c r="Q410" i="1"/>
  <c r="S410" i="1" s="1"/>
  <c r="M410" i="1"/>
  <c r="L410" i="1"/>
  <c r="J410" i="1"/>
  <c r="H410" i="1"/>
  <c r="AC409" i="1"/>
  <c r="AB409" i="1"/>
  <c r="W409" i="1"/>
  <c r="Q409" i="1"/>
  <c r="S409" i="1" s="1"/>
  <c r="M409" i="1"/>
  <c r="L409" i="1"/>
  <c r="J409" i="1"/>
  <c r="H409" i="1"/>
  <c r="AC408" i="1"/>
  <c r="AB408" i="1"/>
  <c r="W408" i="1"/>
  <c r="Q408" i="1"/>
  <c r="S408" i="1" s="1"/>
  <c r="M408" i="1"/>
  <c r="L408" i="1"/>
  <c r="J408" i="1"/>
  <c r="H408" i="1"/>
  <c r="AC407" i="1"/>
  <c r="AB407" i="1"/>
  <c r="W407" i="1"/>
  <c r="Q407" i="1"/>
  <c r="S407" i="1" s="1"/>
  <c r="M407" i="1"/>
  <c r="L407" i="1"/>
  <c r="J407" i="1"/>
  <c r="H407" i="1"/>
  <c r="AC406" i="1"/>
  <c r="AB406" i="1"/>
  <c r="W406" i="1"/>
  <c r="Q406" i="1"/>
  <c r="S406" i="1" s="1"/>
  <c r="M406" i="1"/>
  <c r="L406" i="1"/>
  <c r="J406" i="1"/>
  <c r="H406" i="1"/>
  <c r="AC405" i="1"/>
  <c r="AB405" i="1"/>
  <c r="W405" i="1"/>
  <c r="Q405" i="1"/>
  <c r="R405" i="1" s="1"/>
  <c r="T405" i="1" s="1"/>
  <c r="U405" i="1" s="1"/>
  <c r="M405" i="1"/>
  <c r="L405" i="1"/>
  <c r="J405" i="1"/>
  <c r="H405" i="1"/>
  <c r="AC404" i="1"/>
  <c r="AB404" i="1"/>
  <c r="W404" i="1"/>
  <c r="Q404" i="1"/>
  <c r="S404" i="1" s="1"/>
  <c r="M404" i="1"/>
  <c r="L404" i="1"/>
  <c r="J404" i="1"/>
  <c r="H404" i="1"/>
  <c r="AC403" i="1"/>
  <c r="AB403" i="1"/>
  <c r="W403" i="1"/>
  <c r="Q403" i="1"/>
  <c r="S403" i="1" s="1"/>
  <c r="M403" i="1"/>
  <c r="L403" i="1"/>
  <c r="J403" i="1"/>
  <c r="H403" i="1"/>
  <c r="AC402" i="1"/>
  <c r="AB402" i="1"/>
  <c r="W402" i="1"/>
  <c r="Q402" i="1"/>
  <c r="S402" i="1" s="1"/>
  <c r="M402" i="1"/>
  <c r="L402" i="1"/>
  <c r="J402" i="1"/>
  <c r="H402" i="1"/>
  <c r="AC401" i="1"/>
  <c r="AB401" i="1"/>
  <c r="W401" i="1"/>
  <c r="Q401" i="1"/>
  <c r="R401" i="1" s="1"/>
  <c r="T401" i="1" s="1"/>
  <c r="U401" i="1" s="1"/>
  <c r="M401" i="1"/>
  <c r="L401" i="1"/>
  <c r="J401" i="1"/>
  <c r="H401" i="1"/>
  <c r="AC400" i="1"/>
  <c r="AB400" i="1"/>
  <c r="W400" i="1"/>
  <c r="Q400" i="1"/>
  <c r="S400" i="1" s="1"/>
  <c r="M400" i="1"/>
  <c r="L400" i="1"/>
  <c r="J400" i="1"/>
  <c r="H400" i="1"/>
  <c r="AC399" i="1"/>
  <c r="AB399" i="1"/>
  <c r="W399" i="1"/>
  <c r="Q399" i="1"/>
  <c r="S399" i="1" s="1"/>
  <c r="M399" i="1"/>
  <c r="L399" i="1"/>
  <c r="J399" i="1"/>
  <c r="H399" i="1"/>
  <c r="AC398" i="1"/>
  <c r="AB398" i="1"/>
  <c r="W398" i="1"/>
  <c r="Q398" i="1"/>
  <c r="S398" i="1" s="1"/>
  <c r="M398" i="1"/>
  <c r="L398" i="1"/>
  <c r="J398" i="1"/>
  <c r="H398" i="1"/>
  <c r="AC397" i="1"/>
  <c r="AB397" i="1"/>
  <c r="W397" i="1"/>
  <c r="Q397" i="1"/>
  <c r="R397" i="1" s="1"/>
  <c r="T397" i="1" s="1"/>
  <c r="U397" i="1" s="1"/>
  <c r="M397" i="1"/>
  <c r="L397" i="1"/>
  <c r="J397" i="1"/>
  <c r="H397" i="1"/>
  <c r="AC396" i="1"/>
  <c r="AB396" i="1"/>
  <c r="W396" i="1"/>
  <c r="Q396" i="1"/>
  <c r="S396" i="1" s="1"/>
  <c r="M396" i="1"/>
  <c r="L396" i="1"/>
  <c r="J396" i="1"/>
  <c r="H396" i="1"/>
  <c r="AC395" i="1"/>
  <c r="AB395" i="1"/>
  <c r="W395" i="1"/>
  <c r="Q395" i="1"/>
  <c r="S395" i="1" s="1"/>
  <c r="M395" i="1"/>
  <c r="L395" i="1"/>
  <c r="J395" i="1"/>
  <c r="H395" i="1"/>
  <c r="AC394" i="1"/>
  <c r="AB394" i="1"/>
  <c r="W394" i="1"/>
  <c r="Q394" i="1"/>
  <c r="S394" i="1" s="1"/>
  <c r="M394" i="1"/>
  <c r="L394" i="1"/>
  <c r="J394" i="1"/>
  <c r="H394" i="1"/>
  <c r="AC393" i="1"/>
  <c r="AB393" i="1"/>
  <c r="W393" i="1"/>
  <c r="Q393" i="1"/>
  <c r="R393" i="1" s="1"/>
  <c r="T393" i="1" s="1"/>
  <c r="U393" i="1" s="1"/>
  <c r="M393" i="1"/>
  <c r="L393" i="1"/>
  <c r="J393" i="1"/>
  <c r="H393" i="1"/>
  <c r="AC392" i="1"/>
  <c r="AB392" i="1"/>
  <c r="W392" i="1"/>
  <c r="Q392" i="1"/>
  <c r="S392" i="1" s="1"/>
  <c r="M392" i="1"/>
  <c r="L392" i="1"/>
  <c r="J392" i="1"/>
  <c r="H392" i="1"/>
  <c r="AC391" i="1"/>
  <c r="AB391" i="1"/>
  <c r="W391" i="1"/>
  <c r="Q391" i="1"/>
  <c r="S391" i="1" s="1"/>
  <c r="M391" i="1"/>
  <c r="L391" i="1"/>
  <c r="J391" i="1"/>
  <c r="H391" i="1"/>
  <c r="AC390" i="1"/>
  <c r="AB390" i="1"/>
  <c r="W390" i="1"/>
  <c r="Q390" i="1"/>
  <c r="S390" i="1" s="1"/>
  <c r="M390" i="1"/>
  <c r="L390" i="1"/>
  <c r="J390" i="1"/>
  <c r="H390" i="1"/>
  <c r="AC389" i="1"/>
  <c r="AB389" i="1"/>
  <c r="W389" i="1"/>
  <c r="Q389" i="1"/>
  <c r="S389" i="1" s="1"/>
  <c r="M389" i="1"/>
  <c r="L389" i="1"/>
  <c r="J389" i="1"/>
  <c r="H389" i="1"/>
  <c r="AC388" i="1"/>
  <c r="AB388" i="1"/>
  <c r="W388" i="1"/>
  <c r="Q388" i="1"/>
  <c r="S388" i="1" s="1"/>
  <c r="M388" i="1"/>
  <c r="L388" i="1"/>
  <c r="J388" i="1"/>
  <c r="H388" i="1"/>
  <c r="AC387" i="1"/>
  <c r="AB387" i="1"/>
  <c r="W387" i="1"/>
  <c r="Q387" i="1"/>
  <c r="S387" i="1" s="1"/>
  <c r="M387" i="1"/>
  <c r="L387" i="1"/>
  <c r="J387" i="1"/>
  <c r="H387" i="1"/>
  <c r="AC386" i="1"/>
  <c r="AB386" i="1"/>
  <c r="W386" i="1"/>
  <c r="Q386" i="1"/>
  <c r="R386" i="1" s="1"/>
  <c r="T386" i="1" s="1"/>
  <c r="U386" i="1" s="1"/>
  <c r="M386" i="1"/>
  <c r="L386" i="1"/>
  <c r="J386" i="1"/>
  <c r="H386" i="1"/>
  <c r="AC385" i="1"/>
  <c r="AB385" i="1"/>
  <c r="W385" i="1"/>
  <c r="Q385" i="1"/>
  <c r="R385" i="1" s="1"/>
  <c r="T385" i="1" s="1"/>
  <c r="U385" i="1" s="1"/>
  <c r="M385" i="1"/>
  <c r="L385" i="1"/>
  <c r="J385" i="1"/>
  <c r="H385" i="1"/>
  <c r="AC383" i="1"/>
  <c r="AB383" i="1"/>
  <c r="W383" i="1"/>
  <c r="Q383" i="1"/>
  <c r="S383" i="1" s="1"/>
  <c r="M383" i="1"/>
  <c r="L383" i="1"/>
  <c r="J383" i="1"/>
  <c r="H383" i="1"/>
  <c r="AC378" i="1"/>
  <c r="AB378" i="1"/>
  <c r="W378" i="1"/>
  <c r="Q378" i="1"/>
  <c r="S378" i="1" s="1"/>
  <c r="M378" i="1"/>
  <c r="L378" i="1"/>
  <c r="J378" i="1"/>
  <c r="H378" i="1"/>
  <c r="AC377" i="1"/>
  <c r="AB377" i="1"/>
  <c r="W377" i="1"/>
  <c r="Q377" i="1"/>
  <c r="R377" i="1" s="1"/>
  <c r="T377" i="1" s="1"/>
  <c r="U377" i="1" s="1"/>
  <c r="M377" i="1"/>
  <c r="L377" i="1"/>
  <c r="J377" i="1"/>
  <c r="H377" i="1"/>
  <c r="AC376" i="1"/>
  <c r="AB376" i="1"/>
  <c r="W376" i="1"/>
  <c r="Q376" i="1"/>
  <c r="R376" i="1" s="1"/>
  <c r="T376" i="1" s="1"/>
  <c r="U376" i="1" s="1"/>
  <c r="M376" i="1"/>
  <c r="L376" i="1"/>
  <c r="J376" i="1"/>
  <c r="H376" i="1"/>
  <c r="AC375" i="1"/>
  <c r="AB375" i="1"/>
  <c r="W375" i="1"/>
  <c r="Q375" i="1"/>
  <c r="S375" i="1" s="1"/>
  <c r="M375" i="1"/>
  <c r="L375" i="1"/>
  <c r="J375" i="1"/>
  <c r="H375" i="1"/>
  <c r="AC374" i="1"/>
  <c r="AB374" i="1"/>
  <c r="W374" i="1"/>
  <c r="Q374" i="1"/>
  <c r="S374" i="1" s="1"/>
  <c r="M374" i="1"/>
  <c r="L374" i="1"/>
  <c r="J374" i="1"/>
  <c r="H374" i="1"/>
  <c r="AC373" i="1"/>
  <c r="AB373" i="1"/>
  <c r="W373" i="1"/>
  <c r="Q373" i="1"/>
  <c r="S373" i="1" s="1"/>
  <c r="M373" i="1"/>
  <c r="L373" i="1"/>
  <c r="J373" i="1"/>
  <c r="H373" i="1"/>
  <c r="AC372" i="1"/>
  <c r="AB372" i="1"/>
  <c r="W372" i="1"/>
  <c r="Q372" i="1"/>
  <c r="R372" i="1" s="1"/>
  <c r="T372" i="1" s="1"/>
  <c r="U372" i="1" s="1"/>
  <c r="M372" i="1"/>
  <c r="L372" i="1"/>
  <c r="J372" i="1"/>
  <c r="H372" i="1"/>
  <c r="AC371" i="1"/>
  <c r="AB371" i="1"/>
  <c r="W371" i="1"/>
  <c r="Q371" i="1"/>
  <c r="S371" i="1" s="1"/>
  <c r="M371" i="1"/>
  <c r="L371" i="1"/>
  <c r="J371" i="1"/>
  <c r="H371" i="1"/>
  <c r="AC370" i="1"/>
  <c r="AB370" i="1"/>
  <c r="W370" i="1"/>
  <c r="Q370" i="1"/>
  <c r="S370" i="1" s="1"/>
  <c r="M370" i="1"/>
  <c r="L370" i="1"/>
  <c r="J370" i="1"/>
  <c r="H370" i="1"/>
  <c r="AC369" i="1"/>
  <c r="AB369" i="1"/>
  <c r="W369" i="1"/>
  <c r="Q369" i="1"/>
  <c r="S369" i="1" s="1"/>
  <c r="M369" i="1"/>
  <c r="L369" i="1"/>
  <c r="J369" i="1"/>
  <c r="H369" i="1"/>
  <c r="AC368" i="1"/>
  <c r="AB368" i="1"/>
  <c r="W368" i="1"/>
  <c r="Q368" i="1"/>
  <c r="S368" i="1" s="1"/>
  <c r="M368" i="1"/>
  <c r="L368" i="1"/>
  <c r="J368" i="1"/>
  <c r="H368" i="1"/>
  <c r="AC367" i="1"/>
  <c r="AB367" i="1"/>
  <c r="W367" i="1"/>
  <c r="Q367" i="1"/>
  <c r="S367" i="1" s="1"/>
  <c r="M367" i="1"/>
  <c r="L367" i="1"/>
  <c r="J367" i="1"/>
  <c r="H367" i="1"/>
  <c r="AC366" i="1"/>
  <c r="AB366" i="1"/>
  <c r="W366" i="1"/>
  <c r="Q366" i="1"/>
  <c r="S366" i="1" s="1"/>
  <c r="M366" i="1"/>
  <c r="L366" i="1"/>
  <c r="J366" i="1"/>
  <c r="H366" i="1"/>
  <c r="AC365" i="1"/>
  <c r="AB365" i="1"/>
  <c r="W365" i="1"/>
  <c r="Q365" i="1"/>
  <c r="S365" i="1" s="1"/>
  <c r="M365" i="1"/>
  <c r="L365" i="1"/>
  <c r="J365" i="1"/>
  <c r="H365" i="1"/>
  <c r="AC364" i="1"/>
  <c r="AB364" i="1"/>
  <c r="W364" i="1"/>
  <c r="Q364" i="1"/>
  <c r="R364" i="1" s="1"/>
  <c r="T364" i="1" s="1"/>
  <c r="U364" i="1" s="1"/>
  <c r="M364" i="1"/>
  <c r="L364" i="1"/>
  <c r="J364" i="1"/>
  <c r="H364" i="1"/>
  <c r="AC363" i="1"/>
  <c r="AB363" i="1"/>
  <c r="W363" i="1"/>
  <c r="Q363" i="1"/>
  <c r="R363" i="1" s="1"/>
  <c r="T363" i="1" s="1"/>
  <c r="U363" i="1" s="1"/>
  <c r="M363" i="1"/>
  <c r="L363" i="1"/>
  <c r="J363" i="1"/>
  <c r="H363" i="1"/>
  <c r="AC362" i="1"/>
  <c r="AB362" i="1"/>
  <c r="W362" i="1"/>
  <c r="Q362" i="1"/>
  <c r="S362" i="1" s="1"/>
  <c r="M362" i="1"/>
  <c r="L362" i="1"/>
  <c r="J362" i="1"/>
  <c r="H362" i="1"/>
  <c r="AC361" i="1"/>
  <c r="AB361" i="1"/>
  <c r="W361" i="1"/>
  <c r="Q361" i="1"/>
  <c r="S361" i="1" s="1"/>
  <c r="M361" i="1"/>
  <c r="L361" i="1"/>
  <c r="J361" i="1"/>
  <c r="H361" i="1"/>
  <c r="AC360" i="1"/>
  <c r="AB360" i="1"/>
  <c r="W360" i="1"/>
  <c r="Q360" i="1"/>
  <c r="R360" i="1" s="1"/>
  <c r="T360" i="1" s="1"/>
  <c r="U360" i="1" s="1"/>
  <c r="M360" i="1"/>
  <c r="L360" i="1"/>
  <c r="J360" i="1"/>
  <c r="H360" i="1"/>
  <c r="AC359" i="1"/>
  <c r="AB359" i="1"/>
  <c r="W359" i="1"/>
  <c r="Q359" i="1"/>
  <c r="S359" i="1" s="1"/>
  <c r="M359" i="1"/>
  <c r="L359" i="1"/>
  <c r="J359" i="1"/>
  <c r="H359" i="1"/>
  <c r="AC358" i="1"/>
  <c r="AB358" i="1"/>
  <c r="W358" i="1"/>
  <c r="Q358" i="1"/>
  <c r="S358" i="1" s="1"/>
  <c r="M358" i="1"/>
  <c r="L358" i="1"/>
  <c r="J358" i="1"/>
  <c r="H358" i="1"/>
  <c r="AC357" i="1"/>
  <c r="AB357" i="1"/>
  <c r="W357" i="1"/>
  <c r="Q357" i="1"/>
  <c r="S357" i="1" s="1"/>
  <c r="M357" i="1"/>
  <c r="L357" i="1"/>
  <c r="J357" i="1"/>
  <c r="H357" i="1"/>
  <c r="AC356" i="1"/>
  <c r="AB356" i="1"/>
  <c r="W356" i="1"/>
  <c r="Q356" i="1"/>
  <c r="R356" i="1" s="1"/>
  <c r="T356" i="1" s="1"/>
  <c r="U356" i="1" s="1"/>
  <c r="M356" i="1"/>
  <c r="L356" i="1"/>
  <c r="J356" i="1"/>
  <c r="H356" i="1"/>
  <c r="AC355" i="1"/>
  <c r="AB355" i="1"/>
  <c r="W355" i="1"/>
  <c r="Q355" i="1"/>
  <c r="S355" i="1" s="1"/>
  <c r="M355" i="1"/>
  <c r="L355" i="1"/>
  <c r="J355" i="1"/>
  <c r="H355" i="1"/>
  <c r="AC354" i="1"/>
  <c r="AB354" i="1"/>
  <c r="W354" i="1"/>
  <c r="Q354" i="1"/>
  <c r="S354" i="1" s="1"/>
  <c r="M354" i="1"/>
  <c r="L354" i="1"/>
  <c r="J354" i="1"/>
  <c r="H354" i="1"/>
  <c r="AC353" i="1"/>
  <c r="AB353" i="1"/>
  <c r="W353" i="1"/>
  <c r="Q353" i="1"/>
  <c r="S353" i="1" s="1"/>
  <c r="M353" i="1"/>
  <c r="L353" i="1"/>
  <c r="J353" i="1"/>
  <c r="H353" i="1"/>
  <c r="AC352" i="1"/>
  <c r="AB352" i="1"/>
  <c r="W352" i="1"/>
  <c r="Q352" i="1"/>
  <c r="S352" i="1" s="1"/>
  <c r="M352" i="1"/>
  <c r="L352" i="1"/>
  <c r="J352" i="1"/>
  <c r="H352" i="1"/>
  <c r="AC351" i="1"/>
  <c r="AB351" i="1"/>
  <c r="W351" i="1"/>
  <c r="Q351" i="1"/>
  <c r="S351" i="1" s="1"/>
  <c r="M351" i="1"/>
  <c r="L351" i="1"/>
  <c r="J351" i="1"/>
  <c r="H351" i="1"/>
  <c r="AC350" i="1"/>
  <c r="AB350" i="1"/>
  <c r="W350" i="1"/>
  <c r="Q350" i="1"/>
  <c r="S350" i="1" s="1"/>
  <c r="M350" i="1"/>
  <c r="L350" i="1"/>
  <c r="J350" i="1"/>
  <c r="H350" i="1"/>
  <c r="AC349" i="1"/>
  <c r="AB349" i="1"/>
  <c r="W349" i="1"/>
  <c r="Q349" i="1"/>
  <c r="S349" i="1" s="1"/>
  <c r="M349" i="1"/>
  <c r="L349" i="1"/>
  <c r="J349" i="1"/>
  <c r="H349" i="1"/>
  <c r="AC348" i="1"/>
  <c r="AB348" i="1"/>
  <c r="W348" i="1"/>
  <c r="Q348" i="1"/>
  <c r="R348" i="1" s="1"/>
  <c r="T348" i="1" s="1"/>
  <c r="U348" i="1" s="1"/>
  <c r="M348" i="1"/>
  <c r="L348" i="1"/>
  <c r="J348" i="1"/>
  <c r="H348" i="1"/>
  <c r="AC346" i="1"/>
  <c r="AB346" i="1"/>
  <c r="W346" i="1"/>
  <c r="Q346" i="1"/>
  <c r="R346" i="1" s="1"/>
  <c r="T346" i="1" s="1"/>
  <c r="U346" i="1" s="1"/>
  <c r="M346" i="1"/>
  <c r="L346" i="1"/>
  <c r="J346" i="1"/>
  <c r="H346" i="1"/>
  <c r="AC341" i="1"/>
  <c r="AB341" i="1"/>
  <c r="W341" i="1"/>
  <c r="Q341" i="1"/>
  <c r="S341" i="1" s="1"/>
  <c r="M341" i="1"/>
  <c r="L341" i="1"/>
  <c r="J341" i="1"/>
  <c r="H341" i="1"/>
  <c r="AC340" i="1"/>
  <c r="AB340" i="1"/>
  <c r="W340" i="1"/>
  <c r="Q340" i="1"/>
  <c r="S340" i="1" s="1"/>
  <c r="M340" i="1"/>
  <c r="L340" i="1"/>
  <c r="J340" i="1"/>
  <c r="H340" i="1"/>
  <c r="AC339" i="1"/>
  <c r="AB339" i="1"/>
  <c r="W339" i="1"/>
  <c r="Q339" i="1"/>
  <c r="S339" i="1" s="1"/>
  <c r="M339" i="1"/>
  <c r="L339" i="1"/>
  <c r="J339" i="1"/>
  <c r="H339" i="1"/>
  <c r="AC338" i="1"/>
  <c r="AB338" i="1"/>
  <c r="W338" i="1"/>
  <c r="Q338" i="1"/>
  <c r="S338" i="1" s="1"/>
  <c r="M338" i="1"/>
  <c r="L338" i="1"/>
  <c r="J338" i="1"/>
  <c r="H338" i="1"/>
  <c r="AC337" i="1"/>
  <c r="AB337" i="1"/>
  <c r="W337" i="1"/>
  <c r="Q337" i="1"/>
  <c r="S337" i="1" s="1"/>
  <c r="M337" i="1"/>
  <c r="L337" i="1"/>
  <c r="J337" i="1"/>
  <c r="H337" i="1"/>
  <c r="AC336" i="1"/>
  <c r="AB336" i="1"/>
  <c r="W336" i="1"/>
  <c r="Q336" i="1"/>
  <c r="S336" i="1" s="1"/>
  <c r="M336" i="1"/>
  <c r="L336" i="1"/>
  <c r="J336" i="1"/>
  <c r="H336" i="1"/>
  <c r="AC335" i="1"/>
  <c r="AB335" i="1"/>
  <c r="W335" i="1"/>
  <c r="Q335" i="1"/>
  <c r="R335" i="1" s="1"/>
  <c r="T335" i="1" s="1"/>
  <c r="U335" i="1" s="1"/>
  <c r="M335" i="1"/>
  <c r="L335" i="1"/>
  <c r="J335" i="1"/>
  <c r="H335" i="1"/>
  <c r="AC334" i="1"/>
  <c r="AB334" i="1"/>
  <c r="W334" i="1"/>
  <c r="Q334" i="1"/>
  <c r="S334" i="1" s="1"/>
  <c r="M334" i="1"/>
  <c r="L334" i="1"/>
  <c r="J334" i="1"/>
  <c r="H334" i="1"/>
  <c r="AC333" i="1"/>
  <c r="AB333" i="1"/>
  <c r="W333" i="1"/>
  <c r="Q333" i="1"/>
  <c r="S333" i="1" s="1"/>
  <c r="M333" i="1"/>
  <c r="L333" i="1"/>
  <c r="J333" i="1"/>
  <c r="H333" i="1"/>
  <c r="AC332" i="1"/>
  <c r="AB332" i="1"/>
  <c r="W332" i="1"/>
  <c r="Q332" i="1"/>
  <c r="S332" i="1" s="1"/>
  <c r="M332" i="1"/>
  <c r="L332" i="1"/>
  <c r="J332" i="1"/>
  <c r="H332" i="1"/>
  <c r="AC331" i="1"/>
  <c r="AB331" i="1"/>
  <c r="W331" i="1"/>
  <c r="Q331" i="1"/>
  <c r="S331" i="1" s="1"/>
  <c r="M331" i="1"/>
  <c r="L331" i="1"/>
  <c r="J331" i="1"/>
  <c r="H331" i="1"/>
  <c r="AC330" i="1"/>
  <c r="AB330" i="1"/>
  <c r="W330" i="1"/>
  <c r="Q330" i="1"/>
  <c r="S330" i="1" s="1"/>
  <c r="M330" i="1"/>
  <c r="L330" i="1"/>
  <c r="J330" i="1"/>
  <c r="H330" i="1"/>
  <c r="AC329" i="1"/>
  <c r="AB329" i="1"/>
  <c r="W329" i="1"/>
  <c r="Q329" i="1"/>
  <c r="S329" i="1" s="1"/>
  <c r="M329" i="1"/>
  <c r="L329" i="1"/>
  <c r="J329" i="1"/>
  <c r="H329" i="1"/>
  <c r="AC328" i="1"/>
  <c r="AB328" i="1"/>
  <c r="W328" i="1"/>
  <c r="Q328" i="1"/>
  <c r="R328" i="1" s="1"/>
  <c r="T328" i="1" s="1"/>
  <c r="U328" i="1" s="1"/>
  <c r="M328" i="1"/>
  <c r="L328" i="1"/>
  <c r="J328" i="1"/>
  <c r="H328" i="1"/>
  <c r="AC327" i="1"/>
  <c r="AB327" i="1"/>
  <c r="W327" i="1"/>
  <c r="Q327" i="1"/>
  <c r="R327" i="1" s="1"/>
  <c r="T327" i="1" s="1"/>
  <c r="U327" i="1" s="1"/>
  <c r="M327" i="1"/>
  <c r="L327" i="1"/>
  <c r="J327" i="1"/>
  <c r="H327" i="1"/>
  <c r="AC326" i="1"/>
  <c r="AB326" i="1"/>
  <c r="W326" i="1"/>
  <c r="Q326" i="1"/>
  <c r="S326" i="1" s="1"/>
  <c r="M326" i="1"/>
  <c r="L326" i="1"/>
  <c r="J326" i="1"/>
  <c r="H326" i="1"/>
  <c r="AC325" i="1"/>
  <c r="AB325" i="1"/>
  <c r="W325" i="1"/>
  <c r="Q325" i="1"/>
  <c r="S325" i="1" s="1"/>
  <c r="M325" i="1"/>
  <c r="L325" i="1"/>
  <c r="J325" i="1"/>
  <c r="H325" i="1"/>
  <c r="AC324" i="1"/>
  <c r="AB324" i="1"/>
  <c r="W324" i="1"/>
  <c r="Q324" i="1"/>
  <c r="R324" i="1" s="1"/>
  <c r="T324" i="1" s="1"/>
  <c r="U324" i="1" s="1"/>
  <c r="M324" i="1"/>
  <c r="L324" i="1"/>
  <c r="J324" i="1"/>
  <c r="H324" i="1"/>
  <c r="AC323" i="1"/>
  <c r="AB323" i="1"/>
  <c r="W323" i="1"/>
  <c r="Q323" i="1"/>
  <c r="R323" i="1" s="1"/>
  <c r="T323" i="1" s="1"/>
  <c r="U323" i="1" s="1"/>
  <c r="M323" i="1"/>
  <c r="L323" i="1"/>
  <c r="J323" i="1"/>
  <c r="H323" i="1"/>
  <c r="AC322" i="1"/>
  <c r="AB322" i="1"/>
  <c r="W322" i="1"/>
  <c r="Q322" i="1"/>
  <c r="R322" i="1" s="1"/>
  <c r="T322" i="1" s="1"/>
  <c r="U322" i="1" s="1"/>
  <c r="M322" i="1"/>
  <c r="L322" i="1"/>
  <c r="J322" i="1"/>
  <c r="H322" i="1"/>
  <c r="AC321" i="1"/>
  <c r="AB321" i="1"/>
  <c r="W321" i="1"/>
  <c r="Q321" i="1"/>
  <c r="S321" i="1" s="1"/>
  <c r="M321" i="1"/>
  <c r="L321" i="1"/>
  <c r="J321" i="1"/>
  <c r="H321" i="1"/>
  <c r="AC320" i="1"/>
  <c r="AB320" i="1"/>
  <c r="W320" i="1"/>
  <c r="Q320" i="1"/>
  <c r="S320" i="1" s="1"/>
  <c r="M320" i="1"/>
  <c r="L320" i="1"/>
  <c r="J320" i="1"/>
  <c r="H320" i="1"/>
  <c r="AC319" i="1"/>
  <c r="AB319" i="1"/>
  <c r="W319" i="1"/>
  <c r="Q319" i="1"/>
  <c r="S319" i="1" s="1"/>
  <c r="M319" i="1"/>
  <c r="L319" i="1"/>
  <c r="J319" i="1"/>
  <c r="H319" i="1"/>
  <c r="AC318" i="1"/>
  <c r="AB318" i="1"/>
  <c r="W318" i="1"/>
  <c r="Q318" i="1"/>
  <c r="S318" i="1" s="1"/>
  <c r="M318" i="1"/>
  <c r="L318" i="1"/>
  <c r="J318" i="1"/>
  <c r="H318" i="1"/>
  <c r="AC317" i="1"/>
  <c r="AB317" i="1"/>
  <c r="W317" i="1"/>
  <c r="Q317" i="1"/>
  <c r="S317" i="1" s="1"/>
  <c r="M317" i="1"/>
  <c r="L317" i="1"/>
  <c r="J317" i="1"/>
  <c r="H317" i="1"/>
  <c r="AC316" i="1"/>
  <c r="AB316" i="1"/>
  <c r="W316" i="1"/>
  <c r="Q316" i="1"/>
  <c r="R316" i="1" s="1"/>
  <c r="T316" i="1" s="1"/>
  <c r="U316" i="1" s="1"/>
  <c r="M316" i="1"/>
  <c r="L316" i="1"/>
  <c r="J316" i="1"/>
  <c r="H316" i="1"/>
  <c r="AC315" i="1"/>
  <c r="AB315" i="1"/>
  <c r="W315" i="1"/>
  <c r="Q315" i="1"/>
  <c r="R315" i="1" s="1"/>
  <c r="T315" i="1" s="1"/>
  <c r="U315" i="1" s="1"/>
  <c r="M315" i="1"/>
  <c r="L315" i="1"/>
  <c r="J315" i="1"/>
  <c r="H315" i="1"/>
  <c r="AC314" i="1"/>
  <c r="AB314" i="1"/>
  <c r="W314" i="1"/>
  <c r="Q314" i="1"/>
  <c r="S314" i="1" s="1"/>
  <c r="M314" i="1"/>
  <c r="L314" i="1"/>
  <c r="J314" i="1"/>
  <c r="H314" i="1"/>
  <c r="AC313" i="1"/>
  <c r="AB313" i="1"/>
  <c r="W313" i="1"/>
  <c r="Q313" i="1"/>
  <c r="S313" i="1" s="1"/>
  <c r="M313" i="1"/>
  <c r="L313" i="1"/>
  <c r="J313" i="1"/>
  <c r="H313" i="1"/>
  <c r="AC312" i="1"/>
  <c r="AB312" i="1"/>
  <c r="W312" i="1"/>
  <c r="Q312" i="1"/>
  <c r="S312" i="1" s="1"/>
  <c r="M312" i="1"/>
  <c r="L312" i="1"/>
  <c r="J312" i="1"/>
  <c r="H312" i="1"/>
  <c r="AC311" i="1"/>
  <c r="AB311" i="1"/>
  <c r="W311" i="1"/>
  <c r="Q311" i="1"/>
  <c r="S311" i="1" s="1"/>
  <c r="M311" i="1"/>
  <c r="L311" i="1"/>
  <c r="J311" i="1"/>
  <c r="H311" i="1"/>
  <c r="AC310" i="1"/>
  <c r="AB310" i="1"/>
  <c r="W310" i="1"/>
  <c r="Q310" i="1"/>
  <c r="R310" i="1" s="1"/>
  <c r="T310" i="1" s="1"/>
  <c r="U310" i="1" s="1"/>
  <c r="M310" i="1"/>
  <c r="L310" i="1"/>
  <c r="J310" i="1"/>
  <c r="H310" i="1"/>
  <c r="AC309" i="1"/>
  <c r="AB309" i="1"/>
  <c r="W309" i="1"/>
  <c r="Q309" i="1"/>
  <c r="S309" i="1" s="1"/>
  <c r="M309" i="1"/>
  <c r="L309" i="1"/>
  <c r="J309" i="1"/>
  <c r="H309" i="1"/>
  <c r="AC308" i="1"/>
  <c r="AB308" i="1"/>
  <c r="W308" i="1"/>
  <c r="Q308" i="1"/>
  <c r="S308" i="1" s="1"/>
  <c r="M308" i="1"/>
  <c r="L308" i="1"/>
  <c r="J308" i="1"/>
  <c r="H308" i="1"/>
  <c r="AC307" i="1"/>
  <c r="AB307" i="1"/>
  <c r="W307" i="1"/>
  <c r="Q307" i="1"/>
  <c r="S307" i="1" s="1"/>
  <c r="M307" i="1"/>
  <c r="L307" i="1"/>
  <c r="J307" i="1"/>
  <c r="H307" i="1"/>
  <c r="AC306" i="1"/>
  <c r="AB306" i="1"/>
  <c r="W306" i="1"/>
  <c r="Q306" i="1"/>
  <c r="S306" i="1" s="1"/>
  <c r="M306" i="1"/>
  <c r="L306" i="1"/>
  <c r="J306" i="1"/>
  <c r="H306" i="1"/>
  <c r="AC305" i="1"/>
  <c r="AB305" i="1"/>
  <c r="W305" i="1"/>
  <c r="Q305" i="1"/>
  <c r="S305" i="1" s="1"/>
  <c r="M305" i="1"/>
  <c r="L305" i="1"/>
  <c r="J305" i="1"/>
  <c r="H305" i="1"/>
  <c r="AC304" i="1"/>
  <c r="AB304" i="1"/>
  <c r="W304" i="1"/>
  <c r="Q304" i="1"/>
  <c r="R304" i="1" s="1"/>
  <c r="T304" i="1" s="1"/>
  <c r="U304" i="1" s="1"/>
  <c r="M304" i="1"/>
  <c r="L304" i="1"/>
  <c r="J304" i="1"/>
  <c r="H304" i="1"/>
  <c r="AC303" i="1"/>
  <c r="AB303" i="1"/>
  <c r="W303" i="1"/>
  <c r="Q303" i="1"/>
  <c r="S303" i="1" s="1"/>
  <c r="M303" i="1"/>
  <c r="L303" i="1"/>
  <c r="J303" i="1"/>
  <c r="H303" i="1"/>
  <c r="AC302" i="1"/>
  <c r="AB302" i="1"/>
  <c r="W302" i="1"/>
  <c r="Q302" i="1"/>
  <c r="S302" i="1" s="1"/>
  <c r="M302" i="1"/>
  <c r="L302" i="1"/>
  <c r="J302" i="1"/>
  <c r="H302" i="1"/>
  <c r="AC301" i="1"/>
  <c r="AB301" i="1"/>
  <c r="W301" i="1"/>
  <c r="Q301" i="1"/>
  <c r="S301" i="1" s="1"/>
  <c r="M301" i="1"/>
  <c r="L301" i="1"/>
  <c r="J301" i="1"/>
  <c r="H301" i="1"/>
  <c r="AC300" i="1"/>
  <c r="AB300" i="1"/>
  <c r="W300" i="1"/>
  <c r="Q300" i="1"/>
  <c r="R300" i="1" s="1"/>
  <c r="T300" i="1" s="1"/>
  <c r="U300" i="1" s="1"/>
  <c r="M300" i="1"/>
  <c r="L300" i="1"/>
  <c r="J300" i="1"/>
  <c r="H300" i="1"/>
  <c r="AC299" i="1"/>
  <c r="AB299" i="1"/>
  <c r="W299" i="1"/>
  <c r="Q299" i="1"/>
  <c r="S299" i="1" s="1"/>
  <c r="M299" i="1"/>
  <c r="L299" i="1"/>
  <c r="J299" i="1"/>
  <c r="H299" i="1"/>
  <c r="AC298" i="1"/>
  <c r="AB298" i="1"/>
  <c r="W298" i="1"/>
  <c r="Q298" i="1"/>
  <c r="S298" i="1" s="1"/>
  <c r="M298" i="1"/>
  <c r="L298" i="1"/>
  <c r="J298" i="1"/>
  <c r="H298" i="1"/>
  <c r="AC297" i="1"/>
  <c r="AB297" i="1"/>
  <c r="W297" i="1"/>
  <c r="Q297" i="1"/>
  <c r="S297" i="1" s="1"/>
  <c r="M297" i="1"/>
  <c r="L297" i="1"/>
  <c r="J297" i="1"/>
  <c r="H297" i="1"/>
  <c r="AC296" i="1"/>
  <c r="AB296" i="1"/>
  <c r="W296" i="1"/>
  <c r="Q296" i="1"/>
  <c r="R296" i="1" s="1"/>
  <c r="T296" i="1" s="1"/>
  <c r="U296" i="1" s="1"/>
  <c r="M296" i="1"/>
  <c r="L296" i="1"/>
  <c r="J296" i="1"/>
  <c r="H296" i="1"/>
  <c r="AC295" i="1"/>
  <c r="AB295" i="1"/>
  <c r="W295" i="1"/>
  <c r="Q295" i="1"/>
  <c r="S295" i="1" s="1"/>
  <c r="M295" i="1"/>
  <c r="L295" i="1"/>
  <c r="J295" i="1"/>
  <c r="H295" i="1"/>
  <c r="AC294" i="1"/>
  <c r="AB294" i="1"/>
  <c r="W294" i="1"/>
  <c r="Q294" i="1"/>
  <c r="S294" i="1" s="1"/>
  <c r="M294" i="1"/>
  <c r="L294" i="1"/>
  <c r="J294" i="1"/>
  <c r="H294" i="1"/>
  <c r="AC293" i="1"/>
  <c r="AB293" i="1"/>
  <c r="W293" i="1"/>
  <c r="Q293" i="1"/>
  <c r="S293" i="1" s="1"/>
  <c r="M293" i="1"/>
  <c r="L293" i="1"/>
  <c r="J293" i="1"/>
  <c r="H293" i="1"/>
  <c r="AC292" i="1"/>
  <c r="AB292" i="1"/>
  <c r="W292" i="1"/>
  <c r="Q292" i="1"/>
  <c r="R292" i="1" s="1"/>
  <c r="T292" i="1" s="1"/>
  <c r="U292" i="1" s="1"/>
  <c r="M292" i="1"/>
  <c r="L292" i="1"/>
  <c r="J292" i="1"/>
  <c r="H292" i="1"/>
  <c r="AC291" i="1"/>
  <c r="AB291" i="1"/>
  <c r="W291" i="1"/>
  <c r="Q291" i="1"/>
  <c r="S291" i="1" s="1"/>
  <c r="M291" i="1"/>
  <c r="L291" i="1"/>
  <c r="J291" i="1"/>
  <c r="H291" i="1"/>
  <c r="AC290" i="1"/>
  <c r="AB290" i="1"/>
  <c r="W290" i="1"/>
  <c r="Q290" i="1"/>
  <c r="S290" i="1" s="1"/>
  <c r="M290" i="1"/>
  <c r="L290" i="1"/>
  <c r="J290" i="1"/>
  <c r="H290" i="1"/>
  <c r="AC289" i="1"/>
  <c r="AB289" i="1"/>
  <c r="W289" i="1"/>
  <c r="Q289" i="1"/>
  <c r="S289" i="1" s="1"/>
  <c r="M289" i="1"/>
  <c r="L289" i="1"/>
  <c r="J289" i="1"/>
  <c r="H289" i="1"/>
  <c r="AC288" i="1"/>
  <c r="AB288" i="1"/>
  <c r="W288" i="1"/>
  <c r="Q288" i="1"/>
  <c r="R288" i="1" s="1"/>
  <c r="T288" i="1" s="1"/>
  <c r="U288" i="1" s="1"/>
  <c r="M288" i="1"/>
  <c r="L288" i="1"/>
  <c r="J288" i="1"/>
  <c r="H288" i="1"/>
  <c r="AC287" i="1"/>
  <c r="AB287" i="1"/>
  <c r="W287" i="1"/>
  <c r="Q287" i="1"/>
  <c r="S287" i="1" s="1"/>
  <c r="M287" i="1"/>
  <c r="L287" i="1"/>
  <c r="J287" i="1"/>
  <c r="H287" i="1"/>
  <c r="AC286" i="1"/>
  <c r="AB286" i="1"/>
  <c r="W286" i="1"/>
  <c r="Q286" i="1"/>
  <c r="S286" i="1" s="1"/>
  <c r="M286" i="1"/>
  <c r="L286" i="1"/>
  <c r="J286" i="1"/>
  <c r="H286" i="1"/>
  <c r="AC285" i="1"/>
  <c r="AB285" i="1"/>
  <c r="W285" i="1"/>
  <c r="Q285" i="1"/>
  <c r="S285" i="1" s="1"/>
  <c r="M285" i="1"/>
  <c r="L285" i="1"/>
  <c r="J285" i="1"/>
  <c r="H285" i="1"/>
  <c r="AC283" i="1"/>
  <c r="AB283" i="1"/>
  <c r="W283" i="1"/>
  <c r="Q283" i="1"/>
  <c r="R283" i="1" s="1"/>
  <c r="T283" i="1" s="1"/>
  <c r="U283" i="1" s="1"/>
  <c r="M283" i="1"/>
  <c r="L283" i="1"/>
  <c r="J283" i="1"/>
  <c r="H283" i="1"/>
  <c r="AC278" i="1"/>
  <c r="AB278" i="1"/>
  <c r="W278" i="1"/>
  <c r="Q278" i="1"/>
  <c r="S278" i="1" s="1"/>
  <c r="M278" i="1"/>
  <c r="L278" i="1"/>
  <c r="J278" i="1"/>
  <c r="H278" i="1"/>
  <c r="AC277" i="1"/>
  <c r="AB277" i="1"/>
  <c r="W277" i="1"/>
  <c r="Q277" i="1"/>
  <c r="S277" i="1" s="1"/>
  <c r="M277" i="1"/>
  <c r="L277" i="1"/>
  <c r="J277" i="1"/>
  <c r="H277" i="1"/>
  <c r="AC276" i="1"/>
  <c r="AB276" i="1"/>
  <c r="W276" i="1"/>
  <c r="Q276" i="1"/>
  <c r="S276" i="1" s="1"/>
  <c r="M276" i="1"/>
  <c r="L276" i="1"/>
  <c r="J276" i="1"/>
  <c r="H276" i="1"/>
  <c r="AC275" i="1"/>
  <c r="AB275" i="1"/>
  <c r="W275" i="1"/>
  <c r="Q275" i="1"/>
  <c r="R275" i="1" s="1"/>
  <c r="T275" i="1" s="1"/>
  <c r="U275" i="1" s="1"/>
  <c r="M275" i="1"/>
  <c r="L275" i="1"/>
  <c r="J275" i="1"/>
  <c r="H275" i="1"/>
  <c r="AC274" i="1"/>
  <c r="AB274" i="1"/>
  <c r="W274" i="1"/>
  <c r="Q274" i="1"/>
  <c r="S274" i="1" s="1"/>
  <c r="M274" i="1"/>
  <c r="L274" i="1"/>
  <c r="J274" i="1"/>
  <c r="H274" i="1"/>
  <c r="AC273" i="1"/>
  <c r="AB273" i="1"/>
  <c r="W273" i="1"/>
  <c r="Q273" i="1"/>
  <c r="S273" i="1" s="1"/>
  <c r="M273" i="1"/>
  <c r="L273" i="1"/>
  <c r="J273" i="1"/>
  <c r="H273" i="1"/>
  <c r="AC272" i="1"/>
  <c r="AB272" i="1"/>
  <c r="W272" i="1"/>
  <c r="Q272" i="1"/>
  <c r="S272" i="1" s="1"/>
  <c r="M272" i="1"/>
  <c r="L272" i="1"/>
  <c r="J272" i="1"/>
  <c r="H272" i="1"/>
  <c r="AC271" i="1"/>
  <c r="AB271" i="1"/>
  <c r="W271" i="1"/>
  <c r="Q271" i="1"/>
  <c r="S271" i="1" s="1"/>
  <c r="M271" i="1"/>
  <c r="L271" i="1"/>
  <c r="J271" i="1"/>
  <c r="H271" i="1"/>
  <c r="AC270" i="1"/>
  <c r="AB270" i="1"/>
  <c r="W270" i="1"/>
  <c r="Q270" i="1"/>
  <c r="S270" i="1" s="1"/>
  <c r="M270" i="1"/>
  <c r="L270" i="1"/>
  <c r="J270" i="1"/>
  <c r="H270" i="1"/>
  <c r="AC269" i="1"/>
  <c r="AB269" i="1"/>
  <c r="W269" i="1"/>
  <c r="Q269" i="1"/>
  <c r="S269" i="1" s="1"/>
  <c r="M269" i="1"/>
  <c r="L269" i="1"/>
  <c r="J269" i="1"/>
  <c r="H269" i="1"/>
  <c r="AC268" i="1"/>
  <c r="AB268" i="1"/>
  <c r="W268" i="1"/>
  <c r="Q268" i="1"/>
  <c r="S268" i="1" s="1"/>
  <c r="M268" i="1"/>
  <c r="L268" i="1"/>
  <c r="J268" i="1"/>
  <c r="H268" i="1"/>
  <c r="AC267" i="1"/>
  <c r="AB267" i="1"/>
  <c r="W267" i="1"/>
  <c r="Q267" i="1"/>
  <c r="R267" i="1" s="1"/>
  <c r="T267" i="1" s="1"/>
  <c r="U267" i="1" s="1"/>
  <c r="M267" i="1"/>
  <c r="L267" i="1"/>
  <c r="J267" i="1"/>
  <c r="H267" i="1"/>
  <c r="AC266" i="1"/>
  <c r="AB266" i="1"/>
  <c r="W266" i="1"/>
  <c r="Q266" i="1"/>
  <c r="S266" i="1" s="1"/>
  <c r="M266" i="1"/>
  <c r="L266" i="1"/>
  <c r="J266" i="1"/>
  <c r="H266" i="1"/>
  <c r="AC265" i="1"/>
  <c r="AB265" i="1"/>
  <c r="W265" i="1"/>
  <c r="Q265" i="1"/>
  <c r="S265" i="1" s="1"/>
  <c r="M265" i="1"/>
  <c r="L265" i="1"/>
  <c r="J265" i="1"/>
  <c r="H265" i="1"/>
  <c r="AC264" i="1"/>
  <c r="AB264" i="1"/>
  <c r="W264" i="1"/>
  <c r="Q264" i="1"/>
  <c r="S264" i="1" s="1"/>
  <c r="M264" i="1"/>
  <c r="L264" i="1"/>
  <c r="J264" i="1"/>
  <c r="H264" i="1"/>
  <c r="AC263" i="1"/>
  <c r="AB263" i="1"/>
  <c r="W263" i="1"/>
  <c r="Q263" i="1"/>
  <c r="R263" i="1" s="1"/>
  <c r="T263" i="1" s="1"/>
  <c r="U263" i="1" s="1"/>
  <c r="M263" i="1"/>
  <c r="L263" i="1"/>
  <c r="J263" i="1"/>
  <c r="H263" i="1"/>
  <c r="AC262" i="1"/>
  <c r="AB262" i="1"/>
  <c r="W262" i="1"/>
  <c r="Q262" i="1"/>
  <c r="S262" i="1" s="1"/>
  <c r="M262" i="1"/>
  <c r="L262" i="1"/>
  <c r="J262" i="1"/>
  <c r="H262" i="1"/>
  <c r="AC261" i="1"/>
  <c r="AB261" i="1"/>
  <c r="W261" i="1"/>
  <c r="Q261" i="1"/>
  <c r="S261" i="1" s="1"/>
  <c r="M261" i="1"/>
  <c r="L261" i="1"/>
  <c r="J261" i="1"/>
  <c r="H261" i="1"/>
  <c r="AC260" i="1"/>
  <c r="AB260" i="1"/>
  <c r="W260" i="1"/>
  <c r="Q260" i="1"/>
  <c r="R260" i="1" s="1"/>
  <c r="T260" i="1" s="1"/>
  <c r="U260" i="1" s="1"/>
  <c r="M260" i="1"/>
  <c r="L260" i="1"/>
  <c r="J260" i="1"/>
  <c r="H260" i="1"/>
  <c r="AC259" i="1"/>
  <c r="AB259" i="1"/>
  <c r="W259" i="1"/>
  <c r="Q259" i="1"/>
  <c r="R259" i="1" s="1"/>
  <c r="T259" i="1" s="1"/>
  <c r="U259" i="1" s="1"/>
  <c r="M259" i="1"/>
  <c r="L259" i="1"/>
  <c r="J259" i="1"/>
  <c r="H259" i="1"/>
  <c r="AC258" i="1"/>
  <c r="AB258" i="1"/>
  <c r="W258" i="1"/>
  <c r="Q258" i="1"/>
  <c r="S258" i="1" s="1"/>
  <c r="M258" i="1"/>
  <c r="L258" i="1"/>
  <c r="J258" i="1"/>
  <c r="H258" i="1"/>
  <c r="AC257" i="1"/>
  <c r="AB257" i="1"/>
  <c r="W257" i="1"/>
  <c r="Q257" i="1"/>
  <c r="S257" i="1" s="1"/>
  <c r="M257" i="1"/>
  <c r="L257" i="1"/>
  <c r="J257" i="1"/>
  <c r="H257" i="1"/>
  <c r="AC256" i="1"/>
  <c r="AB256" i="1"/>
  <c r="W256" i="1"/>
  <c r="Q256" i="1"/>
  <c r="S256" i="1" s="1"/>
  <c r="M256" i="1"/>
  <c r="L256" i="1"/>
  <c r="J256" i="1"/>
  <c r="H256" i="1"/>
  <c r="AC255" i="1"/>
  <c r="AB255" i="1"/>
  <c r="W255" i="1"/>
  <c r="Q255" i="1"/>
  <c r="R255" i="1" s="1"/>
  <c r="T255" i="1" s="1"/>
  <c r="U255" i="1" s="1"/>
  <c r="M255" i="1"/>
  <c r="L255" i="1"/>
  <c r="J255" i="1"/>
  <c r="H255" i="1"/>
  <c r="AC254" i="1"/>
  <c r="AB254" i="1"/>
  <c r="W254" i="1"/>
  <c r="Q254" i="1"/>
  <c r="S254" i="1" s="1"/>
  <c r="M254" i="1"/>
  <c r="L254" i="1"/>
  <c r="J254" i="1"/>
  <c r="H254" i="1"/>
  <c r="AC253" i="1"/>
  <c r="AB253" i="1"/>
  <c r="W253" i="1"/>
  <c r="Q253" i="1"/>
  <c r="S253" i="1" s="1"/>
  <c r="M253" i="1"/>
  <c r="L253" i="1"/>
  <c r="J253" i="1"/>
  <c r="H253" i="1"/>
  <c r="AC252" i="1"/>
  <c r="AB252" i="1"/>
  <c r="W252" i="1"/>
  <c r="Q252" i="1"/>
  <c r="S252" i="1" s="1"/>
  <c r="M252" i="1"/>
  <c r="L252" i="1"/>
  <c r="J252" i="1"/>
  <c r="H252" i="1"/>
  <c r="AC251" i="1"/>
  <c r="AB251" i="1"/>
  <c r="W251" i="1"/>
  <c r="Q251" i="1"/>
  <c r="R251" i="1" s="1"/>
  <c r="T251" i="1" s="1"/>
  <c r="U251" i="1" s="1"/>
  <c r="M251" i="1"/>
  <c r="L251" i="1"/>
  <c r="J251" i="1"/>
  <c r="H251" i="1"/>
  <c r="AC250" i="1"/>
  <c r="AB250" i="1"/>
  <c r="W250" i="1"/>
  <c r="Q250" i="1"/>
  <c r="S250" i="1" s="1"/>
  <c r="M250" i="1"/>
  <c r="L250" i="1"/>
  <c r="J250" i="1"/>
  <c r="H250" i="1"/>
  <c r="AC249" i="1"/>
  <c r="AB249" i="1"/>
  <c r="W249" i="1"/>
  <c r="Q249" i="1"/>
  <c r="S249" i="1" s="1"/>
  <c r="M249" i="1"/>
  <c r="L249" i="1"/>
  <c r="J249" i="1"/>
  <c r="H249" i="1"/>
  <c r="AC248" i="1"/>
  <c r="AB248" i="1"/>
  <c r="W248" i="1"/>
  <c r="Q248" i="1"/>
  <c r="R248" i="1" s="1"/>
  <c r="T248" i="1" s="1"/>
  <c r="U248" i="1" s="1"/>
  <c r="M248" i="1"/>
  <c r="L248" i="1"/>
  <c r="J248" i="1"/>
  <c r="H248" i="1"/>
  <c r="AC246" i="1"/>
  <c r="AB246" i="1"/>
  <c r="W246" i="1"/>
  <c r="Q246" i="1"/>
  <c r="R246" i="1" s="1"/>
  <c r="T246" i="1" s="1"/>
  <c r="U246" i="1" s="1"/>
  <c r="M246" i="1"/>
  <c r="L246" i="1"/>
  <c r="J246" i="1"/>
  <c r="H246" i="1"/>
  <c r="AC241" i="1"/>
  <c r="AB241" i="1"/>
  <c r="W241" i="1"/>
  <c r="Q241" i="1"/>
  <c r="S241" i="1" s="1"/>
  <c r="M241" i="1"/>
  <c r="L241" i="1"/>
  <c r="J241" i="1"/>
  <c r="H241" i="1"/>
  <c r="AC240" i="1"/>
  <c r="AB240" i="1"/>
  <c r="W240" i="1"/>
  <c r="Q240" i="1"/>
  <c r="S240" i="1" s="1"/>
  <c r="M240" i="1"/>
  <c r="L240" i="1"/>
  <c r="J240" i="1"/>
  <c r="H240" i="1"/>
  <c r="AC239" i="1"/>
  <c r="AB239" i="1"/>
  <c r="W239" i="1"/>
  <c r="Q239" i="1"/>
  <c r="R239" i="1" s="1"/>
  <c r="T239" i="1" s="1"/>
  <c r="U239" i="1" s="1"/>
  <c r="M239" i="1"/>
  <c r="L239" i="1"/>
  <c r="J239" i="1"/>
  <c r="H239" i="1"/>
  <c r="AC238" i="1"/>
  <c r="AB238" i="1"/>
  <c r="W238" i="1"/>
  <c r="Q238" i="1"/>
  <c r="R238" i="1" s="1"/>
  <c r="T238" i="1" s="1"/>
  <c r="U238" i="1" s="1"/>
  <c r="M238" i="1"/>
  <c r="L238" i="1"/>
  <c r="J238" i="1"/>
  <c r="H238" i="1"/>
  <c r="AC237" i="1"/>
  <c r="AB237" i="1"/>
  <c r="W237" i="1"/>
  <c r="Q237" i="1"/>
  <c r="S237" i="1" s="1"/>
  <c r="M237" i="1"/>
  <c r="L237" i="1"/>
  <c r="J237" i="1"/>
  <c r="H237" i="1"/>
  <c r="AC236" i="1"/>
  <c r="AB236" i="1"/>
  <c r="W236" i="1"/>
  <c r="Q236" i="1"/>
  <c r="S236" i="1" s="1"/>
  <c r="M236" i="1"/>
  <c r="L236" i="1"/>
  <c r="J236" i="1"/>
  <c r="H236" i="1"/>
  <c r="AC235" i="1"/>
  <c r="AB235" i="1"/>
  <c r="W235" i="1"/>
  <c r="Q235" i="1"/>
  <c r="S235" i="1" s="1"/>
  <c r="M235" i="1"/>
  <c r="L235" i="1"/>
  <c r="J235" i="1"/>
  <c r="H235" i="1"/>
  <c r="AC234" i="1"/>
  <c r="AB234" i="1"/>
  <c r="W234" i="1"/>
  <c r="Q234" i="1"/>
  <c r="S234" i="1" s="1"/>
  <c r="M234" i="1"/>
  <c r="L234" i="1"/>
  <c r="J234" i="1"/>
  <c r="H234" i="1"/>
  <c r="AC233" i="1"/>
  <c r="AB233" i="1"/>
  <c r="W233" i="1"/>
  <c r="Q233" i="1"/>
  <c r="S233" i="1" s="1"/>
  <c r="M233" i="1"/>
  <c r="L233" i="1"/>
  <c r="J233" i="1"/>
  <c r="H233" i="1"/>
  <c r="AC232" i="1"/>
  <c r="AB232" i="1"/>
  <c r="W232" i="1"/>
  <c r="Q232" i="1"/>
  <c r="S232" i="1" s="1"/>
  <c r="M232" i="1"/>
  <c r="L232" i="1"/>
  <c r="J232" i="1"/>
  <c r="H232" i="1"/>
  <c r="AC231" i="1"/>
  <c r="AB231" i="1"/>
  <c r="W231" i="1"/>
  <c r="Q231" i="1"/>
  <c r="S231" i="1" s="1"/>
  <c r="M231" i="1"/>
  <c r="L231" i="1"/>
  <c r="J231" i="1"/>
  <c r="H231" i="1"/>
  <c r="AC230" i="1"/>
  <c r="AB230" i="1"/>
  <c r="W230" i="1"/>
  <c r="Q230" i="1"/>
  <c r="S230" i="1" s="1"/>
  <c r="M230" i="1"/>
  <c r="L230" i="1"/>
  <c r="J230" i="1"/>
  <c r="H230" i="1"/>
  <c r="AC229" i="1"/>
  <c r="AB229" i="1"/>
  <c r="W229" i="1"/>
  <c r="Q229" i="1"/>
  <c r="S229" i="1" s="1"/>
  <c r="M229" i="1"/>
  <c r="L229" i="1"/>
  <c r="J229" i="1"/>
  <c r="H229" i="1"/>
  <c r="AC228" i="1"/>
  <c r="AB228" i="1"/>
  <c r="W228" i="1"/>
  <c r="Q228" i="1"/>
  <c r="S228" i="1" s="1"/>
  <c r="M228" i="1"/>
  <c r="L228" i="1"/>
  <c r="J228" i="1"/>
  <c r="H228" i="1"/>
  <c r="AC227" i="1"/>
  <c r="AB227" i="1"/>
  <c r="W227" i="1"/>
  <c r="Q227" i="1"/>
  <c r="S227" i="1" s="1"/>
  <c r="M227" i="1"/>
  <c r="L227" i="1"/>
  <c r="J227" i="1"/>
  <c r="H227" i="1"/>
  <c r="AC226" i="1"/>
  <c r="AB226" i="1"/>
  <c r="W226" i="1"/>
  <c r="Q226" i="1"/>
  <c r="S226" i="1" s="1"/>
  <c r="M226" i="1"/>
  <c r="L226" i="1"/>
  <c r="J226" i="1"/>
  <c r="H226" i="1"/>
  <c r="AC225" i="1"/>
  <c r="AB225" i="1"/>
  <c r="W225" i="1"/>
  <c r="Q225" i="1"/>
  <c r="S225" i="1" s="1"/>
  <c r="M225" i="1"/>
  <c r="L225" i="1"/>
  <c r="J225" i="1"/>
  <c r="H225" i="1"/>
  <c r="AC224" i="1"/>
  <c r="AB224" i="1"/>
  <c r="W224" i="1"/>
  <c r="Q224" i="1"/>
  <c r="R224" i="1" s="1"/>
  <c r="T224" i="1" s="1"/>
  <c r="U224" i="1" s="1"/>
  <c r="M224" i="1"/>
  <c r="L224" i="1"/>
  <c r="J224" i="1"/>
  <c r="H224" i="1"/>
  <c r="AC223" i="1"/>
  <c r="AB223" i="1"/>
  <c r="W223" i="1"/>
  <c r="Q223" i="1"/>
  <c r="R223" i="1" s="1"/>
  <c r="T223" i="1" s="1"/>
  <c r="U223" i="1" s="1"/>
  <c r="M223" i="1"/>
  <c r="L223" i="1"/>
  <c r="J223" i="1"/>
  <c r="H223" i="1"/>
  <c r="AC222" i="1"/>
  <c r="AB222" i="1"/>
  <c r="W222" i="1"/>
  <c r="Q222" i="1"/>
  <c r="S222" i="1" s="1"/>
  <c r="M222" i="1"/>
  <c r="L222" i="1"/>
  <c r="J222" i="1"/>
  <c r="H222" i="1"/>
  <c r="AC221" i="1"/>
  <c r="AB221" i="1"/>
  <c r="W221" i="1"/>
  <c r="Q221" i="1"/>
  <c r="S221" i="1" s="1"/>
  <c r="M221" i="1"/>
  <c r="L221" i="1"/>
  <c r="J221" i="1"/>
  <c r="H221" i="1"/>
  <c r="AC220" i="1"/>
  <c r="AB220" i="1"/>
  <c r="W220" i="1"/>
  <c r="Q220" i="1"/>
  <c r="S220" i="1" s="1"/>
  <c r="M220" i="1"/>
  <c r="L220" i="1"/>
  <c r="J220" i="1"/>
  <c r="H220" i="1"/>
  <c r="AC219" i="1"/>
  <c r="AB219" i="1"/>
  <c r="W219" i="1"/>
  <c r="Q219" i="1"/>
  <c r="R219" i="1" s="1"/>
  <c r="T219" i="1" s="1"/>
  <c r="U219" i="1" s="1"/>
  <c r="M219" i="1"/>
  <c r="L219" i="1"/>
  <c r="J219" i="1"/>
  <c r="H219" i="1"/>
  <c r="AC218" i="1"/>
  <c r="AB218" i="1"/>
  <c r="W218" i="1"/>
  <c r="Q218" i="1"/>
  <c r="S218" i="1" s="1"/>
  <c r="M218" i="1"/>
  <c r="L218" i="1"/>
  <c r="J218" i="1"/>
  <c r="H218" i="1"/>
  <c r="AC217" i="1"/>
  <c r="AB217" i="1"/>
  <c r="W217" i="1"/>
  <c r="Q217" i="1"/>
  <c r="S217" i="1" s="1"/>
  <c r="M217" i="1"/>
  <c r="L217" i="1"/>
  <c r="J217" i="1"/>
  <c r="H217" i="1"/>
  <c r="AC216" i="1"/>
  <c r="AB216" i="1"/>
  <c r="W216" i="1"/>
  <c r="Q216" i="1"/>
  <c r="R216" i="1" s="1"/>
  <c r="T216" i="1" s="1"/>
  <c r="U216" i="1" s="1"/>
  <c r="M216" i="1"/>
  <c r="L216" i="1"/>
  <c r="J216" i="1"/>
  <c r="H216" i="1"/>
  <c r="AC215" i="1"/>
  <c r="AB215" i="1"/>
  <c r="W215" i="1"/>
  <c r="Q215" i="1"/>
  <c r="S215" i="1" s="1"/>
  <c r="M215" i="1"/>
  <c r="L215" i="1"/>
  <c r="J215" i="1"/>
  <c r="H215" i="1"/>
  <c r="AC214" i="1"/>
  <c r="AB214" i="1"/>
  <c r="W214" i="1"/>
  <c r="Q214" i="1"/>
  <c r="S214" i="1" s="1"/>
  <c r="M214" i="1"/>
  <c r="L214" i="1"/>
  <c r="J214" i="1"/>
  <c r="H214" i="1"/>
  <c r="AC213" i="1"/>
  <c r="AB213" i="1"/>
  <c r="W213" i="1"/>
  <c r="Q213" i="1"/>
  <c r="S213" i="1" s="1"/>
  <c r="M213" i="1"/>
  <c r="L213" i="1"/>
  <c r="J213" i="1"/>
  <c r="H213" i="1"/>
  <c r="AC212" i="1"/>
  <c r="AB212" i="1"/>
  <c r="W212" i="1"/>
  <c r="Q212" i="1"/>
  <c r="S212" i="1" s="1"/>
  <c r="M212" i="1"/>
  <c r="L212" i="1"/>
  <c r="J212" i="1"/>
  <c r="H212" i="1"/>
  <c r="AC211" i="1"/>
  <c r="AB211" i="1"/>
  <c r="W211" i="1"/>
  <c r="Q211" i="1"/>
  <c r="S211" i="1" s="1"/>
  <c r="M211" i="1"/>
  <c r="L211" i="1"/>
  <c r="J211" i="1"/>
  <c r="H211" i="1"/>
  <c r="AC209" i="1"/>
  <c r="AB209" i="1"/>
  <c r="W209" i="1"/>
  <c r="Q209" i="1"/>
  <c r="S209" i="1" s="1"/>
  <c r="M209" i="1"/>
  <c r="L209" i="1"/>
  <c r="J209" i="1"/>
  <c r="H209" i="1"/>
  <c r="AC204" i="1"/>
  <c r="AB204" i="1"/>
  <c r="W204" i="1"/>
  <c r="Q204" i="1"/>
  <c r="S204" i="1" s="1"/>
  <c r="M204" i="1"/>
  <c r="L204" i="1"/>
  <c r="J204" i="1"/>
  <c r="H204" i="1"/>
  <c r="AC203" i="1"/>
  <c r="AB203" i="1"/>
  <c r="W203" i="1"/>
  <c r="Q203" i="1"/>
  <c r="S203" i="1" s="1"/>
  <c r="M203" i="1"/>
  <c r="L203" i="1"/>
  <c r="J203" i="1"/>
  <c r="H203" i="1"/>
  <c r="AC202" i="1"/>
  <c r="AB202" i="1"/>
  <c r="W202" i="1"/>
  <c r="Q202" i="1"/>
  <c r="R202" i="1" s="1"/>
  <c r="T202" i="1" s="1"/>
  <c r="U202" i="1" s="1"/>
  <c r="M202" i="1"/>
  <c r="L202" i="1"/>
  <c r="J202" i="1"/>
  <c r="H202" i="1"/>
  <c r="AC201" i="1"/>
  <c r="AB201" i="1"/>
  <c r="W201" i="1"/>
  <c r="Q201" i="1"/>
  <c r="S201" i="1" s="1"/>
  <c r="M201" i="1"/>
  <c r="L201" i="1"/>
  <c r="J201" i="1"/>
  <c r="H201" i="1"/>
  <c r="AC200" i="1"/>
  <c r="AB200" i="1"/>
  <c r="W200" i="1"/>
  <c r="Q200" i="1"/>
  <c r="S200" i="1" s="1"/>
  <c r="M200" i="1"/>
  <c r="L200" i="1"/>
  <c r="J200" i="1"/>
  <c r="H200" i="1"/>
  <c r="AC199" i="1"/>
  <c r="AB199" i="1"/>
  <c r="W199" i="1"/>
  <c r="Q199" i="1"/>
  <c r="S199" i="1" s="1"/>
  <c r="M199" i="1"/>
  <c r="L199" i="1"/>
  <c r="J199" i="1"/>
  <c r="H199" i="1"/>
  <c r="AC198" i="1"/>
  <c r="AB198" i="1"/>
  <c r="W198" i="1"/>
  <c r="Q198" i="1"/>
  <c r="R198" i="1" s="1"/>
  <c r="T198" i="1" s="1"/>
  <c r="U198" i="1" s="1"/>
  <c r="M198" i="1"/>
  <c r="L198" i="1"/>
  <c r="J198" i="1"/>
  <c r="H198" i="1"/>
  <c r="AC197" i="1"/>
  <c r="AB197" i="1"/>
  <c r="W197" i="1"/>
  <c r="Q197" i="1"/>
  <c r="S197" i="1" s="1"/>
  <c r="M197" i="1"/>
  <c r="L197" i="1"/>
  <c r="J197" i="1"/>
  <c r="H197" i="1"/>
  <c r="AC196" i="1"/>
  <c r="AB196" i="1"/>
  <c r="W196" i="1"/>
  <c r="Q196" i="1"/>
  <c r="S196" i="1" s="1"/>
  <c r="M196" i="1"/>
  <c r="L196" i="1"/>
  <c r="J196" i="1"/>
  <c r="H196" i="1"/>
  <c r="AC195" i="1"/>
  <c r="AB195" i="1"/>
  <c r="W195" i="1"/>
  <c r="Q195" i="1"/>
  <c r="R195" i="1" s="1"/>
  <c r="T195" i="1" s="1"/>
  <c r="U195" i="1" s="1"/>
  <c r="M195" i="1"/>
  <c r="L195" i="1"/>
  <c r="J195" i="1"/>
  <c r="H195" i="1"/>
  <c r="AC194" i="1"/>
  <c r="AB194" i="1"/>
  <c r="W194" i="1"/>
  <c r="Q194" i="1"/>
  <c r="R194" i="1" s="1"/>
  <c r="T194" i="1" s="1"/>
  <c r="U194" i="1" s="1"/>
  <c r="M194" i="1"/>
  <c r="L194" i="1"/>
  <c r="J194" i="1"/>
  <c r="H194" i="1"/>
  <c r="AC193" i="1"/>
  <c r="AB193" i="1"/>
  <c r="W193" i="1"/>
  <c r="Q193" i="1"/>
  <c r="S193" i="1" s="1"/>
  <c r="M193" i="1"/>
  <c r="L193" i="1"/>
  <c r="J193" i="1"/>
  <c r="H193" i="1"/>
  <c r="AC192" i="1"/>
  <c r="AB192" i="1"/>
  <c r="W192" i="1"/>
  <c r="Q192" i="1"/>
  <c r="S192" i="1" s="1"/>
  <c r="M192" i="1"/>
  <c r="L192" i="1"/>
  <c r="J192" i="1"/>
  <c r="H192" i="1"/>
  <c r="AC191" i="1"/>
  <c r="AB191" i="1"/>
  <c r="W191" i="1"/>
  <c r="Q191" i="1"/>
  <c r="R191" i="1" s="1"/>
  <c r="T191" i="1" s="1"/>
  <c r="U191" i="1" s="1"/>
  <c r="M191" i="1"/>
  <c r="L191" i="1"/>
  <c r="J191" i="1"/>
  <c r="H191" i="1"/>
  <c r="AC190" i="1"/>
  <c r="AB190" i="1"/>
  <c r="W190" i="1"/>
  <c r="Q190" i="1"/>
  <c r="R190" i="1" s="1"/>
  <c r="T190" i="1" s="1"/>
  <c r="U190" i="1" s="1"/>
  <c r="M190" i="1"/>
  <c r="L190" i="1"/>
  <c r="J190" i="1"/>
  <c r="H190" i="1"/>
  <c r="AC189" i="1"/>
  <c r="AB189" i="1"/>
  <c r="W189" i="1"/>
  <c r="Q189" i="1"/>
  <c r="S189" i="1" s="1"/>
  <c r="M189" i="1"/>
  <c r="L189" i="1"/>
  <c r="J189" i="1"/>
  <c r="H189" i="1"/>
  <c r="AC188" i="1"/>
  <c r="AB188" i="1"/>
  <c r="W188" i="1"/>
  <c r="Q188" i="1"/>
  <c r="S188" i="1" s="1"/>
  <c r="M188" i="1"/>
  <c r="L188" i="1"/>
  <c r="J188" i="1"/>
  <c r="H188" i="1"/>
  <c r="AC187" i="1"/>
  <c r="AB187" i="1"/>
  <c r="W187" i="1"/>
  <c r="Q187" i="1"/>
  <c r="R187" i="1" s="1"/>
  <c r="T187" i="1" s="1"/>
  <c r="U187" i="1" s="1"/>
  <c r="M187" i="1"/>
  <c r="L187" i="1"/>
  <c r="J187" i="1"/>
  <c r="H187" i="1"/>
  <c r="AC186" i="1"/>
  <c r="AB186" i="1"/>
  <c r="W186" i="1"/>
  <c r="Q186" i="1"/>
  <c r="R186" i="1" s="1"/>
  <c r="T186" i="1" s="1"/>
  <c r="U186" i="1" s="1"/>
  <c r="M186" i="1"/>
  <c r="L186" i="1"/>
  <c r="J186" i="1"/>
  <c r="H186" i="1"/>
  <c r="AC185" i="1"/>
  <c r="AB185" i="1"/>
  <c r="W185" i="1"/>
  <c r="Q185" i="1"/>
  <c r="S185" i="1" s="1"/>
  <c r="M185" i="1"/>
  <c r="L185" i="1"/>
  <c r="J185" i="1"/>
  <c r="H185" i="1"/>
  <c r="AC184" i="1"/>
  <c r="AB184" i="1"/>
  <c r="W184" i="1"/>
  <c r="Q184" i="1"/>
  <c r="S184" i="1" s="1"/>
  <c r="M184" i="1"/>
  <c r="L184" i="1"/>
  <c r="J184" i="1"/>
  <c r="H184" i="1"/>
  <c r="AC183" i="1"/>
  <c r="AB183" i="1"/>
  <c r="W183" i="1"/>
  <c r="Q183" i="1"/>
  <c r="R183" i="1" s="1"/>
  <c r="T183" i="1" s="1"/>
  <c r="U183" i="1" s="1"/>
  <c r="M183" i="1"/>
  <c r="L183" i="1"/>
  <c r="J183" i="1"/>
  <c r="H183" i="1"/>
  <c r="AC182" i="1"/>
  <c r="AB182" i="1"/>
  <c r="W182" i="1"/>
  <c r="Q182" i="1"/>
  <c r="R182" i="1" s="1"/>
  <c r="T182" i="1" s="1"/>
  <c r="U182" i="1" s="1"/>
  <c r="M182" i="1"/>
  <c r="L182" i="1"/>
  <c r="J182" i="1"/>
  <c r="H182" i="1"/>
  <c r="AC181" i="1"/>
  <c r="AB181" i="1"/>
  <c r="W181" i="1"/>
  <c r="Q181" i="1"/>
  <c r="S181" i="1" s="1"/>
  <c r="M181" i="1"/>
  <c r="L181" i="1"/>
  <c r="J181" i="1"/>
  <c r="H181" i="1"/>
  <c r="AC180" i="1"/>
  <c r="AB180" i="1"/>
  <c r="W180" i="1"/>
  <c r="Q180" i="1"/>
  <c r="S180" i="1" s="1"/>
  <c r="M180" i="1"/>
  <c r="L180" i="1"/>
  <c r="J180" i="1"/>
  <c r="H180" i="1"/>
  <c r="AC179" i="1"/>
  <c r="AB179" i="1"/>
  <c r="W179" i="1"/>
  <c r="Q179" i="1"/>
  <c r="R179" i="1" s="1"/>
  <c r="T179" i="1" s="1"/>
  <c r="U179" i="1" s="1"/>
  <c r="M179" i="1"/>
  <c r="L179" i="1"/>
  <c r="J179" i="1"/>
  <c r="H179" i="1"/>
  <c r="AC178" i="1"/>
  <c r="AB178" i="1"/>
  <c r="W178" i="1"/>
  <c r="Q178" i="1"/>
  <c r="R178" i="1" s="1"/>
  <c r="T178" i="1" s="1"/>
  <c r="U178" i="1" s="1"/>
  <c r="M178" i="1"/>
  <c r="L178" i="1"/>
  <c r="J178" i="1"/>
  <c r="H178" i="1"/>
  <c r="AC177" i="1"/>
  <c r="AB177" i="1"/>
  <c r="W177" i="1"/>
  <c r="Q177" i="1"/>
  <c r="S177" i="1" s="1"/>
  <c r="M177" i="1"/>
  <c r="L177" i="1"/>
  <c r="J177" i="1"/>
  <c r="H177" i="1"/>
  <c r="AC176" i="1"/>
  <c r="AB176" i="1"/>
  <c r="W176" i="1"/>
  <c r="Q176" i="1"/>
  <c r="S176" i="1" s="1"/>
  <c r="M176" i="1"/>
  <c r="L176" i="1"/>
  <c r="J176" i="1"/>
  <c r="H176" i="1"/>
  <c r="AC175" i="1"/>
  <c r="AB175" i="1"/>
  <c r="W175" i="1"/>
  <c r="Q175" i="1"/>
  <c r="R175" i="1" s="1"/>
  <c r="T175" i="1" s="1"/>
  <c r="U175" i="1" s="1"/>
  <c r="M175" i="1"/>
  <c r="L175" i="1"/>
  <c r="J175" i="1"/>
  <c r="H175" i="1"/>
  <c r="AC174" i="1"/>
  <c r="AB174" i="1"/>
  <c r="W174" i="1"/>
  <c r="Q174" i="1"/>
  <c r="R174" i="1" s="1"/>
  <c r="T174" i="1" s="1"/>
  <c r="U174" i="1" s="1"/>
  <c r="M174" i="1"/>
  <c r="L174" i="1"/>
  <c r="J174" i="1"/>
  <c r="H174" i="1"/>
  <c r="AC172" i="1"/>
  <c r="AB172" i="1"/>
  <c r="W172" i="1"/>
  <c r="Q172" i="1"/>
  <c r="S172" i="1" s="1"/>
  <c r="M172" i="1"/>
  <c r="L172" i="1"/>
  <c r="J172" i="1"/>
  <c r="H172" i="1"/>
  <c r="AC167" i="1"/>
  <c r="AB167" i="1"/>
  <c r="W167" i="1"/>
  <c r="Q167" i="1"/>
  <c r="S167" i="1" s="1"/>
  <c r="M167" i="1"/>
  <c r="L167" i="1"/>
  <c r="J167" i="1"/>
  <c r="H167" i="1"/>
  <c r="AC166" i="1"/>
  <c r="AB166" i="1"/>
  <c r="W166" i="1"/>
  <c r="Q166" i="1"/>
  <c r="R166" i="1" s="1"/>
  <c r="T166" i="1" s="1"/>
  <c r="U166" i="1" s="1"/>
  <c r="M166" i="1"/>
  <c r="L166" i="1"/>
  <c r="J166" i="1"/>
  <c r="H166" i="1"/>
  <c r="AC165" i="1"/>
  <c r="AB165" i="1"/>
  <c r="W165" i="1"/>
  <c r="Q165" i="1"/>
  <c r="R165" i="1" s="1"/>
  <c r="T165" i="1" s="1"/>
  <c r="U165" i="1" s="1"/>
  <c r="M165" i="1"/>
  <c r="L165" i="1"/>
  <c r="J165" i="1"/>
  <c r="H165" i="1"/>
  <c r="AC164" i="1"/>
  <c r="AB164" i="1"/>
  <c r="W164" i="1"/>
  <c r="Q164" i="1"/>
  <c r="S164" i="1" s="1"/>
  <c r="M164" i="1"/>
  <c r="L164" i="1"/>
  <c r="J164" i="1"/>
  <c r="H164" i="1"/>
  <c r="AC163" i="1"/>
  <c r="AB163" i="1"/>
  <c r="W163" i="1"/>
  <c r="Q163" i="1"/>
  <c r="M163" i="1"/>
  <c r="L163" i="1"/>
  <c r="J163" i="1"/>
  <c r="H163" i="1"/>
  <c r="AC162" i="1"/>
  <c r="AB162" i="1"/>
  <c r="W162" i="1"/>
  <c r="Q162" i="1"/>
  <c r="R162" i="1" s="1"/>
  <c r="T162" i="1" s="1"/>
  <c r="U162" i="1" s="1"/>
  <c r="M162" i="1"/>
  <c r="L162" i="1"/>
  <c r="J162" i="1"/>
  <c r="H162" i="1"/>
  <c r="AC161" i="1"/>
  <c r="AB161" i="1"/>
  <c r="W161" i="1"/>
  <c r="Q161" i="1"/>
  <c r="R161" i="1" s="1"/>
  <c r="T161" i="1" s="1"/>
  <c r="U161" i="1" s="1"/>
  <c r="M161" i="1"/>
  <c r="L161" i="1"/>
  <c r="J161" i="1"/>
  <c r="H161" i="1"/>
  <c r="AC160" i="1"/>
  <c r="AB160" i="1"/>
  <c r="W160" i="1"/>
  <c r="Q160" i="1"/>
  <c r="S160" i="1" s="1"/>
  <c r="M160" i="1"/>
  <c r="L160" i="1"/>
  <c r="J160" i="1"/>
  <c r="H160" i="1"/>
  <c r="AC159" i="1"/>
  <c r="AB159" i="1"/>
  <c r="W159" i="1"/>
  <c r="Q159" i="1"/>
  <c r="R159" i="1" s="1"/>
  <c r="T159" i="1" s="1"/>
  <c r="U159" i="1" s="1"/>
  <c r="M159" i="1"/>
  <c r="L159" i="1"/>
  <c r="J159" i="1"/>
  <c r="H159" i="1"/>
  <c r="AC158" i="1"/>
  <c r="AB158" i="1"/>
  <c r="W158" i="1"/>
  <c r="Q158" i="1"/>
  <c r="S158" i="1" s="1"/>
  <c r="M158" i="1"/>
  <c r="L158" i="1"/>
  <c r="J158" i="1"/>
  <c r="H158" i="1"/>
  <c r="AC157" i="1"/>
  <c r="AB157" i="1"/>
  <c r="W157" i="1"/>
  <c r="Q157" i="1"/>
  <c r="M157" i="1"/>
  <c r="L157" i="1"/>
  <c r="J157" i="1"/>
  <c r="H157" i="1"/>
  <c r="AC156" i="1"/>
  <c r="AB156" i="1"/>
  <c r="W156" i="1"/>
  <c r="Q156" i="1"/>
  <c r="R156" i="1" s="1"/>
  <c r="T156" i="1" s="1"/>
  <c r="U156" i="1" s="1"/>
  <c r="M156" i="1"/>
  <c r="L156" i="1"/>
  <c r="J156" i="1"/>
  <c r="H156" i="1"/>
  <c r="AC155" i="1"/>
  <c r="AB155" i="1"/>
  <c r="W155" i="1"/>
  <c r="Q155" i="1"/>
  <c r="S155" i="1" s="1"/>
  <c r="M155" i="1"/>
  <c r="L155" i="1"/>
  <c r="J155" i="1"/>
  <c r="H155" i="1"/>
  <c r="AC154" i="1"/>
  <c r="AB154" i="1"/>
  <c r="W154" i="1"/>
  <c r="Q154" i="1"/>
  <c r="S154" i="1" s="1"/>
  <c r="M154" i="1"/>
  <c r="L154" i="1"/>
  <c r="J154" i="1"/>
  <c r="H154" i="1"/>
  <c r="AC153" i="1"/>
  <c r="AB153" i="1"/>
  <c r="W153" i="1"/>
  <c r="Q153" i="1"/>
  <c r="R153" i="1" s="1"/>
  <c r="T153" i="1" s="1"/>
  <c r="U153" i="1" s="1"/>
  <c r="M153" i="1"/>
  <c r="L153" i="1"/>
  <c r="J153" i="1"/>
  <c r="H153" i="1"/>
  <c r="AC152" i="1"/>
  <c r="AB152" i="1"/>
  <c r="W152" i="1"/>
  <c r="Q152" i="1"/>
  <c r="R152" i="1" s="1"/>
  <c r="T152" i="1" s="1"/>
  <c r="U152" i="1" s="1"/>
  <c r="M152" i="1"/>
  <c r="L152" i="1"/>
  <c r="J152" i="1"/>
  <c r="H152" i="1"/>
  <c r="AC151" i="1"/>
  <c r="AB151" i="1"/>
  <c r="W151" i="1"/>
  <c r="Q151" i="1"/>
  <c r="S151" i="1" s="1"/>
  <c r="M151" i="1"/>
  <c r="L151" i="1"/>
  <c r="J151" i="1"/>
  <c r="H151" i="1"/>
  <c r="AC150" i="1"/>
  <c r="AB150" i="1"/>
  <c r="W150" i="1"/>
  <c r="Q150" i="1"/>
  <c r="S150" i="1" s="1"/>
  <c r="M150" i="1"/>
  <c r="L150" i="1"/>
  <c r="J150" i="1"/>
  <c r="H150" i="1"/>
  <c r="AC149" i="1"/>
  <c r="AB149" i="1"/>
  <c r="W149" i="1"/>
  <c r="Q149" i="1"/>
  <c r="R149" i="1" s="1"/>
  <c r="T149" i="1" s="1"/>
  <c r="U149" i="1" s="1"/>
  <c r="M149" i="1"/>
  <c r="L149" i="1"/>
  <c r="J149" i="1"/>
  <c r="H149" i="1"/>
  <c r="AC148" i="1"/>
  <c r="AB148" i="1"/>
  <c r="W148" i="1"/>
  <c r="Q148" i="1"/>
  <c r="R148" i="1" s="1"/>
  <c r="T148" i="1" s="1"/>
  <c r="U148" i="1" s="1"/>
  <c r="M148" i="1"/>
  <c r="L148" i="1"/>
  <c r="J148" i="1"/>
  <c r="H148" i="1"/>
  <c r="AC147" i="1"/>
  <c r="AB147" i="1"/>
  <c r="W147" i="1"/>
  <c r="Q147" i="1"/>
  <c r="R147" i="1" s="1"/>
  <c r="T147" i="1" s="1"/>
  <c r="U147" i="1" s="1"/>
  <c r="M147" i="1"/>
  <c r="L147" i="1"/>
  <c r="J147" i="1"/>
  <c r="H147" i="1"/>
  <c r="AC146" i="1"/>
  <c r="AB146" i="1"/>
  <c r="W146" i="1"/>
  <c r="Q146" i="1"/>
  <c r="S146" i="1" s="1"/>
  <c r="M146" i="1"/>
  <c r="L146" i="1"/>
  <c r="J146" i="1"/>
  <c r="H146" i="1"/>
  <c r="AC145" i="1"/>
  <c r="AB145" i="1"/>
  <c r="W145" i="1"/>
  <c r="Q145" i="1"/>
  <c r="R145" i="1" s="1"/>
  <c r="T145" i="1" s="1"/>
  <c r="U145" i="1" s="1"/>
  <c r="M145" i="1"/>
  <c r="L145" i="1"/>
  <c r="J145" i="1"/>
  <c r="H145" i="1"/>
  <c r="AC144" i="1"/>
  <c r="AB144" i="1"/>
  <c r="W144" i="1"/>
  <c r="Q144" i="1"/>
  <c r="S144" i="1" s="1"/>
  <c r="M144" i="1"/>
  <c r="L144" i="1"/>
  <c r="J144" i="1"/>
  <c r="H144" i="1"/>
  <c r="AC143" i="1"/>
  <c r="AB143" i="1"/>
  <c r="W143" i="1"/>
  <c r="Q143" i="1"/>
  <c r="R143" i="1" s="1"/>
  <c r="T143" i="1" s="1"/>
  <c r="U143" i="1" s="1"/>
  <c r="M143" i="1"/>
  <c r="L143" i="1"/>
  <c r="J143" i="1"/>
  <c r="H143" i="1"/>
  <c r="AC142" i="1"/>
  <c r="AB142" i="1"/>
  <c r="W142" i="1"/>
  <c r="Q142" i="1"/>
  <c r="S142" i="1" s="1"/>
  <c r="M142" i="1"/>
  <c r="L142" i="1"/>
  <c r="J142" i="1"/>
  <c r="H142" i="1"/>
  <c r="AC141" i="1"/>
  <c r="AB141" i="1"/>
  <c r="W141" i="1"/>
  <c r="Q141" i="1"/>
  <c r="R141" i="1" s="1"/>
  <c r="T141" i="1" s="1"/>
  <c r="U141" i="1" s="1"/>
  <c r="M141" i="1"/>
  <c r="L141" i="1"/>
  <c r="J141" i="1"/>
  <c r="H141" i="1"/>
  <c r="AC140" i="1"/>
  <c r="AB140" i="1"/>
  <c r="W140" i="1"/>
  <c r="Q140" i="1"/>
  <c r="S140" i="1" s="1"/>
  <c r="M140" i="1"/>
  <c r="L140" i="1"/>
  <c r="J140" i="1"/>
  <c r="H140" i="1"/>
  <c r="AC139" i="1"/>
  <c r="AB139" i="1"/>
  <c r="W139" i="1"/>
  <c r="Q139" i="1"/>
  <c r="R139" i="1" s="1"/>
  <c r="T139" i="1" s="1"/>
  <c r="U139" i="1" s="1"/>
  <c r="M139" i="1"/>
  <c r="L139" i="1"/>
  <c r="J139" i="1"/>
  <c r="H139" i="1"/>
  <c r="AC138" i="1"/>
  <c r="AB138" i="1"/>
  <c r="W138" i="1"/>
  <c r="Q138" i="1"/>
  <c r="S138" i="1" s="1"/>
  <c r="M138" i="1"/>
  <c r="L138" i="1"/>
  <c r="J138" i="1"/>
  <c r="H138" i="1"/>
  <c r="AC137" i="1"/>
  <c r="AB137" i="1"/>
  <c r="W137" i="1"/>
  <c r="Q137" i="1"/>
  <c r="R137" i="1" s="1"/>
  <c r="T137" i="1" s="1"/>
  <c r="U137" i="1" s="1"/>
  <c r="M137" i="1"/>
  <c r="L137" i="1"/>
  <c r="J137" i="1"/>
  <c r="H137" i="1"/>
  <c r="AC135" i="1"/>
  <c r="AB135" i="1"/>
  <c r="W135" i="1"/>
  <c r="Q135" i="1"/>
  <c r="S135" i="1" s="1"/>
  <c r="M135" i="1"/>
  <c r="L135" i="1"/>
  <c r="J135" i="1"/>
  <c r="H135" i="1"/>
  <c r="AC130" i="1"/>
  <c r="AB130" i="1"/>
  <c r="W130" i="1"/>
  <c r="Q130" i="1"/>
  <c r="R130" i="1" s="1"/>
  <c r="T130" i="1" s="1"/>
  <c r="U130" i="1" s="1"/>
  <c r="M130" i="1"/>
  <c r="L130" i="1"/>
  <c r="J130" i="1"/>
  <c r="H130" i="1"/>
  <c r="AC129" i="1"/>
  <c r="AB129" i="1"/>
  <c r="W129" i="1"/>
  <c r="Q129" i="1"/>
  <c r="S129" i="1" s="1"/>
  <c r="M129" i="1"/>
  <c r="L129" i="1"/>
  <c r="J129" i="1"/>
  <c r="H129" i="1"/>
  <c r="AC128" i="1"/>
  <c r="AB128" i="1"/>
  <c r="W128" i="1"/>
  <c r="Q128" i="1"/>
  <c r="R128" i="1" s="1"/>
  <c r="T128" i="1" s="1"/>
  <c r="U128" i="1" s="1"/>
  <c r="M128" i="1"/>
  <c r="L128" i="1"/>
  <c r="J128" i="1"/>
  <c r="H128" i="1"/>
  <c r="AC127" i="1"/>
  <c r="AB127" i="1"/>
  <c r="W127" i="1"/>
  <c r="Q127" i="1"/>
  <c r="R127" i="1" s="1"/>
  <c r="T127" i="1" s="1"/>
  <c r="U127" i="1" s="1"/>
  <c r="M127" i="1"/>
  <c r="L127" i="1"/>
  <c r="J127" i="1"/>
  <c r="H127" i="1"/>
  <c r="AC126" i="1"/>
  <c r="AB126" i="1"/>
  <c r="W126" i="1"/>
  <c r="Q126" i="1"/>
  <c r="R126" i="1" s="1"/>
  <c r="T126" i="1" s="1"/>
  <c r="U126" i="1" s="1"/>
  <c r="M126" i="1"/>
  <c r="L126" i="1"/>
  <c r="J126" i="1"/>
  <c r="H126" i="1"/>
  <c r="AC125" i="1"/>
  <c r="AB125" i="1"/>
  <c r="W125" i="1"/>
  <c r="Q125" i="1"/>
  <c r="S125" i="1" s="1"/>
  <c r="M125" i="1"/>
  <c r="L125" i="1"/>
  <c r="J125" i="1"/>
  <c r="H125" i="1"/>
  <c r="AC124" i="1"/>
  <c r="AB124" i="1"/>
  <c r="W124" i="1"/>
  <c r="Q124" i="1"/>
  <c r="R124" i="1" s="1"/>
  <c r="T124" i="1" s="1"/>
  <c r="U124" i="1" s="1"/>
  <c r="M124" i="1"/>
  <c r="L124" i="1"/>
  <c r="J124" i="1"/>
  <c r="H124" i="1"/>
  <c r="AC123" i="1"/>
  <c r="AB123" i="1"/>
  <c r="W123" i="1"/>
  <c r="Q123" i="1"/>
  <c r="R123" i="1" s="1"/>
  <c r="T123" i="1" s="1"/>
  <c r="U123" i="1" s="1"/>
  <c r="M123" i="1"/>
  <c r="L123" i="1"/>
  <c r="J123" i="1"/>
  <c r="H123" i="1"/>
  <c r="AC122" i="1"/>
  <c r="AB122" i="1"/>
  <c r="W122" i="1"/>
  <c r="Q122" i="1"/>
  <c r="S122" i="1" s="1"/>
  <c r="M122" i="1"/>
  <c r="L122" i="1"/>
  <c r="J122" i="1"/>
  <c r="H122" i="1"/>
  <c r="AC121" i="1"/>
  <c r="AB121" i="1"/>
  <c r="W121" i="1"/>
  <c r="Q121" i="1"/>
  <c r="S121" i="1" s="1"/>
  <c r="M121" i="1"/>
  <c r="L121" i="1"/>
  <c r="J121" i="1"/>
  <c r="H121" i="1"/>
  <c r="AC120" i="1"/>
  <c r="AB120" i="1"/>
  <c r="W120" i="1"/>
  <c r="Q120" i="1"/>
  <c r="S120" i="1" s="1"/>
  <c r="M120" i="1"/>
  <c r="L120" i="1"/>
  <c r="J120" i="1"/>
  <c r="H120" i="1"/>
  <c r="AC119" i="1"/>
  <c r="AB119" i="1"/>
  <c r="W119" i="1"/>
  <c r="Q119" i="1"/>
  <c r="R119" i="1" s="1"/>
  <c r="T119" i="1" s="1"/>
  <c r="U119" i="1" s="1"/>
  <c r="M119" i="1"/>
  <c r="L119" i="1"/>
  <c r="J119" i="1"/>
  <c r="H119" i="1"/>
  <c r="AC118" i="1"/>
  <c r="AB118" i="1"/>
  <c r="W118" i="1"/>
  <c r="Q118" i="1"/>
  <c r="S118" i="1" s="1"/>
  <c r="M118" i="1"/>
  <c r="L118" i="1"/>
  <c r="J118" i="1"/>
  <c r="H118" i="1"/>
  <c r="AC117" i="1"/>
  <c r="AB117" i="1"/>
  <c r="W117" i="1"/>
  <c r="Q117" i="1"/>
  <c r="S117" i="1" s="1"/>
  <c r="M117" i="1"/>
  <c r="L117" i="1"/>
  <c r="J117" i="1"/>
  <c r="H117" i="1"/>
  <c r="AC116" i="1"/>
  <c r="AB116" i="1"/>
  <c r="W116" i="1"/>
  <c r="Q116" i="1"/>
  <c r="S116" i="1" s="1"/>
  <c r="M116" i="1"/>
  <c r="L116" i="1"/>
  <c r="J116" i="1"/>
  <c r="H116" i="1"/>
  <c r="AC115" i="1"/>
  <c r="AB115" i="1"/>
  <c r="W115" i="1"/>
  <c r="Q115" i="1"/>
  <c r="R115" i="1" s="1"/>
  <c r="T115" i="1" s="1"/>
  <c r="U115" i="1" s="1"/>
  <c r="M115" i="1"/>
  <c r="L115" i="1"/>
  <c r="J115" i="1"/>
  <c r="H115" i="1"/>
  <c r="AC114" i="1"/>
  <c r="AB114" i="1"/>
  <c r="W114" i="1"/>
  <c r="Q114" i="1"/>
  <c r="S114" i="1" s="1"/>
  <c r="M114" i="1"/>
  <c r="L114" i="1"/>
  <c r="J114" i="1"/>
  <c r="H114" i="1"/>
  <c r="AC113" i="1"/>
  <c r="AB113" i="1"/>
  <c r="W113" i="1"/>
  <c r="Q113" i="1"/>
  <c r="S113" i="1" s="1"/>
  <c r="M113" i="1"/>
  <c r="L113" i="1"/>
  <c r="J113" i="1"/>
  <c r="H113" i="1"/>
  <c r="AC112" i="1"/>
  <c r="AB112" i="1"/>
  <c r="W112" i="1"/>
  <c r="Q112" i="1"/>
  <c r="S112" i="1" s="1"/>
  <c r="M112" i="1"/>
  <c r="L112" i="1"/>
  <c r="J112" i="1"/>
  <c r="H112" i="1"/>
  <c r="AC111" i="1"/>
  <c r="AB111" i="1"/>
  <c r="W111" i="1"/>
  <c r="Q111" i="1"/>
  <c r="R111" i="1" s="1"/>
  <c r="T111" i="1" s="1"/>
  <c r="U111" i="1" s="1"/>
  <c r="M111" i="1"/>
  <c r="L111" i="1"/>
  <c r="J111" i="1"/>
  <c r="H111" i="1"/>
  <c r="AC110" i="1"/>
  <c r="AB110" i="1"/>
  <c r="W110" i="1"/>
  <c r="Q110" i="1"/>
  <c r="S110" i="1" s="1"/>
  <c r="M110" i="1"/>
  <c r="L110" i="1"/>
  <c r="J110" i="1"/>
  <c r="H110" i="1"/>
  <c r="AC109" i="1"/>
  <c r="AB109" i="1"/>
  <c r="W109" i="1"/>
  <c r="Q109" i="1"/>
  <c r="S109" i="1" s="1"/>
  <c r="M109" i="1"/>
  <c r="L109" i="1"/>
  <c r="J109" i="1"/>
  <c r="H109" i="1"/>
  <c r="AC108" i="1"/>
  <c r="AB108" i="1"/>
  <c r="W108" i="1"/>
  <c r="Q108" i="1"/>
  <c r="R108" i="1" s="1"/>
  <c r="T108" i="1" s="1"/>
  <c r="U108" i="1" s="1"/>
  <c r="M108" i="1"/>
  <c r="L108" i="1"/>
  <c r="J108" i="1"/>
  <c r="H108" i="1"/>
  <c r="AC107" i="1"/>
  <c r="AB107" i="1"/>
  <c r="W107" i="1"/>
  <c r="Q107" i="1"/>
  <c r="R107" i="1" s="1"/>
  <c r="T107" i="1" s="1"/>
  <c r="U107" i="1" s="1"/>
  <c r="M107" i="1"/>
  <c r="L107" i="1"/>
  <c r="J107" i="1"/>
  <c r="H107" i="1"/>
  <c r="AC106" i="1"/>
  <c r="AB106" i="1"/>
  <c r="W106" i="1"/>
  <c r="Q106" i="1"/>
  <c r="S106" i="1" s="1"/>
  <c r="M106" i="1"/>
  <c r="L106" i="1"/>
  <c r="J106" i="1"/>
  <c r="H106" i="1"/>
  <c r="AC105" i="1"/>
  <c r="AB105" i="1"/>
  <c r="W105" i="1"/>
  <c r="Q105" i="1"/>
  <c r="S105" i="1" s="1"/>
  <c r="M105" i="1"/>
  <c r="L105" i="1"/>
  <c r="J105" i="1"/>
  <c r="H105" i="1"/>
  <c r="AC104" i="1"/>
  <c r="AB104" i="1"/>
  <c r="W104" i="1"/>
  <c r="Q104" i="1"/>
  <c r="S104" i="1" s="1"/>
  <c r="M104" i="1"/>
  <c r="L104" i="1"/>
  <c r="J104" i="1"/>
  <c r="H104" i="1"/>
  <c r="AC103" i="1"/>
  <c r="AB103" i="1"/>
  <c r="W103" i="1"/>
  <c r="Q103" i="1"/>
  <c r="R103" i="1" s="1"/>
  <c r="T103" i="1" s="1"/>
  <c r="U103" i="1" s="1"/>
  <c r="M103" i="1"/>
  <c r="L103" i="1"/>
  <c r="J103" i="1"/>
  <c r="H103" i="1"/>
  <c r="AC102" i="1"/>
  <c r="AB102" i="1"/>
  <c r="W102" i="1"/>
  <c r="Q102" i="1"/>
  <c r="S102" i="1" s="1"/>
  <c r="M102" i="1"/>
  <c r="L102" i="1"/>
  <c r="J102" i="1"/>
  <c r="H102" i="1"/>
  <c r="AC101" i="1"/>
  <c r="AB101" i="1"/>
  <c r="W101" i="1"/>
  <c r="Q101" i="1"/>
  <c r="S101" i="1" s="1"/>
  <c r="M101" i="1"/>
  <c r="L101" i="1"/>
  <c r="J101" i="1"/>
  <c r="H101" i="1"/>
  <c r="AC100" i="1"/>
  <c r="AB100" i="1"/>
  <c r="W100" i="1"/>
  <c r="Q100" i="1"/>
  <c r="R100" i="1" s="1"/>
  <c r="T100" i="1" s="1"/>
  <c r="U100" i="1" s="1"/>
  <c r="M100" i="1"/>
  <c r="L100" i="1"/>
  <c r="J100" i="1"/>
  <c r="H100" i="1"/>
  <c r="AC98" i="1"/>
  <c r="AB98" i="1"/>
  <c r="W98" i="1"/>
  <c r="Q98" i="1"/>
  <c r="R98" i="1" s="1"/>
  <c r="T98" i="1" s="1"/>
  <c r="U98" i="1" s="1"/>
  <c r="M98" i="1"/>
  <c r="L98" i="1"/>
  <c r="J98" i="1"/>
  <c r="H98" i="1"/>
  <c r="AC93" i="1"/>
  <c r="AB93" i="1"/>
  <c r="W93" i="1"/>
  <c r="Q93" i="1"/>
  <c r="S93" i="1" s="1"/>
  <c r="M93" i="1"/>
  <c r="L93" i="1"/>
  <c r="J93" i="1"/>
  <c r="H93" i="1"/>
  <c r="AC92" i="1"/>
  <c r="AB92" i="1"/>
  <c r="W92" i="1"/>
  <c r="Q92" i="1"/>
  <c r="S92" i="1" s="1"/>
  <c r="M92" i="1"/>
  <c r="L92" i="1"/>
  <c r="J92" i="1"/>
  <c r="H92" i="1"/>
  <c r="AC91" i="1"/>
  <c r="AB91" i="1"/>
  <c r="W91" i="1"/>
  <c r="Q91" i="1"/>
  <c r="R91" i="1" s="1"/>
  <c r="T91" i="1" s="1"/>
  <c r="U91" i="1" s="1"/>
  <c r="M91" i="1"/>
  <c r="L91" i="1"/>
  <c r="J91" i="1"/>
  <c r="H91" i="1"/>
  <c r="AC90" i="1"/>
  <c r="AB90" i="1"/>
  <c r="W90" i="1"/>
  <c r="Q90" i="1"/>
  <c r="S90" i="1" s="1"/>
  <c r="M90" i="1"/>
  <c r="L90" i="1"/>
  <c r="J90" i="1"/>
  <c r="H90" i="1"/>
  <c r="AC89" i="1"/>
  <c r="AB89" i="1"/>
  <c r="W89" i="1"/>
  <c r="Q89" i="1"/>
  <c r="S89" i="1" s="1"/>
  <c r="M89" i="1"/>
  <c r="L89" i="1"/>
  <c r="J89" i="1"/>
  <c r="H89" i="1"/>
  <c r="AC88" i="1"/>
  <c r="AB88" i="1"/>
  <c r="W88" i="1"/>
  <c r="Q88" i="1"/>
  <c r="S88" i="1" s="1"/>
  <c r="M88" i="1"/>
  <c r="L88" i="1"/>
  <c r="J88" i="1"/>
  <c r="H88" i="1"/>
  <c r="AC87" i="1"/>
  <c r="AB87" i="1"/>
  <c r="W87" i="1"/>
  <c r="Q87" i="1"/>
  <c r="R87" i="1" s="1"/>
  <c r="T87" i="1" s="1"/>
  <c r="U87" i="1" s="1"/>
  <c r="M87" i="1"/>
  <c r="L87" i="1"/>
  <c r="J87" i="1"/>
  <c r="H87" i="1"/>
  <c r="AC86" i="1"/>
  <c r="AB86" i="1"/>
  <c r="W86" i="1"/>
  <c r="Q86" i="1"/>
  <c r="S86" i="1" s="1"/>
  <c r="M86" i="1"/>
  <c r="L86" i="1"/>
  <c r="J86" i="1"/>
  <c r="H86" i="1"/>
  <c r="AC85" i="1"/>
  <c r="AB85" i="1"/>
  <c r="W85" i="1"/>
  <c r="Q85" i="1"/>
  <c r="S85" i="1" s="1"/>
  <c r="M85" i="1"/>
  <c r="L85" i="1"/>
  <c r="J85" i="1"/>
  <c r="H85" i="1"/>
  <c r="AC84" i="1"/>
  <c r="AB84" i="1"/>
  <c r="W84" i="1"/>
  <c r="Q84" i="1"/>
  <c r="S84" i="1" s="1"/>
  <c r="M84" i="1"/>
  <c r="L84" i="1"/>
  <c r="J84" i="1"/>
  <c r="H84" i="1"/>
  <c r="AC83" i="1"/>
  <c r="AB83" i="1"/>
  <c r="W83" i="1"/>
  <c r="Q83" i="1"/>
  <c r="R83" i="1" s="1"/>
  <c r="T83" i="1" s="1"/>
  <c r="U83" i="1" s="1"/>
  <c r="M83" i="1"/>
  <c r="L83" i="1"/>
  <c r="J83" i="1"/>
  <c r="H83" i="1"/>
  <c r="AC82" i="1"/>
  <c r="AB82" i="1"/>
  <c r="W82" i="1"/>
  <c r="Q82" i="1"/>
  <c r="R82" i="1" s="1"/>
  <c r="T82" i="1" s="1"/>
  <c r="U82" i="1" s="1"/>
  <c r="M82" i="1"/>
  <c r="L82" i="1"/>
  <c r="J82" i="1"/>
  <c r="H82" i="1"/>
  <c r="AC81" i="1"/>
  <c r="AB81" i="1"/>
  <c r="W81" i="1"/>
  <c r="Q81" i="1"/>
  <c r="S81" i="1" s="1"/>
  <c r="M81" i="1"/>
  <c r="L81" i="1"/>
  <c r="J81" i="1"/>
  <c r="H81" i="1"/>
  <c r="AC80" i="1"/>
  <c r="AB80" i="1"/>
  <c r="W80" i="1"/>
  <c r="Q80" i="1"/>
  <c r="S80" i="1" s="1"/>
  <c r="M80" i="1"/>
  <c r="L80" i="1"/>
  <c r="J80" i="1"/>
  <c r="H80" i="1"/>
  <c r="AC79" i="1"/>
  <c r="AB79" i="1"/>
  <c r="W79" i="1"/>
  <c r="Q79" i="1"/>
  <c r="R79" i="1" s="1"/>
  <c r="T79" i="1" s="1"/>
  <c r="U79" i="1" s="1"/>
  <c r="M79" i="1"/>
  <c r="L79" i="1"/>
  <c r="J79" i="1"/>
  <c r="H79" i="1"/>
  <c r="AC78" i="1"/>
  <c r="AB78" i="1"/>
  <c r="W78" i="1"/>
  <c r="Q78" i="1"/>
  <c r="R78" i="1" s="1"/>
  <c r="T78" i="1" s="1"/>
  <c r="U78" i="1" s="1"/>
  <c r="M78" i="1"/>
  <c r="L78" i="1"/>
  <c r="J78" i="1"/>
  <c r="H78" i="1"/>
  <c r="AC77" i="1"/>
  <c r="AB77" i="1"/>
  <c r="W77" i="1"/>
  <c r="Q77" i="1"/>
  <c r="R77" i="1" s="1"/>
  <c r="T77" i="1" s="1"/>
  <c r="U77" i="1" s="1"/>
  <c r="M77" i="1"/>
  <c r="L77" i="1"/>
  <c r="J77" i="1"/>
  <c r="H77" i="1"/>
  <c r="AC76" i="1"/>
  <c r="AB76" i="1"/>
  <c r="W76" i="1"/>
  <c r="Q76" i="1"/>
  <c r="S76" i="1" s="1"/>
  <c r="M76" i="1"/>
  <c r="L76" i="1"/>
  <c r="J76" i="1"/>
  <c r="H76" i="1"/>
  <c r="AC75" i="1"/>
  <c r="AB75" i="1"/>
  <c r="W75" i="1"/>
  <c r="Q75" i="1"/>
  <c r="R75" i="1" s="1"/>
  <c r="T75" i="1" s="1"/>
  <c r="U75" i="1" s="1"/>
  <c r="M75" i="1"/>
  <c r="L75" i="1"/>
  <c r="J75" i="1"/>
  <c r="H75" i="1"/>
  <c r="AC74" i="1"/>
  <c r="AB74" i="1"/>
  <c r="W74" i="1"/>
  <c r="Q74" i="1"/>
  <c r="S74" i="1" s="1"/>
  <c r="M74" i="1"/>
  <c r="L74" i="1"/>
  <c r="J74" i="1"/>
  <c r="H74" i="1"/>
  <c r="AC73" i="1"/>
  <c r="AB73" i="1"/>
  <c r="W73" i="1"/>
  <c r="Q73" i="1"/>
  <c r="S73" i="1" s="1"/>
  <c r="M73" i="1"/>
  <c r="L73" i="1"/>
  <c r="J73" i="1"/>
  <c r="H73" i="1"/>
  <c r="AC72" i="1"/>
  <c r="AB72" i="1"/>
  <c r="W72" i="1"/>
  <c r="Q72" i="1"/>
  <c r="S72" i="1" s="1"/>
  <c r="M72" i="1"/>
  <c r="L72" i="1"/>
  <c r="J72" i="1"/>
  <c r="H72" i="1"/>
  <c r="AC71" i="1"/>
  <c r="AB71" i="1"/>
  <c r="W71" i="1"/>
  <c r="Q71" i="1"/>
  <c r="R71" i="1" s="1"/>
  <c r="T71" i="1" s="1"/>
  <c r="U71" i="1" s="1"/>
  <c r="M71" i="1"/>
  <c r="L71" i="1"/>
  <c r="J71" i="1"/>
  <c r="H71" i="1"/>
  <c r="AC70" i="1"/>
  <c r="AB70" i="1"/>
  <c r="W70" i="1"/>
  <c r="Q70" i="1"/>
  <c r="S70" i="1" s="1"/>
  <c r="M70" i="1"/>
  <c r="L70" i="1"/>
  <c r="J70" i="1"/>
  <c r="H70" i="1"/>
  <c r="AC69" i="1"/>
  <c r="AB69" i="1"/>
  <c r="W69" i="1"/>
  <c r="Q69" i="1"/>
  <c r="S69" i="1" s="1"/>
  <c r="M69" i="1"/>
  <c r="L69" i="1"/>
  <c r="J69" i="1"/>
  <c r="H69" i="1"/>
  <c r="AC68" i="1"/>
  <c r="AB68" i="1"/>
  <c r="W68" i="1"/>
  <c r="Q68" i="1"/>
  <c r="S68" i="1" s="1"/>
  <c r="M68" i="1"/>
  <c r="L68" i="1"/>
  <c r="J68" i="1"/>
  <c r="H68" i="1"/>
  <c r="AC67" i="1"/>
  <c r="AB67" i="1"/>
  <c r="W67" i="1"/>
  <c r="Q67" i="1"/>
  <c r="R67" i="1" s="1"/>
  <c r="T67" i="1" s="1"/>
  <c r="U67" i="1" s="1"/>
  <c r="M67" i="1"/>
  <c r="L67" i="1"/>
  <c r="J67" i="1"/>
  <c r="H67" i="1"/>
  <c r="AC66" i="1"/>
  <c r="AB66" i="1"/>
  <c r="W66" i="1"/>
  <c r="Q66" i="1"/>
  <c r="S66" i="1" s="1"/>
  <c r="M66" i="1"/>
  <c r="L66" i="1"/>
  <c r="J66" i="1"/>
  <c r="H66" i="1"/>
  <c r="AC65" i="1"/>
  <c r="AB65" i="1"/>
  <c r="W65" i="1"/>
  <c r="Q65" i="1"/>
  <c r="S65" i="1" s="1"/>
  <c r="M65" i="1"/>
  <c r="L65" i="1"/>
  <c r="J65" i="1"/>
  <c r="H65" i="1"/>
  <c r="AC64" i="1"/>
  <c r="AB64" i="1"/>
  <c r="W64" i="1"/>
  <c r="Q64" i="1"/>
  <c r="S64" i="1" s="1"/>
  <c r="M64" i="1"/>
  <c r="L64" i="1"/>
  <c r="J64" i="1"/>
  <c r="H64" i="1"/>
  <c r="AC63" i="1"/>
  <c r="AB63" i="1"/>
  <c r="W63" i="1"/>
  <c r="Q63" i="1"/>
  <c r="R63" i="1" s="1"/>
  <c r="T63" i="1" s="1"/>
  <c r="U63" i="1" s="1"/>
  <c r="M63" i="1"/>
  <c r="L63" i="1"/>
  <c r="J63" i="1"/>
  <c r="H63" i="1"/>
  <c r="AC61" i="1"/>
  <c r="AB61" i="1"/>
  <c r="W61" i="1"/>
  <c r="Q61" i="1"/>
  <c r="R61" i="1" s="1"/>
  <c r="T61" i="1" s="1"/>
  <c r="U61" i="1" s="1"/>
  <c r="M61" i="1"/>
  <c r="L61" i="1"/>
  <c r="J61" i="1"/>
  <c r="H61" i="1"/>
  <c r="AC56" i="1"/>
  <c r="AB56" i="1"/>
  <c r="W56" i="1"/>
  <c r="Q56" i="1"/>
  <c r="R56" i="1" s="1"/>
  <c r="T56" i="1" s="1"/>
  <c r="U56" i="1" s="1"/>
  <c r="M56" i="1"/>
  <c r="L56" i="1"/>
  <c r="J56" i="1"/>
  <c r="H56" i="1"/>
  <c r="AC55" i="1"/>
  <c r="AB55" i="1"/>
  <c r="W55" i="1"/>
  <c r="Q55" i="1"/>
  <c r="S55" i="1" s="1"/>
  <c r="M55" i="1"/>
  <c r="L55" i="1"/>
  <c r="J55" i="1"/>
  <c r="H55" i="1"/>
  <c r="AC54" i="1"/>
  <c r="AB54" i="1"/>
  <c r="W54" i="1"/>
  <c r="Q54" i="1"/>
  <c r="R54" i="1" s="1"/>
  <c r="T54" i="1" s="1"/>
  <c r="U54" i="1" s="1"/>
  <c r="M54" i="1"/>
  <c r="L54" i="1"/>
  <c r="J54" i="1"/>
  <c r="H54" i="1"/>
  <c r="AC53" i="1"/>
  <c r="AB53" i="1"/>
  <c r="W53" i="1"/>
  <c r="Q53" i="1"/>
  <c r="R53" i="1" s="1"/>
  <c r="T53" i="1" s="1"/>
  <c r="U53" i="1" s="1"/>
  <c r="M53" i="1"/>
  <c r="L53" i="1"/>
  <c r="J53" i="1"/>
  <c r="H53" i="1"/>
  <c r="AC52" i="1"/>
  <c r="AB52" i="1"/>
  <c r="W52" i="1"/>
  <c r="Q52" i="1"/>
  <c r="R52" i="1" s="1"/>
  <c r="T52" i="1" s="1"/>
  <c r="U52" i="1" s="1"/>
  <c r="M52" i="1"/>
  <c r="L52" i="1"/>
  <c r="J52" i="1"/>
  <c r="H52" i="1"/>
  <c r="AC51" i="1"/>
  <c r="AB51" i="1"/>
  <c r="W51" i="1"/>
  <c r="Q51" i="1"/>
  <c r="S51" i="1" s="1"/>
  <c r="M51" i="1"/>
  <c r="L51" i="1"/>
  <c r="J51" i="1"/>
  <c r="H51" i="1"/>
  <c r="AC50" i="1"/>
  <c r="AB50" i="1"/>
  <c r="W50" i="1"/>
  <c r="Q50" i="1"/>
  <c r="S50" i="1" s="1"/>
  <c r="M50" i="1"/>
  <c r="L50" i="1"/>
  <c r="J50" i="1"/>
  <c r="H50" i="1"/>
  <c r="AC49" i="1"/>
  <c r="AB49" i="1"/>
  <c r="W49" i="1"/>
  <c r="Q49" i="1"/>
  <c r="S49" i="1" s="1"/>
  <c r="M49" i="1"/>
  <c r="L49" i="1"/>
  <c r="J49" i="1"/>
  <c r="H49" i="1"/>
  <c r="AC48" i="1"/>
  <c r="AB48" i="1"/>
  <c r="W48" i="1"/>
  <c r="Q48" i="1"/>
  <c r="S48" i="1" s="1"/>
  <c r="M48" i="1"/>
  <c r="L48" i="1"/>
  <c r="J48" i="1"/>
  <c r="H48" i="1"/>
  <c r="S376" i="1" l="1"/>
  <c r="R443" i="1"/>
  <c r="T443" i="1" s="1"/>
  <c r="U443" i="1" s="1"/>
  <c r="R311" i="1"/>
  <c r="T311" i="1" s="1"/>
  <c r="U311" i="1" s="1"/>
  <c r="R314" i="1"/>
  <c r="T314" i="1" s="1"/>
  <c r="U314" i="1" s="1"/>
  <c r="R496" i="1"/>
  <c r="T496" i="1" s="1"/>
  <c r="U496" i="1" s="1"/>
  <c r="R192" i="1"/>
  <c r="T192" i="1" s="1"/>
  <c r="U192" i="1" s="1"/>
  <c r="R215" i="1"/>
  <c r="T215" i="1" s="1"/>
  <c r="U215" i="1" s="1"/>
  <c r="R407" i="1"/>
  <c r="T407" i="1" s="1"/>
  <c r="U407" i="1" s="1"/>
  <c r="S292" i="1"/>
  <c r="S315" i="1"/>
  <c r="S322" i="1"/>
  <c r="S52" i="1"/>
  <c r="S143" i="1"/>
  <c r="S459" i="1"/>
  <c r="S466" i="1"/>
  <c r="S346" i="1"/>
  <c r="S356" i="1"/>
  <c r="S377" i="1"/>
  <c r="R481" i="1"/>
  <c r="T481" i="1" s="1"/>
  <c r="U481" i="1" s="1"/>
  <c r="S53" i="1"/>
  <c r="S148" i="1"/>
  <c r="S183" i="1"/>
  <c r="S216" i="1"/>
  <c r="S327" i="1"/>
  <c r="S335" i="1"/>
  <c r="S482" i="1"/>
  <c r="R484" i="1"/>
  <c r="T484" i="1" s="1"/>
  <c r="U484" i="1" s="1"/>
  <c r="R74" i="1"/>
  <c r="T74" i="1" s="1"/>
  <c r="U74" i="1" s="1"/>
  <c r="S77" i="1"/>
  <c r="S103" i="1"/>
  <c r="R120" i="1"/>
  <c r="T120" i="1" s="1"/>
  <c r="U120" i="1" s="1"/>
  <c r="S123" i="1"/>
  <c r="R225" i="1"/>
  <c r="T225" i="1" s="1"/>
  <c r="U225" i="1" s="1"/>
  <c r="S248" i="1"/>
  <c r="S251" i="1"/>
  <c r="S283" i="1"/>
  <c r="S348" i="1"/>
  <c r="R355" i="1"/>
  <c r="T355" i="1" s="1"/>
  <c r="U355" i="1" s="1"/>
  <c r="S364" i="1"/>
  <c r="R427" i="1"/>
  <c r="T427" i="1" s="1"/>
  <c r="U427" i="1" s="1"/>
  <c r="S475" i="1"/>
  <c r="S324" i="1"/>
  <c r="S108" i="1"/>
  <c r="S111" i="1"/>
  <c r="S127" i="1"/>
  <c r="S130" i="1"/>
  <c r="S156" i="1"/>
  <c r="S162" i="1"/>
  <c r="S202" i="1"/>
  <c r="S260" i="1"/>
  <c r="S300" i="1"/>
  <c r="R513" i="1"/>
  <c r="T513" i="1" s="1"/>
  <c r="U513" i="1" s="1"/>
  <c r="S316" i="1"/>
  <c r="S175" i="1"/>
  <c r="S78" i="1"/>
  <c r="R81" i="1"/>
  <c r="T81" i="1" s="1"/>
  <c r="U81" i="1" s="1"/>
  <c r="S82" i="1"/>
  <c r="S87" i="1"/>
  <c r="R90" i="1"/>
  <c r="T90" i="1" s="1"/>
  <c r="U90" i="1" s="1"/>
  <c r="S91" i="1"/>
  <c r="R104" i="1"/>
  <c r="T104" i="1" s="1"/>
  <c r="U104" i="1" s="1"/>
  <c r="R112" i="1"/>
  <c r="T112" i="1" s="1"/>
  <c r="U112" i="1" s="1"/>
  <c r="S119" i="1"/>
  <c r="R135" i="1"/>
  <c r="T135" i="1" s="1"/>
  <c r="U135" i="1" s="1"/>
  <c r="R138" i="1"/>
  <c r="T138" i="1" s="1"/>
  <c r="U138" i="1" s="1"/>
  <c r="R144" i="1"/>
  <c r="T144" i="1" s="1"/>
  <c r="U144" i="1" s="1"/>
  <c r="S166" i="1"/>
  <c r="S179" i="1"/>
  <c r="R188" i="1"/>
  <c r="T188" i="1" s="1"/>
  <c r="U188" i="1" s="1"/>
  <c r="S198" i="1"/>
  <c r="R203" i="1"/>
  <c r="T203" i="1" s="1"/>
  <c r="U203" i="1" s="1"/>
  <c r="R217" i="1"/>
  <c r="T217" i="1" s="1"/>
  <c r="U217" i="1" s="1"/>
  <c r="R220" i="1"/>
  <c r="T220" i="1" s="1"/>
  <c r="U220" i="1" s="1"/>
  <c r="S224" i="1"/>
  <c r="S239" i="1"/>
  <c r="S275" i="1"/>
  <c r="S288" i="1"/>
  <c r="S296" i="1"/>
  <c r="S304" i="1"/>
  <c r="R309" i="1"/>
  <c r="T309" i="1" s="1"/>
  <c r="U309" i="1" s="1"/>
  <c r="S310" i="1"/>
  <c r="R321" i="1"/>
  <c r="T321" i="1" s="1"/>
  <c r="U321" i="1" s="1"/>
  <c r="S323" i="1"/>
  <c r="S328" i="1"/>
  <c r="R331" i="1"/>
  <c r="T331" i="1" s="1"/>
  <c r="U331" i="1" s="1"/>
  <c r="R357" i="1"/>
  <c r="T357" i="1" s="1"/>
  <c r="U357" i="1" s="1"/>
  <c r="S363" i="1"/>
  <c r="R369" i="1"/>
  <c r="T369" i="1" s="1"/>
  <c r="U369" i="1" s="1"/>
  <c r="S386" i="1"/>
  <c r="S393" i="1"/>
  <c r="R403" i="1"/>
  <c r="T403" i="1" s="1"/>
  <c r="U403" i="1" s="1"/>
  <c r="R414" i="1"/>
  <c r="T414" i="1" s="1"/>
  <c r="U414" i="1" s="1"/>
  <c r="R435" i="1"/>
  <c r="T435" i="1" s="1"/>
  <c r="U435" i="1" s="1"/>
  <c r="S450" i="1"/>
  <c r="S467" i="1"/>
  <c r="R488" i="1"/>
  <c r="T488" i="1" s="1"/>
  <c r="U488" i="1" s="1"/>
  <c r="R497" i="1"/>
  <c r="T497" i="1" s="1"/>
  <c r="U497" i="1" s="1"/>
  <c r="R500" i="1"/>
  <c r="T500" i="1" s="1"/>
  <c r="U500" i="1" s="1"/>
  <c r="S501" i="1"/>
  <c r="R504" i="1"/>
  <c r="T504" i="1" s="1"/>
  <c r="U504" i="1" s="1"/>
  <c r="S508" i="1"/>
  <c r="S509" i="1"/>
  <c r="R512" i="1"/>
  <c r="T512" i="1" s="1"/>
  <c r="U512" i="1" s="1"/>
  <c r="R514" i="1"/>
  <c r="T514" i="1" s="1"/>
  <c r="U514" i="1" s="1"/>
  <c r="S61" i="1"/>
  <c r="R65" i="1"/>
  <c r="T65" i="1" s="1"/>
  <c r="U65" i="1" s="1"/>
  <c r="S100" i="1"/>
  <c r="S153" i="1"/>
  <c r="R158" i="1"/>
  <c r="T158" i="1" s="1"/>
  <c r="U158" i="1" s="1"/>
  <c r="R160" i="1"/>
  <c r="T160" i="1" s="1"/>
  <c r="U160" i="1" s="1"/>
  <c r="R164" i="1"/>
  <c r="T164" i="1" s="1"/>
  <c r="U164" i="1" s="1"/>
  <c r="R177" i="1"/>
  <c r="T177" i="1" s="1"/>
  <c r="U177" i="1" s="1"/>
  <c r="R231" i="1"/>
  <c r="T231" i="1" s="1"/>
  <c r="U231" i="1" s="1"/>
  <c r="R273" i="1"/>
  <c r="T273" i="1" s="1"/>
  <c r="U273" i="1" s="1"/>
  <c r="R286" i="1"/>
  <c r="T286" i="1" s="1"/>
  <c r="U286" i="1" s="1"/>
  <c r="R294" i="1"/>
  <c r="T294" i="1" s="1"/>
  <c r="U294" i="1" s="1"/>
  <c r="R302" i="1"/>
  <c r="T302" i="1" s="1"/>
  <c r="U302" i="1" s="1"/>
  <c r="R361" i="1"/>
  <c r="T361" i="1" s="1"/>
  <c r="U361" i="1" s="1"/>
  <c r="S372" i="1"/>
  <c r="R423" i="1"/>
  <c r="T423" i="1" s="1"/>
  <c r="U423" i="1" s="1"/>
  <c r="R439" i="1"/>
  <c r="T439" i="1" s="1"/>
  <c r="U439" i="1" s="1"/>
  <c r="S471" i="1"/>
  <c r="S56" i="1"/>
  <c r="R66" i="1"/>
  <c r="T66" i="1" s="1"/>
  <c r="U66" i="1" s="1"/>
  <c r="R73" i="1"/>
  <c r="T73" i="1" s="1"/>
  <c r="U73" i="1" s="1"/>
  <c r="R125" i="1"/>
  <c r="T125" i="1" s="1"/>
  <c r="U125" i="1" s="1"/>
  <c r="R146" i="1"/>
  <c r="T146" i="1" s="1"/>
  <c r="U146" i="1" s="1"/>
  <c r="S152" i="1"/>
  <c r="R154" i="1"/>
  <c r="T154" i="1" s="1"/>
  <c r="U154" i="1" s="1"/>
  <c r="S159" i="1"/>
  <c r="R172" i="1"/>
  <c r="T172" i="1" s="1"/>
  <c r="U172" i="1" s="1"/>
  <c r="R181" i="1"/>
  <c r="T181" i="1" s="1"/>
  <c r="U181" i="1" s="1"/>
  <c r="S195" i="1"/>
  <c r="R204" i="1"/>
  <c r="T204" i="1" s="1"/>
  <c r="U204" i="1" s="1"/>
  <c r="R221" i="1"/>
  <c r="T221" i="1" s="1"/>
  <c r="U221" i="1" s="1"/>
  <c r="S255" i="1"/>
  <c r="R264" i="1"/>
  <c r="T264" i="1" s="1"/>
  <c r="U264" i="1" s="1"/>
  <c r="S267" i="1"/>
  <c r="R270" i="1"/>
  <c r="T270" i="1" s="1"/>
  <c r="U270" i="1" s="1"/>
  <c r="R277" i="1"/>
  <c r="T277" i="1" s="1"/>
  <c r="U277" i="1" s="1"/>
  <c r="R290" i="1"/>
  <c r="T290" i="1" s="1"/>
  <c r="U290" i="1" s="1"/>
  <c r="R298" i="1"/>
  <c r="T298" i="1" s="1"/>
  <c r="U298" i="1" s="1"/>
  <c r="R306" i="1"/>
  <c r="T306" i="1" s="1"/>
  <c r="U306" i="1" s="1"/>
  <c r="R399" i="1"/>
  <c r="T399" i="1" s="1"/>
  <c r="U399" i="1" s="1"/>
  <c r="S405" i="1"/>
  <c r="R410" i="1"/>
  <c r="T410" i="1" s="1"/>
  <c r="U410" i="1" s="1"/>
  <c r="R431" i="1"/>
  <c r="T431" i="1" s="1"/>
  <c r="U431" i="1" s="1"/>
  <c r="S446" i="1"/>
  <c r="R464" i="1"/>
  <c r="T464" i="1" s="1"/>
  <c r="U464" i="1" s="1"/>
  <c r="S479" i="1"/>
  <c r="R505" i="1"/>
  <c r="T505" i="1" s="1"/>
  <c r="U505" i="1" s="1"/>
  <c r="S115" i="1"/>
  <c r="R129" i="1"/>
  <c r="T129" i="1" s="1"/>
  <c r="U129" i="1" s="1"/>
  <c r="S139" i="1"/>
  <c r="R150" i="1"/>
  <c r="T150" i="1" s="1"/>
  <c r="U150" i="1" s="1"/>
  <c r="R49" i="1"/>
  <c r="T49" i="1" s="1"/>
  <c r="U49" i="1" s="1"/>
  <c r="R69" i="1"/>
  <c r="T69" i="1" s="1"/>
  <c r="U69" i="1" s="1"/>
  <c r="R70" i="1"/>
  <c r="T70" i="1" s="1"/>
  <c r="U70" i="1" s="1"/>
  <c r="S98" i="1"/>
  <c r="S107" i="1"/>
  <c r="R116" i="1"/>
  <c r="T116" i="1" s="1"/>
  <c r="U116" i="1" s="1"/>
  <c r="R118" i="1"/>
  <c r="T118" i="1" s="1"/>
  <c r="U118" i="1" s="1"/>
  <c r="R122" i="1"/>
  <c r="T122" i="1" s="1"/>
  <c r="U122" i="1" s="1"/>
  <c r="S126" i="1"/>
  <c r="R140" i="1"/>
  <c r="T140" i="1" s="1"/>
  <c r="U140" i="1" s="1"/>
  <c r="R142" i="1"/>
  <c r="T142" i="1" s="1"/>
  <c r="U142" i="1" s="1"/>
  <c r="S147" i="1"/>
  <c r="S157" i="1"/>
  <c r="R157" i="1"/>
  <c r="T157" i="1" s="1"/>
  <c r="U157" i="1" s="1"/>
  <c r="S163" i="1"/>
  <c r="R163" i="1"/>
  <c r="T163" i="1" s="1"/>
  <c r="U163" i="1" s="1"/>
  <c r="R516" i="1"/>
  <c r="T516" i="1" s="1"/>
  <c r="U516" i="1" s="1"/>
  <c r="R167" i="1"/>
  <c r="T167" i="1" s="1"/>
  <c r="U167" i="1" s="1"/>
  <c r="R176" i="1"/>
  <c r="T176" i="1" s="1"/>
  <c r="U176" i="1" s="1"/>
  <c r="R180" i="1"/>
  <c r="T180" i="1" s="1"/>
  <c r="U180" i="1" s="1"/>
  <c r="R184" i="1"/>
  <c r="T184" i="1" s="1"/>
  <c r="U184" i="1" s="1"/>
  <c r="S191" i="1"/>
  <c r="R197" i="1"/>
  <c r="T197" i="1" s="1"/>
  <c r="U197" i="1" s="1"/>
  <c r="R200" i="1"/>
  <c r="T200" i="1" s="1"/>
  <c r="U200" i="1" s="1"/>
  <c r="R213" i="1"/>
  <c r="T213" i="1" s="1"/>
  <c r="U213" i="1" s="1"/>
  <c r="R229" i="1"/>
  <c r="T229" i="1" s="1"/>
  <c r="U229" i="1" s="1"/>
  <c r="R235" i="1"/>
  <c r="T235" i="1" s="1"/>
  <c r="U235" i="1" s="1"/>
  <c r="S246" i="1"/>
  <c r="R256" i="1"/>
  <c r="T256" i="1" s="1"/>
  <c r="U256" i="1" s="1"/>
  <c r="S263" i="1"/>
  <c r="R268" i="1"/>
  <c r="T268" i="1" s="1"/>
  <c r="U268" i="1" s="1"/>
  <c r="R272" i="1"/>
  <c r="T272" i="1" s="1"/>
  <c r="U272" i="1" s="1"/>
  <c r="R276" i="1"/>
  <c r="T276" i="1" s="1"/>
  <c r="U276" i="1" s="1"/>
  <c r="R285" i="1"/>
  <c r="T285" i="1" s="1"/>
  <c r="U285" i="1" s="1"/>
  <c r="R289" i="1"/>
  <c r="T289" i="1" s="1"/>
  <c r="U289" i="1" s="1"/>
  <c r="R293" i="1"/>
  <c r="T293" i="1" s="1"/>
  <c r="U293" i="1" s="1"/>
  <c r="R297" i="1"/>
  <c r="T297" i="1" s="1"/>
  <c r="U297" i="1" s="1"/>
  <c r="R301" i="1"/>
  <c r="T301" i="1" s="1"/>
  <c r="U301" i="1" s="1"/>
  <c r="R305" i="1"/>
  <c r="T305" i="1" s="1"/>
  <c r="U305" i="1" s="1"/>
  <c r="R308" i="1"/>
  <c r="T308" i="1" s="1"/>
  <c r="U308" i="1" s="1"/>
  <c r="R312" i="1"/>
  <c r="T312" i="1" s="1"/>
  <c r="U312" i="1" s="1"/>
  <c r="R313" i="1"/>
  <c r="T313" i="1" s="1"/>
  <c r="U313" i="1" s="1"/>
  <c r="R319" i="1"/>
  <c r="T319" i="1" s="1"/>
  <c r="U319" i="1" s="1"/>
  <c r="R320" i="1"/>
  <c r="T320" i="1" s="1"/>
  <c r="U320" i="1" s="1"/>
  <c r="R333" i="1"/>
  <c r="T333" i="1" s="1"/>
  <c r="U333" i="1" s="1"/>
  <c r="R340" i="1"/>
  <c r="T340" i="1" s="1"/>
  <c r="U340" i="1" s="1"/>
  <c r="R353" i="1"/>
  <c r="T353" i="1" s="1"/>
  <c r="U353" i="1" s="1"/>
  <c r="R367" i="1"/>
  <c r="T367" i="1" s="1"/>
  <c r="U367" i="1" s="1"/>
  <c r="R368" i="1"/>
  <c r="T368" i="1" s="1"/>
  <c r="U368" i="1" s="1"/>
  <c r="R371" i="1"/>
  <c r="T371" i="1" s="1"/>
  <c r="U371" i="1" s="1"/>
  <c r="R374" i="1"/>
  <c r="T374" i="1" s="1"/>
  <c r="U374" i="1" s="1"/>
  <c r="R391" i="1"/>
  <c r="T391" i="1" s="1"/>
  <c r="U391" i="1" s="1"/>
  <c r="R398" i="1"/>
  <c r="T398" i="1" s="1"/>
  <c r="U398" i="1" s="1"/>
  <c r="R402" i="1"/>
  <c r="T402" i="1" s="1"/>
  <c r="U402" i="1" s="1"/>
  <c r="R409" i="1"/>
  <c r="T409" i="1" s="1"/>
  <c r="U409" i="1" s="1"/>
  <c r="R413" i="1"/>
  <c r="T413" i="1" s="1"/>
  <c r="U413" i="1" s="1"/>
  <c r="R422" i="1"/>
  <c r="T422" i="1" s="1"/>
  <c r="U422" i="1" s="1"/>
  <c r="R426" i="1"/>
  <c r="T426" i="1" s="1"/>
  <c r="U426" i="1" s="1"/>
  <c r="R430" i="1"/>
  <c r="T430" i="1" s="1"/>
  <c r="U430" i="1" s="1"/>
  <c r="R434" i="1"/>
  <c r="T434" i="1" s="1"/>
  <c r="U434" i="1" s="1"/>
  <c r="R438" i="1"/>
  <c r="T438" i="1" s="1"/>
  <c r="U438" i="1" s="1"/>
  <c r="R442" i="1"/>
  <c r="T442" i="1" s="1"/>
  <c r="U442" i="1" s="1"/>
  <c r="S449" i="1"/>
  <c r="S457" i="1"/>
  <c r="R462" i="1"/>
  <c r="T462" i="1" s="1"/>
  <c r="U462" i="1" s="1"/>
  <c r="R463" i="1"/>
  <c r="T463" i="1" s="1"/>
  <c r="U463" i="1" s="1"/>
  <c r="S470" i="1"/>
  <c r="S474" i="1"/>
  <c r="S478" i="1"/>
  <c r="R486" i="1"/>
  <c r="T486" i="1" s="1"/>
  <c r="U486" i="1" s="1"/>
  <c r="R498" i="1"/>
  <c r="T498" i="1" s="1"/>
  <c r="U498" i="1" s="1"/>
  <c r="R506" i="1"/>
  <c r="T506" i="1" s="1"/>
  <c r="U506" i="1" s="1"/>
  <c r="S187" i="1"/>
  <c r="R196" i="1"/>
  <c r="T196" i="1" s="1"/>
  <c r="U196" i="1" s="1"/>
  <c r="R199" i="1"/>
  <c r="T199" i="1" s="1"/>
  <c r="U199" i="1" s="1"/>
  <c r="R211" i="1"/>
  <c r="T211" i="1" s="1"/>
  <c r="U211" i="1" s="1"/>
  <c r="R212" i="1"/>
  <c r="T212" i="1" s="1"/>
  <c r="U212" i="1" s="1"/>
  <c r="S219" i="1"/>
  <c r="S223" i="1"/>
  <c r="R227" i="1"/>
  <c r="T227" i="1" s="1"/>
  <c r="U227" i="1" s="1"/>
  <c r="R228" i="1"/>
  <c r="T228" i="1" s="1"/>
  <c r="U228" i="1" s="1"/>
  <c r="S238" i="1"/>
  <c r="R252" i="1"/>
  <c r="T252" i="1" s="1"/>
  <c r="U252" i="1" s="1"/>
  <c r="S259" i="1"/>
  <c r="R307" i="1"/>
  <c r="T307" i="1" s="1"/>
  <c r="U307" i="1" s="1"/>
  <c r="R317" i="1"/>
  <c r="T317" i="1" s="1"/>
  <c r="U317" i="1" s="1"/>
  <c r="R325" i="1"/>
  <c r="T325" i="1" s="1"/>
  <c r="U325" i="1" s="1"/>
  <c r="R338" i="1"/>
  <c r="T338" i="1" s="1"/>
  <c r="U338" i="1" s="1"/>
  <c r="R339" i="1"/>
  <c r="T339" i="1" s="1"/>
  <c r="U339" i="1" s="1"/>
  <c r="R351" i="1"/>
  <c r="T351" i="1" s="1"/>
  <c r="U351" i="1" s="1"/>
  <c r="R352" i="1"/>
  <c r="T352" i="1" s="1"/>
  <c r="U352" i="1" s="1"/>
  <c r="R359" i="1"/>
  <c r="T359" i="1" s="1"/>
  <c r="U359" i="1" s="1"/>
  <c r="S360" i="1"/>
  <c r="R365" i="1"/>
  <c r="T365" i="1" s="1"/>
  <c r="U365" i="1" s="1"/>
  <c r="R370" i="1"/>
  <c r="T370" i="1" s="1"/>
  <c r="U370" i="1" s="1"/>
  <c r="R373" i="1"/>
  <c r="T373" i="1" s="1"/>
  <c r="U373" i="1" s="1"/>
  <c r="S385" i="1"/>
  <c r="R389" i="1"/>
  <c r="T389" i="1" s="1"/>
  <c r="U389" i="1" s="1"/>
  <c r="R390" i="1"/>
  <c r="T390" i="1" s="1"/>
  <c r="U390" i="1" s="1"/>
  <c r="R394" i="1"/>
  <c r="T394" i="1" s="1"/>
  <c r="U394" i="1" s="1"/>
  <c r="R444" i="1"/>
  <c r="T444" i="1" s="1"/>
  <c r="U444" i="1" s="1"/>
  <c r="R447" i="1"/>
  <c r="T447" i="1" s="1"/>
  <c r="U447" i="1" s="1"/>
  <c r="R451" i="1"/>
  <c r="T451" i="1" s="1"/>
  <c r="U451" i="1" s="1"/>
  <c r="R460" i="1"/>
  <c r="T460" i="1" s="1"/>
  <c r="U460" i="1" s="1"/>
  <c r="R468" i="1"/>
  <c r="T468" i="1" s="1"/>
  <c r="U468" i="1" s="1"/>
  <c r="R472" i="1"/>
  <c r="T472" i="1" s="1"/>
  <c r="U472" i="1" s="1"/>
  <c r="R476" i="1"/>
  <c r="T476" i="1" s="1"/>
  <c r="U476" i="1" s="1"/>
  <c r="R480" i="1"/>
  <c r="T480" i="1" s="1"/>
  <c r="U480" i="1" s="1"/>
  <c r="R485" i="1"/>
  <c r="T485" i="1" s="1"/>
  <c r="U485" i="1" s="1"/>
  <c r="R336" i="1"/>
  <c r="T336" i="1" s="1"/>
  <c r="U336" i="1" s="1"/>
  <c r="R349" i="1"/>
  <c r="T349" i="1" s="1"/>
  <c r="U349" i="1" s="1"/>
  <c r="R378" i="1"/>
  <c r="T378" i="1" s="1"/>
  <c r="U378" i="1" s="1"/>
  <c r="R387" i="1"/>
  <c r="T387" i="1" s="1"/>
  <c r="U387" i="1" s="1"/>
  <c r="S397" i="1"/>
  <c r="S401" i="1"/>
  <c r="S412" i="1"/>
  <c r="S420" i="1"/>
  <c r="S425" i="1"/>
  <c r="S429" i="1"/>
  <c r="S433" i="1"/>
  <c r="S437" i="1"/>
  <c r="S441" i="1"/>
  <c r="R489" i="1"/>
  <c r="T489" i="1" s="1"/>
  <c r="U489" i="1" s="1"/>
  <c r="R502" i="1"/>
  <c r="T502" i="1" s="1"/>
  <c r="U502" i="1" s="1"/>
  <c r="R510" i="1"/>
  <c r="T510" i="1" s="1"/>
  <c r="U510" i="1" s="1"/>
  <c r="S483" i="1"/>
  <c r="S487" i="1"/>
  <c r="R517" i="1"/>
  <c r="T517" i="1" s="1"/>
  <c r="U517" i="1" s="1"/>
  <c r="R494" i="1"/>
  <c r="T494" i="1" s="1"/>
  <c r="U494" i="1" s="1"/>
  <c r="R499" i="1"/>
  <c r="T499" i="1" s="1"/>
  <c r="U499" i="1" s="1"/>
  <c r="R503" i="1"/>
  <c r="T503" i="1" s="1"/>
  <c r="U503" i="1" s="1"/>
  <c r="R507" i="1"/>
  <c r="T507" i="1" s="1"/>
  <c r="U507" i="1" s="1"/>
  <c r="R511" i="1"/>
  <c r="T511" i="1" s="1"/>
  <c r="U511" i="1" s="1"/>
  <c r="R515" i="1"/>
  <c r="T515" i="1" s="1"/>
  <c r="U515" i="1" s="1"/>
  <c r="R445" i="1"/>
  <c r="T445" i="1" s="1"/>
  <c r="U445" i="1" s="1"/>
  <c r="R448" i="1"/>
  <c r="T448" i="1" s="1"/>
  <c r="U448" i="1" s="1"/>
  <c r="R452" i="1"/>
  <c r="T452" i="1" s="1"/>
  <c r="U452" i="1" s="1"/>
  <c r="R461" i="1"/>
  <c r="T461" i="1" s="1"/>
  <c r="U461" i="1" s="1"/>
  <c r="R465" i="1"/>
  <c r="T465" i="1" s="1"/>
  <c r="U465" i="1" s="1"/>
  <c r="R469" i="1"/>
  <c r="T469" i="1" s="1"/>
  <c r="U469" i="1" s="1"/>
  <c r="R473" i="1"/>
  <c r="T473" i="1" s="1"/>
  <c r="U473" i="1" s="1"/>
  <c r="R477" i="1"/>
  <c r="T477" i="1" s="1"/>
  <c r="U477" i="1" s="1"/>
  <c r="R408" i="1"/>
  <c r="T408" i="1" s="1"/>
  <c r="U408" i="1" s="1"/>
  <c r="R411" i="1"/>
  <c r="T411" i="1" s="1"/>
  <c r="U411" i="1" s="1"/>
  <c r="R415" i="1"/>
  <c r="T415" i="1" s="1"/>
  <c r="U415" i="1" s="1"/>
  <c r="R424" i="1"/>
  <c r="T424" i="1" s="1"/>
  <c r="U424" i="1" s="1"/>
  <c r="R428" i="1"/>
  <c r="T428" i="1" s="1"/>
  <c r="U428" i="1" s="1"/>
  <c r="R432" i="1"/>
  <c r="T432" i="1" s="1"/>
  <c r="U432" i="1" s="1"/>
  <c r="R436" i="1"/>
  <c r="T436" i="1" s="1"/>
  <c r="U436" i="1" s="1"/>
  <c r="R440" i="1"/>
  <c r="T440" i="1" s="1"/>
  <c r="U440" i="1" s="1"/>
  <c r="R406" i="1"/>
  <c r="T406" i="1" s="1"/>
  <c r="U406" i="1" s="1"/>
  <c r="R395" i="1"/>
  <c r="T395" i="1" s="1"/>
  <c r="U395" i="1" s="1"/>
  <c r="R375" i="1"/>
  <c r="T375" i="1" s="1"/>
  <c r="U375" i="1" s="1"/>
  <c r="R383" i="1"/>
  <c r="T383" i="1" s="1"/>
  <c r="U383" i="1" s="1"/>
  <c r="R388" i="1"/>
  <c r="T388" i="1" s="1"/>
  <c r="U388" i="1" s="1"/>
  <c r="R392" i="1"/>
  <c r="T392" i="1" s="1"/>
  <c r="U392" i="1" s="1"/>
  <c r="R396" i="1"/>
  <c r="T396" i="1" s="1"/>
  <c r="U396" i="1" s="1"/>
  <c r="R400" i="1"/>
  <c r="T400" i="1" s="1"/>
  <c r="U400" i="1" s="1"/>
  <c r="R404" i="1"/>
  <c r="T404" i="1" s="1"/>
  <c r="U404" i="1" s="1"/>
  <c r="R334" i="1"/>
  <c r="T334" i="1" s="1"/>
  <c r="U334" i="1" s="1"/>
  <c r="R337" i="1"/>
  <c r="T337" i="1" s="1"/>
  <c r="U337" i="1" s="1"/>
  <c r="R341" i="1"/>
  <c r="T341" i="1" s="1"/>
  <c r="U341" i="1" s="1"/>
  <c r="R350" i="1"/>
  <c r="T350" i="1" s="1"/>
  <c r="U350" i="1" s="1"/>
  <c r="R354" i="1"/>
  <c r="T354" i="1" s="1"/>
  <c r="U354" i="1" s="1"/>
  <c r="R358" i="1"/>
  <c r="T358" i="1" s="1"/>
  <c r="U358" i="1" s="1"/>
  <c r="R362" i="1"/>
  <c r="T362" i="1" s="1"/>
  <c r="U362" i="1" s="1"/>
  <c r="R366" i="1"/>
  <c r="T366" i="1" s="1"/>
  <c r="U366" i="1" s="1"/>
  <c r="R332" i="1"/>
  <c r="T332" i="1" s="1"/>
  <c r="U332" i="1" s="1"/>
  <c r="R329" i="1"/>
  <c r="T329" i="1" s="1"/>
  <c r="U329" i="1" s="1"/>
  <c r="R318" i="1"/>
  <c r="T318" i="1" s="1"/>
  <c r="U318" i="1" s="1"/>
  <c r="R326" i="1"/>
  <c r="T326" i="1" s="1"/>
  <c r="U326" i="1" s="1"/>
  <c r="R330" i="1"/>
  <c r="T330" i="1" s="1"/>
  <c r="U330" i="1" s="1"/>
  <c r="R271" i="1"/>
  <c r="T271" i="1" s="1"/>
  <c r="U271" i="1" s="1"/>
  <c r="R274" i="1"/>
  <c r="T274" i="1" s="1"/>
  <c r="U274" i="1" s="1"/>
  <c r="R278" i="1"/>
  <c r="T278" i="1" s="1"/>
  <c r="U278" i="1" s="1"/>
  <c r="R287" i="1"/>
  <c r="T287" i="1" s="1"/>
  <c r="U287" i="1" s="1"/>
  <c r="R291" i="1"/>
  <c r="T291" i="1" s="1"/>
  <c r="U291" i="1" s="1"/>
  <c r="R295" i="1"/>
  <c r="T295" i="1" s="1"/>
  <c r="U295" i="1" s="1"/>
  <c r="R299" i="1"/>
  <c r="T299" i="1" s="1"/>
  <c r="U299" i="1" s="1"/>
  <c r="R303" i="1"/>
  <c r="T303" i="1" s="1"/>
  <c r="U303" i="1" s="1"/>
  <c r="R233" i="1"/>
  <c r="T233" i="1" s="1"/>
  <c r="U233" i="1" s="1"/>
  <c r="R236" i="1"/>
  <c r="T236" i="1" s="1"/>
  <c r="U236" i="1" s="1"/>
  <c r="R240" i="1"/>
  <c r="T240" i="1" s="1"/>
  <c r="U240" i="1" s="1"/>
  <c r="R249" i="1"/>
  <c r="T249" i="1" s="1"/>
  <c r="U249" i="1" s="1"/>
  <c r="R253" i="1"/>
  <c r="T253" i="1" s="1"/>
  <c r="U253" i="1" s="1"/>
  <c r="R257" i="1"/>
  <c r="T257" i="1" s="1"/>
  <c r="U257" i="1" s="1"/>
  <c r="R261" i="1"/>
  <c r="T261" i="1" s="1"/>
  <c r="U261" i="1" s="1"/>
  <c r="R265" i="1"/>
  <c r="T265" i="1" s="1"/>
  <c r="U265" i="1" s="1"/>
  <c r="R269" i="1"/>
  <c r="T269" i="1" s="1"/>
  <c r="U269" i="1" s="1"/>
  <c r="R234" i="1"/>
  <c r="T234" i="1" s="1"/>
  <c r="U234" i="1" s="1"/>
  <c r="R237" i="1"/>
  <c r="T237" i="1" s="1"/>
  <c r="U237" i="1" s="1"/>
  <c r="R241" i="1"/>
  <c r="T241" i="1" s="1"/>
  <c r="U241" i="1" s="1"/>
  <c r="R250" i="1"/>
  <c r="T250" i="1" s="1"/>
  <c r="U250" i="1" s="1"/>
  <c r="R254" i="1"/>
  <c r="T254" i="1" s="1"/>
  <c r="U254" i="1" s="1"/>
  <c r="R258" i="1"/>
  <c r="T258" i="1" s="1"/>
  <c r="U258" i="1" s="1"/>
  <c r="R262" i="1"/>
  <c r="T262" i="1" s="1"/>
  <c r="U262" i="1" s="1"/>
  <c r="R266" i="1"/>
  <c r="T266" i="1" s="1"/>
  <c r="U266" i="1" s="1"/>
  <c r="R232" i="1"/>
  <c r="T232" i="1" s="1"/>
  <c r="U232" i="1" s="1"/>
  <c r="R201" i="1"/>
  <c r="T201" i="1" s="1"/>
  <c r="U201" i="1" s="1"/>
  <c r="R209" i="1"/>
  <c r="T209" i="1" s="1"/>
  <c r="U209" i="1" s="1"/>
  <c r="R214" i="1"/>
  <c r="T214" i="1" s="1"/>
  <c r="U214" i="1" s="1"/>
  <c r="R218" i="1"/>
  <c r="T218" i="1" s="1"/>
  <c r="U218" i="1" s="1"/>
  <c r="R222" i="1"/>
  <c r="T222" i="1" s="1"/>
  <c r="U222" i="1" s="1"/>
  <c r="R226" i="1"/>
  <c r="T226" i="1" s="1"/>
  <c r="U226" i="1" s="1"/>
  <c r="R230" i="1"/>
  <c r="T230" i="1" s="1"/>
  <c r="U230" i="1" s="1"/>
  <c r="S161" i="1"/>
  <c r="S165" i="1"/>
  <c r="S174" i="1"/>
  <c r="S178" i="1"/>
  <c r="S182" i="1"/>
  <c r="S186" i="1"/>
  <c r="S190" i="1"/>
  <c r="S194" i="1"/>
  <c r="R185" i="1"/>
  <c r="T185" i="1" s="1"/>
  <c r="U185" i="1" s="1"/>
  <c r="R189" i="1"/>
  <c r="T189" i="1" s="1"/>
  <c r="U189" i="1" s="1"/>
  <c r="R193" i="1"/>
  <c r="T193" i="1" s="1"/>
  <c r="U193" i="1" s="1"/>
  <c r="S137" i="1"/>
  <c r="S141" i="1"/>
  <c r="S145" i="1"/>
  <c r="S149" i="1"/>
  <c r="S124" i="1"/>
  <c r="S128" i="1"/>
  <c r="R151" i="1"/>
  <c r="T151" i="1" s="1"/>
  <c r="U151" i="1" s="1"/>
  <c r="R155" i="1"/>
  <c r="T155" i="1" s="1"/>
  <c r="U155" i="1" s="1"/>
  <c r="R85" i="1"/>
  <c r="T85" i="1" s="1"/>
  <c r="U85" i="1" s="1"/>
  <c r="R88" i="1"/>
  <c r="T88" i="1" s="1"/>
  <c r="U88" i="1" s="1"/>
  <c r="R92" i="1"/>
  <c r="T92" i="1" s="1"/>
  <c r="U92" i="1" s="1"/>
  <c r="R101" i="1"/>
  <c r="T101" i="1" s="1"/>
  <c r="U101" i="1" s="1"/>
  <c r="R105" i="1"/>
  <c r="T105" i="1" s="1"/>
  <c r="U105" i="1" s="1"/>
  <c r="R109" i="1"/>
  <c r="T109" i="1" s="1"/>
  <c r="U109" i="1" s="1"/>
  <c r="R113" i="1"/>
  <c r="T113" i="1" s="1"/>
  <c r="U113" i="1" s="1"/>
  <c r="R117" i="1"/>
  <c r="T117" i="1" s="1"/>
  <c r="U117" i="1" s="1"/>
  <c r="R121" i="1"/>
  <c r="T121" i="1" s="1"/>
  <c r="U121" i="1" s="1"/>
  <c r="R86" i="1"/>
  <c r="T86" i="1" s="1"/>
  <c r="U86" i="1" s="1"/>
  <c r="R89" i="1"/>
  <c r="T89" i="1" s="1"/>
  <c r="U89" i="1" s="1"/>
  <c r="R93" i="1"/>
  <c r="T93" i="1" s="1"/>
  <c r="U93" i="1" s="1"/>
  <c r="R102" i="1"/>
  <c r="T102" i="1" s="1"/>
  <c r="U102" i="1" s="1"/>
  <c r="R106" i="1"/>
  <c r="T106" i="1" s="1"/>
  <c r="U106" i="1" s="1"/>
  <c r="R110" i="1"/>
  <c r="T110" i="1" s="1"/>
  <c r="U110" i="1" s="1"/>
  <c r="R114" i="1"/>
  <c r="T114" i="1" s="1"/>
  <c r="U114" i="1" s="1"/>
  <c r="R50" i="1"/>
  <c r="T50" i="1" s="1"/>
  <c r="U50" i="1" s="1"/>
  <c r="R48" i="1"/>
  <c r="T48" i="1" s="1"/>
  <c r="U48" i="1" s="1"/>
  <c r="R51" i="1"/>
  <c r="T51" i="1" s="1"/>
  <c r="U51" i="1" s="1"/>
  <c r="S54" i="1"/>
  <c r="R55" i="1"/>
  <c r="T55" i="1" s="1"/>
  <c r="U55" i="1" s="1"/>
  <c r="S63" i="1"/>
  <c r="R64" i="1"/>
  <c r="T64" i="1" s="1"/>
  <c r="U64" i="1" s="1"/>
  <c r="S67" i="1"/>
  <c r="R68" i="1"/>
  <c r="T68" i="1" s="1"/>
  <c r="U68" i="1" s="1"/>
  <c r="S71" i="1"/>
  <c r="R72" i="1"/>
  <c r="T72" i="1" s="1"/>
  <c r="U72" i="1" s="1"/>
  <c r="S75" i="1"/>
  <c r="R76" i="1"/>
  <c r="T76" i="1" s="1"/>
  <c r="U76" i="1" s="1"/>
  <c r="S79" i="1"/>
  <c r="R80" i="1"/>
  <c r="T80" i="1" s="1"/>
  <c r="U80" i="1" s="1"/>
  <c r="S83" i="1"/>
  <c r="R84" i="1"/>
  <c r="T84" i="1" s="1"/>
  <c r="U84" i="1" s="1"/>
  <c r="AC24" i="1"/>
  <c r="AB24" i="1"/>
  <c r="AA24" i="1"/>
  <c r="W24" i="1"/>
  <c r="Q24" i="1"/>
  <c r="S24" i="1" s="1"/>
  <c r="M24" i="1"/>
  <c r="L24" i="1"/>
  <c r="J24" i="1"/>
  <c r="H24" i="1"/>
  <c r="W15" i="1"/>
  <c r="AB15" i="1"/>
  <c r="AC15" i="1"/>
  <c r="W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6" i="1"/>
  <c r="AC27" i="1"/>
  <c r="AC28" i="1"/>
  <c r="AC29" i="1"/>
  <c r="AC30" i="1"/>
  <c r="AC31" i="1"/>
  <c r="AC32" i="1"/>
  <c r="AC33" i="1"/>
  <c r="AC34" i="1"/>
  <c r="AC35" i="1"/>
  <c r="AC36" i="1"/>
  <c r="AC37" i="1"/>
  <c r="AC38" i="1"/>
  <c r="AC39" i="1"/>
  <c r="AC40" i="1"/>
  <c r="AC41" i="1"/>
  <c r="AC42" i="1"/>
  <c r="AC43" i="1"/>
  <c r="AC44" i="1"/>
  <c r="AC45" i="1"/>
  <c r="AC46" i="1"/>
  <c r="AC47" i="1"/>
  <c r="AC11" i="1"/>
  <c r="AB12" i="1"/>
  <c r="AB13" i="1"/>
  <c r="AB17" i="1"/>
  <c r="AB18" i="1"/>
  <c r="AB26" i="1"/>
  <c r="AB27" i="1"/>
  <c r="AB28" i="1"/>
  <c r="AB29" i="1"/>
  <c r="AB30" i="1"/>
  <c r="AB31" i="1"/>
  <c r="AB32" i="1"/>
  <c r="AB33" i="1"/>
  <c r="AB34" i="1"/>
  <c r="AB35" i="1"/>
  <c r="AB36" i="1"/>
  <c r="AB37" i="1"/>
  <c r="AB38" i="1"/>
  <c r="AB39" i="1"/>
  <c r="AB40" i="1"/>
  <c r="AB41" i="1"/>
  <c r="AB42" i="1"/>
  <c r="AB43" i="1"/>
  <c r="AB44" i="1"/>
  <c r="AB45" i="1"/>
  <c r="AB46" i="1"/>
  <c r="AB47" i="1"/>
  <c r="AB11" i="1"/>
  <c r="AA12" i="1"/>
  <c r="AA17" i="1"/>
  <c r="AA30" i="1"/>
  <c r="AA31" i="1"/>
  <c r="AA32" i="1"/>
  <c r="AA33" i="1"/>
  <c r="AA34" i="1"/>
  <c r="AA35" i="1"/>
  <c r="AA36" i="1"/>
  <c r="AA37" i="1"/>
  <c r="AA38" i="1"/>
  <c r="AA39" i="1"/>
  <c r="AA40" i="1"/>
  <c r="AA41" i="1"/>
  <c r="AA46" i="1"/>
  <c r="AA47" i="1"/>
  <c r="AA11" i="1"/>
  <c r="W12" i="1" l="1"/>
  <c r="W13" i="1"/>
  <c r="W17" i="1"/>
  <c r="W18" i="1"/>
  <c r="W26" i="1"/>
  <c r="W27" i="1"/>
  <c r="W28" i="1"/>
  <c r="W29" i="1"/>
  <c r="W30" i="1"/>
  <c r="W31" i="1"/>
  <c r="W32" i="1"/>
  <c r="W33" i="1"/>
  <c r="W34" i="1"/>
  <c r="W35" i="1"/>
  <c r="W36" i="1"/>
  <c r="W37" i="1"/>
  <c r="W38" i="1"/>
  <c r="W39" i="1"/>
  <c r="W40" i="1"/>
  <c r="W41" i="1"/>
  <c r="W42" i="1"/>
  <c r="W43" i="1"/>
  <c r="W44" i="1"/>
  <c r="W45" i="1"/>
  <c r="W46" i="1"/>
  <c r="W47" i="1"/>
  <c r="W11" i="1"/>
  <c r="M12" i="1"/>
  <c r="M13" i="1"/>
  <c r="M17" i="1"/>
  <c r="M18" i="1"/>
  <c r="M26" i="1"/>
  <c r="M27" i="1"/>
  <c r="M28" i="1"/>
  <c r="M29" i="1"/>
  <c r="M30" i="1"/>
  <c r="M31" i="1"/>
  <c r="M32" i="1"/>
  <c r="M33" i="1"/>
  <c r="M34" i="1"/>
  <c r="M35" i="1"/>
  <c r="M36" i="1"/>
  <c r="M37" i="1"/>
  <c r="M38" i="1"/>
  <c r="M39" i="1"/>
  <c r="M40" i="1"/>
  <c r="M41" i="1"/>
  <c r="M42" i="1"/>
  <c r="M43" i="1"/>
  <c r="M44" i="1"/>
  <c r="M45" i="1"/>
  <c r="M46" i="1"/>
  <c r="M47" i="1"/>
  <c r="M11" i="1"/>
  <c r="L12" i="1"/>
  <c r="L13" i="1"/>
  <c r="L17" i="1"/>
  <c r="L18" i="1"/>
  <c r="L26" i="1"/>
  <c r="L27" i="1"/>
  <c r="L28" i="1"/>
  <c r="L29" i="1"/>
  <c r="L30" i="1"/>
  <c r="L31" i="1"/>
  <c r="L32" i="1"/>
  <c r="L33" i="1"/>
  <c r="L34" i="1"/>
  <c r="L35" i="1"/>
  <c r="L36" i="1"/>
  <c r="L37" i="1"/>
  <c r="L38" i="1"/>
  <c r="L39" i="1"/>
  <c r="L40" i="1"/>
  <c r="L41" i="1"/>
  <c r="L42" i="1"/>
  <c r="L43" i="1"/>
  <c r="L44" i="1"/>
  <c r="L45" i="1"/>
  <c r="L46" i="1"/>
  <c r="L47" i="1"/>
  <c r="L11" i="1"/>
  <c r="J12" i="1"/>
  <c r="J13" i="1"/>
  <c r="J17" i="1"/>
  <c r="J18" i="1"/>
  <c r="J26" i="1"/>
  <c r="J27" i="1"/>
  <c r="J28" i="1"/>
  <c r="J29" i="1"/>
  <c r="J30" i="1"/>
  <c r="J31" i="1"/>
  <c r="J32" i="1"/>
  <c r="J33" i="1"/>
  <c r="J34" i="1"/>
  <c r="J35" i="1"/>
  <c r="J36" i="1"/>
  <c r="J37" i="1"/>
  <c r="J38" i="1"/>
  <c r="J39" i="1"/>
  <c r="J40" i="1"/>
  <c r="J41" i="1"/>
  <c r="J42" i="1"/>
  <c r="J43" i="1"/>
  <c r="J44" i="1"/>
  <c r="J45" i="1"/>
  <c r="J46" i="1"/>
  <c r="J47" i="1"/>
  <c r="J11" i="1"/>
  <c r="H17" i="1"/>
  <c r="H18" i="1"/>
  <c r="H26" i="1"/>
  <c r="H27" i="1"/>
  <c r="H28" i="1"/>
  <c r="H29" i="1"/>
  <c r="H30" i="1"/>
  <c r="H31" i="1"/>
  <c r="H32" i="1"/>
  <c r="H33" i="1"/>
  <c r="H34" i="1"/>
  <c r="H35" i="1"/>
  <c r="H36" i="1"/>
  <c r="H37" i="1"/>
  <c r="H38" i="1"/>
  <c r="H39" i="1"/>
  <c r="H40" i="1"/>
  <c r="H41" i="1"/>
  <c r="H42" i="1"/>
  <c r="H43" i="1"/>
  <c r="H44" i="1"/>
  <c r="H45" i="1"/>
  <c r="H46" i="1"/>
  <c r="H47" i="1"/>
  <c r="H12" i="1"/>
  <c r="H13" i="1"/>
  <c r="Q47" i="1" l="1"/>
  <c r="R47" i="1" s="1"/>
  <c r="T47" i="1" s="1"/>
  <c r="U47" i="1" s="1"/>
  <c r="Q46" i="1"/>
  <c r="S46" i="1" s="1"/>
  <c r="Q45" i="1"/>
  <c r="R45" i="1" s="1"/>
  <c r="T45" i="1" s="1"/>
  <c r="U45" i="1" s="1"/>
  <c r="Q44" i="1"/>
  <c r="S44" i="1" s="1"/>
  <c r="Q43" i="1"/>
  <c r="R43" i="1" s="1"/>
  <c r="T43" i="1" s="1"/>
  <c r="U43" i="1" s="1"/>
  <c r="Q42" i="1"/>
  <c r="S42" i="1" s="1"/>
  <c r="Q41" i="1"/>
  <c r="R41" i="1" s="1"/>
  <c r="T41" i="1" s="1"/>
  <c r="U41" i="1" s="1"/>
  <c r="Q40" i="1"/>
  <c r="S40" i="1" s="1"/>
  <c r="Q39" i="1"/>
  <c r="R39" i="1" s="1"/>
  <c r="T39" i="1" s="1"/>
  <c r="U39" i="1" s="1"/>
  <c r="Q38" i="1"/>
  <c r="S38" i="1" s="1"/>
  <c r="Q37" i="1"/>
  <c r="R37" i="1" s="1"/>
  <c r="T37" i="1" s="1"/>
  <c r="U37" i="1" s="1"/>
  <c r="Q36" i="1"/>
  <c r="S36" i="1" s="1"/>
  <c r="Q35" i="1"/>
  <c r="R35" i="1" s="1"/>
  <c r="T35" i="1" s="1"/>
  <c r="U35" i="1" s="1"/>
  <c r="Q34" i="1"/>
  <c r="S34" i="1" s="1"/>
  <c r="Q33" i="1"/>
  <c r="R33" i="1" s="1"/>
  <c r="T33" i="1" s="1"/>
  <c r="U33" i="1" s="1"/>
  <c r="Q32" i="1"/>
  <c r="S32" i="1" s="1"/>
  <c r="Q31" i="1"/>
  <c r="R31" i="1" s="1"/>
  <c r="T31" i="1" s="1"/>
  <c r="U31" i="1" s="1"/>
  <c r="Q30" i="1"/>
  <c r="S30" i="1" s="1"/>
  <c r="Q29" i="1"/>
  <c r="R29" i="1" s="1"/>
  <c r="T29" i="1" s="1"/>
  <c r="U29" i="1" s="1"/>
  <c r="Q28" i="1"/>
  <c r="S28" i="1" s="1"/>
  <c r="Q27" i="1"/>
  <c r="R27" i="1" s="1"/>
  <c r="T27" i="1" s="1"/>
  <c r="U27" i="1" s="1"/>
  <c r="Q26" i="1"/>
  <c r="S26" i="1" s="1"/>
  <c r="Q18" i="1"/>
  <c r="R18" i="1" s="1"/>
  <c r="T18" i="1" s="1"/>
  <c r="U18" i="1" s="1"/>
  <c r="Q17" i="1"/>
  <c r="R17" i="1" s="1"/>
  <c r="T17" i="1" s="1"/>
  <c r="U17" i="1" s="1"/>
  <c r="Q13" i="1"/>
  <c r="R13" i="1" s="1"/>
  <c r="T13" i="1" s="1"/>
  <c r="U13" i="1" s="1"/>
  <c r="Q12" i="1"/>
  <c r="R12" i="1" s="1"/>
  <c r="T12" i="1" s="1"/>
  <c r="U12" i="1" s="1"/>
  <c r="Q11" i="1"/>
  <c r="S11" i="1" s="1"/>
  <c r="S41" i="1" l="1"/>
  <c r="S39" i="1"/>
  <c r="S18" i="1"/>
  <c r="S47" i="1"/>
  <c r="S33" i="1"/>
  <c r="S13" i="1"/>
  <c r="S31" i="1"/>
  <c r="S12" i="1"/>
  <c r="S37" i="1"/>
  <c r="S29" i="1"/>
  <c r="S45" i="1"/>
  <c r="S27" i="1"/>
  <c r="S35" i="1"/>
  <c r="S43" i="1"/>
  <c r="R28" i="1"/>
  <c r="T28" i="1" s="1"/>
  <c r="U28" i="1" s="1"/>
  <c r="R30" i="1"/>
  <c r="T30" i="1" s="1"/>
  <c r="U30" i="1" s="1"/>
  <c r="R32" i="1"/>
  <c r="T32" i="1" s="1"/>
  <c r="U32" i="1" s="1"/>
  <c r="R34" i="1"/>
  <c r="T34" i="1" s="1"/>
  <c r="U34" i="1" s="1"/>
  <c r="R36" i="1"/>
  <c r="T36" i="1" s="1"/>
  <c r="U36" i="1" s="1"/>
  <c r="R38" i="1"/>
  <c r="T38" i="1" s="1"/>
  <c r="U38" i="1" s="1"/>
  <c r="R40" i="1"/>
  <c r="T40" i="1" s="1"/>
  <c r="U40" i="1" s="1"/>
  <c r="R42" i="1"/>
  <c r="T42" i="1" s="1"/>
  <c r="U42" i="1" s="1"/>
  <c r="R44" i="1"/>
  <c r="T44" i="1" s="1"/>
  <c r="U44" i="1" s="1"/>
  <c r="R46" i="1"/>
  <c r="T46" i="1" s="1"/>
  <c r="U46" i="1" s="1"/>
  <c r="R11" i="1"/>
  <c r="T11" i="1" s="1"/>
  <c r="U11" i="1" s="1"/>
  <c r="R26" i="1"/>
  <c r="T26" i="1" s="1"/>
  <c r="U26" i="1" s="1"/>
  <c r="S17" i="1"/>
</calcChain>
</file>

<file path=xl/sharedStrings.xml><?xml version="1.0" encoding="utf-8"?>
<sst xmlns="http://schemas.openxmlformats.org/spreadsheetml/2006/main" count="1368" uniqueCount="347">
  <si>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</si>
  <si>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</si>
  <si>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</si>
  <si>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</si>
  <si>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</si>
  <si>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</si>
  <si>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</si>
  <si>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</si>
  <si>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</si>
  <si>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</si>
  <si>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</si>
  <si>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</si>
  <si>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</si>
  <si>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</si>
  <si>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</si>
  <si>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</si>
  <si>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</si>
  <si>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</si>
  <si>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</si>
  <si>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</si>
  <si>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</si>
  <si>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</si>
  <si>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</si>
  <si>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</si>
  <si>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</si>
  <si>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</si>
  <si>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</si>
  <si>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</si>
  <si>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</si>
  <si>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</si>
  <si>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</si>
  <si>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</si>
  <si>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</si>
  <si>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</si>
  <si>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</si>
  <si>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</si>
  <si>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</si>
  <si>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</si>
  <si>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</si>
  <si>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</si>
  <si>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</si>
  <si>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</si>
  <si>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</si>
  <si>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</si>
  <si>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</si>
  <si>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</si>
  <si>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</si>
  <si>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</si>
  <si>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</si>
  <si>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</si>
  <si>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</si>
  <si>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</si>
  <si>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</si>
  <si>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</si>
  <si>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</si>
  <si>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</si>
  <si>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</si>
  <si>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</si>
  <si>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</si>
  <si>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</si>
  <si>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</si>
  <si>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</si>
  <si>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</si>
  <si>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</si>
  <si>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</si>
  <si>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</si>
  <si>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</si>
  <si>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</si>
  <si>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</si>
  <si>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</si>
  <si>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</si>
  <si>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</si>
  <si>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</si>
  <si>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</si>
  <si>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</si>
  <si>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</si>
  <si>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</si>
  <si>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</si>
  <si>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</si>
  <si>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</si>
  <si>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</si>
  <si>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</si>
  <si>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</si>
  <si>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</si>
  <si>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</si>
  <si>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</si>
  <si>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</si>
  <si>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</si>
  <si>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</si>
  <si>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</si>
  <si>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</si>
  <si>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</si>
  <si>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</si>
  <si>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</si>
  <si>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</si>
  <si>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</si>
  <si>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</si>
  <si>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</si>
  <si>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</si>
  <si>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</si>
  <si>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</si>
  <si>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</si>
  <si>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</si>
  <si>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</si>
  <si>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</si>
  <si>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</si>
  <si>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</si>
  <si>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</si>
  <si>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</si>
  <si>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</si>
  <si>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</si>
  <si>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</si>
  <si>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</si>
  <si>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</si>
  <si>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</si>
  <si>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</si>
  <si>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</si>
  <si>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</si>
  <si>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</si>
  <si>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</si>
  <si>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</si>
  <si>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</si>
  <si>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</si>
  <si>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</si>
  <si>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</si>
  <si>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</si>
  <si>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</si>
  <si>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</si>
  <si>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</si>
  <si>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</si>
  <si>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</si>
  <si>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</si>
  <si>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</si>
  <si>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</si>
  <si>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</si>
  <si>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</si>
  <si>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</si>
  <si>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</si>
  <si>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</si>
  <si>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</si>
  <si>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</si>
  <si>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</si>
  <si>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</si>
  <si>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</si>
  <si>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</si>
  <si>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</si>
  <si>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</si>
  <si>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</si>
  <si>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</si>
  <si>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</si>
  <si>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</si>
  <si>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</si>
  <si>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</si>
  <si>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</si>
  <si>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</si>
  <si>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</si>
  <si>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</si>
  <si>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</si>
  <si>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</si>
  <si>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</si>
  <si>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</si>
  <si>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</si>
  <si>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</si>
  <si>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</si>
  <si>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</si>
  <si>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</si>
  <si>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</si>
  <si>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</si>
  <si>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</si>
  <si>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</si>
  <si>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</si>
  <si>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</si>
  <si>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</si>
  <si>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</si>
  <si>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</si>
  <si>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</si>
  <si>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</si>
  <si>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</si>
  <si>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</si>
  <si>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</si>
  <si>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</si>
  <si>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</si>
  <si>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</si>
  <si>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</si>
  <si>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</si>
  <si>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</si>
  <si>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</si>
  <si>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</si>
  <si>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</si>
  <si>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</si>
  <si>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</si>
  <si>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</si>
  <si>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</si>
  <si>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</si>
  <si>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</si>
  <si>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</si>
  <si>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</si>
  <si>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</si>
  <si>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</si>
  <si>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</si>
  <si>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</si>
  <si>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</si>
  <si>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</si>
  <si>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</si>
  <si>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</si>
  <si>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</si>
  <si>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</si>
  <si>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</si>
  <si>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</si>
  <si>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</si>
  <si>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</si>
  <si>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</si>
  <si>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</si>
  <si>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</si>
  <si>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</si>
  <si>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</si>
  <si>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</si>
  <si>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</si>
  <si>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</si>
  <si>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</si>
  <si>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</si>
  <si>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</si>
  <si>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</si>
  <si>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</si>
  <si>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</si>
  <si>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</si>
  <si>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</si>
  <si>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</si>
  <si>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</si>
  <si>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</si>
  <si>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</si>
  <si>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</si>
  <si>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</si>
  <si>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</si>
  <si>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</si>
  <si>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</si>
  <si>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</si>
  <si>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</si>
  <si>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</si>
  <si>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</si>
  <si>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</si>
  <si>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</si>
  <si>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</si>
  <si>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</si>
  <si>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</si>
  <si>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</si>
  <si>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</si>
  <si>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</si>
  <si>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</si>
  <si>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</si>
  <si>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</si>
  <si>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</si>
  <si>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</si>
  <si>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</si>
  <si>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</si>
  <si>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</si>
  <si>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</si>
  <si>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</si>
  <si>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</si>
  <si>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</si>
  <si>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</si>
  <si>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</si>
  <si>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</si>
  <si>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</si>
  <si>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</si>
  <si>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</si>
  <si>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</si>
  <si>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</si>
  <si>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</si>
  <si>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</si>
  <si>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</si>
  <si>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</si>
  <si>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</si>
  <si>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</si>
  <si>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</si>
  <si>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</si>
  <si>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</si>
  <si>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</si>
  <si>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</si>
  <si>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</si>
  <si>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</si>
  <si>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</si>
  <si>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</si>
  <si>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</si>
  <si>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</si>
  <si>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</si>
  <si>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</si>
  <si>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</si>
  <si>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</si>
  <si>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</si>
  <si>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</si>
  <si>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</si>
  <si>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</si>
  <si>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</si>
  <si>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</si>
  <si>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</si>
  <si>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</si>
  <si>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</si>
  <si>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</si>
  <si>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</si>
  <si>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</si>
  <si>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</si>
  <si>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</si>
  <si>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</si>
  <si>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</si>
  <si>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</si>
  <si>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</si>
  <si>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</si>
  <si>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</si>
  <si>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</si>
  <si>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</si>
  <si>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</si>
  <si>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</si>
  <si>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</si>
  <si>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</si>
  <si>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</si>
  <si>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</si>
  <si>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</si>
  <si>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</si>
  <si>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</si>
  <si>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</si>
  <si>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</si>
  <si>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</si>
  <si>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</si>
  <si>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</si>
  <si>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</si>
  <si>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</si>
  <si>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</si>
  <si>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</si>
  <si>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</si>
  <si>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</si>
  <si>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</si>
  <si>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</si>
  <si>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</si>
  <si>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</si>
  <si>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</si>
  <si>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MURO DE CONTENSION COLAPSADO REFORZARLO ES MUY DELGADO</t>
  </si>
  <si>
    <t>NO EXISTE SEÑALIZACION</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</si>
  <si>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</si>
  <si>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</si>
  <si>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</si>
  <si>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</si>
  <si>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NOMBRE CENTRO DE TRABAJO Y/O PROCESO: DIVISIÓN  OPERACIÓN Y MANTENIMIENTO</t>
  </si>
  <si>
    <t>DIVISIÓN  OPERACIÓN Y MANTENIMIENTO</t>
  </si>
  <si>
    <t>CENTRO DE TRABAJO Y/O PROCESO: TANQUE DE ALMACENAMIENTO DE AGUA LA FISCALA I, CALLE 63 CON CARRERA 5 B</t>
  </si>
  <si>
    <t>TANQUE DE ALMACENAMIENTO DE AGUA LA FISCALA I</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</si>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</sst>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2" fillId="7"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7" fillId="0" borderId="28" xfId="9" applyFont="1" applyFill="1" applyBorder="1" applyAlignment="1">
      <alignment horizontal="center"/>
    </xf>
    <xf numFmtId="0" fontId="7" fillId="0" borderId="29" xfId="9" applyFont="1" applyFill="1" applyBorder="1" applyAlignment="1">
      <alignment horizont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360">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53"/>
  <sheetViews>
    <sheetView showGridLines="0" zoomScale="70" zoomScaleNormal="7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36"/>
      <c r="D2" s="136"/>
      <c r="E2" s="141" t="s">
        <v>346</v>
      </c>
      <c r="F2" s="142"/>
      <c r="G2" s="142"/>
      <c r="H2" s="142"/>
      <c r="I2" s="142"/>
      <c r="J2" s="143"/>
      <c r="K2" s="9"/>
      <c r="L2" s="9"/>
      <c r="M2" s="9"/>
      <c r="N2" s="8"/>
      <c r="O2" s="8"/>
      <c r="P2" s="8"/>
      <c r="Q2" s="8"/>
      <c r="R2" s="8"/>
      <c r="S2" s="8"/>
      <c r="T2" s="8"/>
      <c r="U2" s="8"/>
      <c r="V2" s="9"/>
      <c r="W2" s="8"/>
      <c r="X2" s="8"/>
      <c r="Y2" s="8"/>
      <c r="Z2" s="8"/>
      <c r="AA2" s="8"/>
      <c r="AB2" s="10"/>
    </row>
    <row r="3" spans="1:277" s="6" customFormat="1" ht="15" customHeight="1">
      <c r="A3" s="5"/>
      <c r="C3" s="11"/>
      <c r="D3" s="8"/>
      <c r="E3" s="144" t="s">
        <v>344</v>
      </c>
      <c r="F3" s="145"/>
      <c r="G3" s="145"/>
      <c r="H3" s="145"/>
      <c r="I3" s="145"/>
      <c r="J3" s="146"/>
      <c r="K3" s="9"/>
      <c r="L3" s="9"/>
      <c r="M3" s="9"/>
      <c r="N3" s="8"/>
      <c r="O3" s="8"/>
      <c r="P3" s="8"/>
      <c r="Q3" s="8"/>
      <c r="R3" s="8"/>
      <c r="S3" s="8"/>
      <c r="T3" s="8"/>
      <c r="U3" s="8"/>
      <c r="V3" s="9"/>
      <c r="W3" s="8"/>
      <c r="X3" s="8"/>
      <c r="Y3" s="8"/>
      <c r="Z3" s="8"/>
      <c r="AA3" s="8"/>
      <c r="AB3" s="10"/>
    </row>
    <row r="4" spans="1:277" s="6" customFormat="1" ht="15" customHeight="1" thickBot="1">
      <c r="A4" s="5"/>
      <c r="C4" s="136"/>
      <c r="D4" s="136"/>
      <c r="E4" s="147" t="s">
        <v>342</v>
      </c>
      <c r="F4" s="148"/>
      <c r="G4" s="148"/>
      <c r="H4" s="148"/>
      <c r="I4" s="148"/>
      <c r="J4" s="149"/>
      <c r="K4" s="9"/>
      <c r="L4" s="9"/>
      <c r="M4" s="9"/>
      <c r="N4" s="8"/>
      <c r="O4" s="8"/>
      <c r="P4" s="8"/>
      <c r="Q4" s="8"/>
      <c r="R4" s="8"/>
      <c r="S4" s="8"/>
      <c r="T4" s="8"/>
      <c r="U4" s="8"/>
      <c r="V4" s="9"/>
      <c r="W4" s="8"/>
      <c r="X4" s="8"/>
      <c r="Y4" s="8"/>
      <c r="Z4" s="8"/>
      <c r="AA4" s="8"/>
      <c r="AB4" s="10"/>
    </row>
    <row r="5" spans="1:277" s="6" customFormat="1" ht="11.25" customHeight="1">
      <c r="A5" s="5"/>
      <c r="C5" s="11"/>
      <c r="D5" s="8"/>
      <c r="E5" s="137"/>
      <c r="F5" s="137"/>
      <c r="G5" s="137"/>
      <c r="H5" s="137"/>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52" t="s">
        <v>11</v>
      </c>
      <c r="B8" s="150" t="s">
        <v>12</v>
      </c>
      <c r="C8" s="138" t="s">
        <v>0</v>
      </c>
      <c r="D8" s="138"/>
      <c r="E8" s="138"/>
      <c r="F8" s="138"/>
      <c r="G8" s="138"/>
      <c r="H8" s="139" t="s">
        <v>1</v>
      </c>
      <c r="I8" s="140"/>
      <c r="J8" s="161" t="s">
        <v>2</v>
      </c>
      <c r="K8" s="139" t="s">
        <v>3</v>
      </c>
      <c r="L8" s="139"/>
      <c r="M8" s="139"/>
      <c r="N8" s="139" t="s">
        <v>4</v>
      </c>
      <c r="O8" s="139"/>
      <c r="P8" s="139"/>
      <c r="Q8" s="139"/>
      <c r="R8" s="139"/>
      <c r="S8" s="139"/>
      <c r="T8" s="139"/>
      <c r="U8" s="139" t="s">
        <v>5</v>
      </c>
      <c r="V8" s="139" t="s">
        <v>6</v>
      </c>
      <c r="W8" s="140"/>
      <c r="X8" s="160" t="s">
        <v>7</v>
      </c>
      <c r="Y8" s="160"/>
      <c r="Z8" s="160"/>
      <c r="AA8" s="160"/>
      <c r="AB8" s="160"/>
      <c r="AC8" s="160"/>
      <c r="AD8" s="160"/>
    </row>
    <row r="9" spans="1:277" ht="15.75" customHeight="1" thickBot="1">
      <c r="A9" s="153"/>
      <c r="B9" s="151"/>
      <c r="C9" s="138"/>
      <c r="D9" s="138"/>
      <c r="E9" s="138"/>
      <c r="F9" s="138"/>
      <c r="G9" s="138"/>
      <c r="H9" s="140"/>
      <c r="I9" s="140"/>
      <c r="J9" s="161"/>
      <c r="K9" s="139"/>
      <c r="L9" s="139"/>
      <c r="M9" s="139"/>
      <c r="N9" s="139"/>
      <c r="O9" s="139"/>
      <c r="P9" s="139"/>
      <c r="Q9" s="139"/>
      <c r="R9" s="139"/>
      <c r="S9" s="139"/>
      <c r="T9" s="139"/>
      <c r="U9" s="140"/>
      <c r="V9" s="140"/>
      <c r="W9" s="140"/>
      <c r="X9" s="160"/>
      <c r="Y9" s="160"/>
      <c r="Z9" s="160"/>
      <c r="AA9" s="160"/>
      <c r="AB9" s="160"/>
      <c r="AC9" s="160"/>
      <c r="AD9" s="160"/>
    </row>
    <row r="10" spans="1:277" s="13" customFormat="1" ht="39" thickBot="1">
      <c r="A10" s="153"/>
      <c r="B10" s="151"/>
      <c r="C10" s="57" t="s">
        <v>13</v>
      </c>
      <c r="D10" s="57" t="s">
        <v>14</v>
      </c>
      <c r="E10" s="57" t="s">
        <v>15</v>
      </c>
      <c r="F10" s="57" t="s">
        <v>16</v>
      </c>
      <c r="G10" s="57" t="s">
        <v>17</v>
      </c>
      <c r="H10" s="57" t="s">
        <v>18</v>
      </c>
      <c r="I10" s="57" t="s">
        <v>19</v>
      </c>
      <c r="J10" s="162"/>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57" t="s">
        <v>343</v>
      </c>
      <c r="B11" s="154" t="s">
        <v>345</v>
      </c>
      <c r="C11" s="127" t="s">
        <v>265</v>
      </c>
      <c r="D11" s="130" t="s">
        <v>314</v>
      </c>
      <c r="E11" s="133" t="s">
        <v>263</v>
      </c>
      <c r="F11" s="133">
        <v>22</v>
      </c>
      <c r="G11" s="133"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4</v>
      </c>
      <c r="P11" s="77">
        <v>25</v>
      </c>
      <c r="Q11" s="77">
        <f t="shared" ref="Q11:Q47" si="0">N11*O11</f>
        <v>40</v>
      </c>
      <c r="R11" s="77">
        <f t="shared" ref="R11:R47" si="1">Q11*P11</f>
        <v>1000</v>
      </c>
      <c r="S11" s="77" t="str">
        <f t="shared" ref="S11:S47" si="2">IF(Q11=40,"MA-40",IF(Q11=30,"MA-30",IF(Q11=20,"A-20",IF(Q11=10,"A-10",IF(Q11=24,"MA-24",IF(Q11=18,"A-18",IF(Q11=12,"A-12",IF(Q11=6,"M-6",IF(Q11=8,"M-8",IF(Q11=6,"M-6",IF(Q11=4,"B-4",IF(Q11=2,"B-2",))))))))))))</f>
        <v>MA-40</v>
      </c>
      <c r="T11" s="78" t="str">
        <f t="shared" ref="T11:T47"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0.5">
      <c r="A12" s="158"/>
      <c r="B12" s="155"/>
      <c r="C12" s="128"/>
      <c r="D12" s="131"/>
      <c r="E12" s="134"/>
      <c r="F12" s="134"/>
      <c r="G12" s="134"/>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10</v>
      </c>
      <c r="Q12" s="61">
        <f t="shared" si="0"/>
        <v>30</v>
      </c>
      <c r="R12" s="61">
        <f t="shared" si="1"/>
        <v>300</v>
      </c>
      <c r="S12" s="61" t="str">
        <f t="shared" si="2"/>
        <v>MA-30</v>
      </c>
      <c r="T12" s="62" t="str">
        <f t="shared" si="3"/>
        <v>II</v>
      </c>
      <c r="U12" s="62" t="str">
        <f t="shared" ref="U12:U47" si="4">IF(T12=0,"",IF(T12="IV","Aceptable",IF(T12="III","Mejorable",IF(T12="II","No Aceptable o Aceptable con Control Especifico",IF(T12="I","No Aceptable","")))))</f>
        <v>No Aceptable o Aceptable con Control Especifico</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58"/>
      <c r="B13" s="155"/>
      <c r="C13" s="128"/>
      <c r="D13" s="131"/>
      <c r="E13" s="134"/>
      <c r="F13" s="134"/>
      <c r="G13" s="134"/>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
        <v>337</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8"/>
      <c r="B14" s="155"/>
      <c r="C14" s="128"/>
      <c r="D14" s="131"/>
      <c r="E14" s="134"/>
      <c r="F14" s="134"/>
      <c r="G14" s="134"/>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10</v>
      </c>
      <c r="O14" s="61">
        <v>3</v>
      </c>
      <c r="P14" s="61">
        <v>25</v>
      </c>
      <c r="Q14" s="61">
        <f t="shared" si="0"/>
        <v>30</v>
      </c>
      <c r="R14" s="61">
        <f t="shared" si="1"/>
        <v>750</v>
      </c>
      <c r="S14" s="61" t="str">
        <f t="shared" si="2"/>
        <v>MA-30</v>
      </c>
      <c r="T14" s="66" t="str">
        <f t="shared" si="3"/>
        <v>I</v>
      </c>
      <c r="U14" s="66" t="str">
        <f t="shared" si="4"/>
        <v>No Aceptable</v>
      </c>
      <c r="V14" s="60">
        <v>1</v>
      </c>
      <c r="W14" s="58" t="str">
        <f>VLOOKUP(I14,Hoja2!A$3:I$54,6,0)</f>
        <v>SECUELA, CALIFICACIÓN DE ENFERMEDAD LABORAL, MUERTE</v>
      </c>
      <c r="X14" s="65"/>
      <c r="Y14" s="65"/>
      <c r="Z14" s="65"/>
      <c r="AA14" s="64" t="s">
        <v>337</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51">
      <c r="A15" s="158"/>
      <c r="B15" s="155"/>
      <c r="C15" s="128"/>
      <c r="D15" s="131"/>
      <c r="E15" s="134"/>
      <c r="F15" s="134"/>
      <c r="G15" s="134"/>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10</v>
      </c>
      <c r="O15" s="61">
        <v>4</v>
      </c>
      <c r="P15" s="61">
        <v>25</v>
      </c>
      <c r="Q15" s="61">
        <f t="shared" ref="Q15:Q16" si="5">N15*O15</f>
        <v>40</v>
      </c>
      <c r="R15" s="61">
        <f t="shared" ref="R15:R16" si="6">Q15*P15</f>
        <v>1000</v>
      </c>
      <c r="S15" s="61" t="str">
        <f t="shared" ref="S15:S16" si="7">IF(Q15=40,"MA-40",IF(Q15=30,"MA-30",IF(Q15=20,"A-20",IF(Q15=10,"A-10",IF(Q15=24,"MA-24",IF(Q15=18,"A-18",IF(Q15=12,"A-12",IF(Q15=6,"M-6",IF(Q15=8,"M-8",IF(Q15=6,"M-6",IF(Q15=4,"B-4",IF(Q15=2,"B-2",))))))))))))</f>
        <v>MA-40</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t="s">
        <v>336</v>
      </c>
      <c r="AA15" s="64" t="s">
        <v>337</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8"/>
      <c r="B16" s="155"/>
      <c r="C16" s="128"/>
      <c r="D16" s="131"/>
      <c r="E16" s="134"/>
      <c r="F16" s="134"/>
      <c r="G16" s="134"/>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10</v>
      </c>
      <c r="O16" s="61">
        <v>4</v>
      </c>
      <c r="P16" s="61">
        <v>10</v>
      </c>
      <c r="Q16" s="61">
        <f t="shared" si="5"/>
        <v>40</v>
      </c>
      <c r="R16" s="61">
        <f t="shared" si="6"/>
        <v>400</v>
      </c>
      <c r="S16" s="61" t="str">
        <f t="shared" si="7"/>
        <v>MA-40</v>
      </c>
      <c r="T16" s="66" t="str">
        <f t="shared" si="8"/>
        <v>II</v>
      </c>
      <c r="U16" s="66" t="str">
        <f t="shared" si="9"/>
        <v>No Aceptable o Aceptable con Control Especifico</v>
      </c>
      <c r="V16" s="60">
        <v>1</v>
      </c>
      <c r="W16" s="58" t="str">
        <f>VLOOKUP(I16,Hoja2!A$3:I$54,6,0)</f>
        <v>SECUELA, CALIFICACIÓN DE ENFERMEDAD LABORAL, MUERTE</v>
      </c>
      <c r="X16" s="65"/>
      <c r="Y16" s="65"/>
      <c r="Z16" s="65"/>
      <c r="AA16" s="64" t="s">
        <v>337</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8"/>
      <c r="B17" s="155"/>
      <c r="C17" s="128"/>
      <c r="D17" s="131"/>
      <c r="E17" s="134"/>
      <c r="F17" s="134"/>
      <c r="G17" s="134"/>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8"/>
      <c r="B18" s="155"/>
      <c r="C18" s="128"/>
      <c r="D18" s="131"/>
      <c r="E18" s="134"/>
      <c r="F18" s="134"/>
      <c r="G18" s="134"/>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
        <v>337</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0.5">
      <c r="A19" s="158"/>
      <c r="B19" s="155"/>
      <c r="C19" s="128"/>
      <c r="D19" s="131"/>
      <c r="E19" s="134"/>
      <c r="F19" s="134"/>
      <c r="G19" s="134"/>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6</v>
      </c>
      <c r="O19" s="61">
        <v>3</v>
      </c>
      <c r="P19" s="61">
        <v>10</v>
      </c>
      <c r="Q19" s="61">
        <f t="shared" ref="Q19:Q23" si="10">N19*O19</f>
        <v>18</v>
      </c>
      <c r="R19" s="61">
        <f t="shared" ref="R19:R23" si="11">Q19*P19</f>
        <v>180</v>
      </c>
      <c r="S19" s="61" t="str">
        <f t="shared" ref="S19:S23" si="12">IF(Q19=40,"MA-40",IF(Q19=30,"MA-30",IF(Q19=20,"A-20",IF(Q19=10,"A-10",IF(Q19=24,"MA-24",IF(Q19=18,"A-18",IF(Q19=12,"A-12",IF(Q19=6,"M-6",IF(Q19=8,"M-8",IF(Q19=6,"M-6",IF(Q19=4,"B-4",IF(Q19=2,"B-2",))))))))))))</f>
        <v>A-18</v>
      </c>
      <c r="T19" s="62" t="str">
        <f t="shared" ref="T19:T23" si="13">IF(R19&lt;=20,"IV",IF(R19&lt;=120,"III",IF(R19&lt;=500,"II",IF(R19&lt;=4000,"I"))))</f>
        <v>II</v>
      </c>
      <c r="U19" s="62" t="str">
        <f t="shared" ref="U19:U23" si="14">IF(T19=0,"",IF(T19="IV","Aceptable",IF(T19="III","Mejorable",IF(T19="II","No Aceptable o Aceptable con Control Especifico",IF(T19="I","No Aceptable","")))))</f>
        <v>No Aceptable o Aceptable con Control Especifico</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51">
      <c r="A20" s="158"/>
      <c r="B20" s="155"/>
      <c r="C20" s="128"/>
      <c r="D20" s="131"/>
      <c r="E20" s="134"/>
      <c r="F20" s="134"/>
      <c r="G20" s="134"/>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3</v>
      </c>
      <c r="P20" s="61">
        <v>10</v>
      </c>
      <c r="Q20" s="61">
        <f t="shared" si="10"/>
        <v>6</v>
      </c>
      <c r="R20" s="61">
        <f t="shared" si="11"/>
        <v>60</v>
      </c>
      <c r="S20" s="61" t="str">
        <f t="shared" si="12"/>
        <v>M-6</v>
      </c>
      <c r="T20" s="62" t="str">
        <f t="shared" si="13"/>
        <v>III</v>
      </c>
      <c r="U20" s="62" t="str">
        <f t="shared" si="14"/>
        <v>Mejorable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63.75">
      <c r="A21" s="158"/>
      <c r="B21" s="155"/>
      <c r="C21" s="128"/>
      <c r="D21" s="131"/>
      <c r="E21" s="134"/>
      <c r="F21" s="134"/>
      <c r="G21" s="134"/>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8"/>
      <c r="B22" s="155"/>
      <c r="C22" s="128"/>
      <c r="D22" s="131"/>
      <c r="E22" s="134"/>
      <c r="F22" s="134"/>
      <c r="G22" s="134"/>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0.5">
      <c r="A23" s="158"/>
      <c r="B23" s="155"/>
      <c r="C23" s="128"/>
      <c r="D23" s="131"/>
      <c r="E23" s="134"/>
      <c r="F23" s="134"/>
      <c r="G23" s="134"/>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8.25">
      <c r="A24" s="158"/>
      <c r="B24" s="155"/>
      <c r="C24" s="128"/>
      <c r="D24" s="131"/>
      <c r="E24" s="134"/>
      <c r="F24" s="134"/>
      <c r="G24" s="134"/>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Q25" si="15">N24*O24</f>
        <v>2</v>
      </c>
      <c r="R24" s="61">
        <f t="shared" ref="R24:R25" si="16">Q24*P24</f>
        <v>20</v>
      </c>
      <c r="S24" s="61" t="str">
        <f t="shared" ref="S24:S25" si="17">IF(Q24=40,"MA-40",IF(Q24=30,"MA-30",IF(Q24=20,"A-20",IF(Q24=10,"A-10",IF(Q24=24,"MA-24",IF(Q24=18,"A-18",IF(Q24=12,"A-12",IF(Q24=6,"M-6",IF(Q24=8,"M-8",IF(Q24=6,"M-6",IF(Q24=4,"B-4",IF(Q24=2,"B-2",))))))))))))</f>
        <v>B-2</v>
      </c>
      <c r="T24" s="62" t="str">
        <f t="shared" ref="T24:T25" si="18">IF(R24&lt;=20,"IV",IF(R24&lt;=120,"III",IF(R24&lt;=500,"II",IF(R24&lt;=4000,"I"))))</f>
        <v>IV</v>
      </c>
      <c r="U24" s="62" t="str">
        <f t="shared" ref="U24:U25"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40.5">
      <c r="A25" s="158"/>
      <c r="B25" s="155"/>
      <c r="C25" s="128"/>
      <c r="D25" s="131"/>
      <c r="E25" s="134"/>
      <c r="F25" s="134"/>
      <c r="G25" s="134"/>
      <c r="H25" s="114" t="str">
        <f>VLOOKUP(I25,Hoja2!A$3:I$54,2,0)</f>
        <v>EXPLOSION, FUGA, DERRAME E INCENDIO</v>
      </c>
      <c r="I25" s="59" t="s">
        <v>230</v>
      </c>
      <c r="J25" s="114" t="str">
        <f>VLOOKUP(I25,Hoja2!A$3:I$54,3,0)</f>
        <v>INTOXICACIÓN, QUEMADURAS, LESIONES, ATRAPAMIENTO</v>
      </c>
      <c r="K25" s="60"/>
      <c r="L25" s="114" t="str">
        <f>VLOOKUP(I25,Hoja2!A$3:I$54,4,0)</f>
        <v>PG INSPECCIONES, PG EMERGENCIA</v>
      </c>
      <c r="M25" s="114" t="str">
        <f>VLOOKUP(I25,Hoja2!A$3:I$54,5,0)</f>
        <v>NO OBSERVADO</v>
      </c>
      <c r="N25" s="61">
        <v>6</v>
      </c>
      <c r="O25" s="61">
        <v>3</v>
      </c>
      <c r="P25" s="61">
        <v>25</v>
      </c>
      <c r="Q25" s="61">
        <f t="shared" si="15"/>
        <v>18</v>
      </c>
      <c r="R25" s="61">
        <f t="shared" si="16"/>
        <v>450</v>
      </c>
      <c r="S25" s="61" t="str">
        <f t="shared" si="17"/>
        <v>A-18</v>
      </c>
      <c r="T25" s="62" t="str">
        <f t="shared" si="18"/>
        <v>II</v>
      </c>
      <c r="U25" s="62" t="str">
        <f t="shared" si="19"/>
        <v>No Aceptable o Aceptable con Control Especifico</v>
      </c>
      <c r="V25" s="60">
        <v>1</v>
      </c>
      <c r="W25" s="114" t="str">
        <f>VLOOKUP(I25,Hoja2!A$3:I$54,6,0)</f>
        <v>SECUELA, CALIFICACIÓN DE ENFERMEDAD LABORAL, MUERTE</v>
      </c>
      <c r="X25" s="65"/>
      <c r="Y25" s="65"/>
      <c r="Z25" s="65"/>
      <c r="AA25" s="64" t="str">
        <f>VLOOKUP(I25,Hoja2!A$3:I$54,7,0)</f>
        <v>NS PLANES DE EMERGENCIA</v>
      </c>
      <c r="AB25" s="64" t="str">
        <f>VLOOKUP(I25,Hoja2!A$3:I$54,8,0)</f>
        <v>PROTOCOLOS DE EVACUACIÓN, PUNTO DE ENCUENTRO</v>
      </c>
      <c r="AC25" s="65" t="str">
        <f>VLOOKUP(I25,Hoja2!A$3:I$54,9,0)</f>
        <v>N/A</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8"/>
      <c r="B26" s="155"/>
      <c r="C26" s="128"/>
      <c r="D26" s="131"/>
      <c r="E26" s="134"/>
      <c r="F26" s="134"/>
      <c r="G26" s="134"/>
      <c r="H26" s="58" t="str">
        <f>VLOOKUP(I26,Hoja2!A$3:I$54,2,0)</f>
        <v>AUSENCIA O EXCESO DE LUZ EN UN AMBIENTE</v>
      </c>
      <c r="I26" s="59" t="s">
        <v>47</v>
      </c>
      <c r="J26" s="58" t="str">
        <f>VLOOKUP(I26,Hoja2!A$3:I$54,3,0)</f>
        <v>ESTRÉS, DIFICULTAD PARA VER, CANSANCIO VISUAL</v>
      </c>
      <c r="K26" s="60"/>
      <c r="L26" s="58" t="str">
        <f>VLOOKUP(I26,Hoja2!A$3:I$54,4,0)</f>
        <v>PG INSPECCIONES, PG EMERGENCIA</v>
      </c>
      <c r="M26" s="58" t="str">
        <f>VLOOKUP(I26,Hoja2!A$3:I$54,5,0)</f>
        <v>NO OBSERVADO</v>
      </c>
      <c r="N26" s="61">
        <v>10</v>
      </c>
      <c r="O26" s="61">
        <v>3</v>
      </c>
      <c r="P26" s="61">
        <v>25</v>
      </c>
      <c r="Q26" s="61">
        <f t="shared" si="0"/>
        <v>30</v>
      </c>
      <c r="R26" s="61">
        <f t="shared" si="1"/>
        <v>750</v>
      </c>
      <c r="S26" s="61" t="str">
        <f t="shared" si="2"/>
        <v>MA-30</v>
      </c>
      <c r="T26" s="62" t="str">
        <f t="shared" si="3"/>
        <v>I</v>
      </c>
      <c r="U26" s="62" t="str">
        <f t="shared" si="4"/>
        <v>No Aceptable</v>
      </c>
      <c r="V26" s="60">
        <v>1</v>
      </c>
      <c r="W26" s="58" t="str">
        <f>VLOOKUP(I26,Hoja2!A$3:I$54,6,0)</f>
        <v>SECUELA, CALIFICACIÓN DE ENFERMEDAD LABORAL</v>
      </c>
      <c r="X26" s="65"/>
      <c r="Y26" s="65"/>
      <c r="Z26" s="65"/>
      <c r="AA26" s="64" t="s">
        <v>337</v>
      </c>
      <c r="AB26" s="64" t="str">
        <f>VLOOKUP(I26,Hoja2!A$3:I$54,8,0)</f>
        <v>AUTOCUIDADO E HIGIENE</v>
      </c>
      <c r="AC26" s="65" t="str">
        <f>VLOOKUP(I26,Hoja2!A$3:I$54,9,0)</f>
        <v>PG HIGIENE</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8"/>
      <c r="B27" s="155"/>
      <c r="C27" s="128"/>
      <c r="D27" s="131"/>
      <c r="E27" s="134"/>
      <c r="F27" s="134"/>
      <c r="G27" s="134"/>
      <c r="H27" s="58" t="str">
        <f>VLOOKUP(I27,Hoja2!A$3:I$54,2,0)</f>
        <v>MÁQUINARIA O EQUIPO</v>
      </c>
      <c r="I27" s="59" t="s">
        <v>54</v>
      </c>
      <c r="J27" s="58" t="str">
        <f>VLOOKUP(I27,Hoja2!A$3:I$54,3,0)</f>
        <v>SORDERA, ESTRÉS, HIPOACUSIA, CEFALÉA, IRRATIBILIDAD</v>
      </c>
      <c r="K27" s="60"/>
      <c r="L27" s="58" t="str">
        <f>VLOOKUP(I27,Hoja2!A$3:I$54,4,0)</f>
        <v>PG INSPECCIONES, PG EMERGENCIA</v>
      </c>
      <c r="M27" s="58" t="str">
        <f>VLOOKUP(I27,Hoja2!A$3:I$54,5,0)</f>
        <v>PVE RUIDO</v>
      </c>
      <c r="N27" s="61">
        <v>10</v>
      </c>
      <c r="O27" s="61">
        <v>3</v>
      </c>
      <c r="P27" s="61">
        <v>25</v>
      </c>
      <c r="Q27" s="61">
        <f t="shared" si="0"/>
        <v>30</v>
      </c>
      <c r="R27" s="61">
        <f t="shared" si="1"/>
        <v>750</v>
      </c>
      <c r="S27" s="61" t="str">
        <f t="shared" si="2"/>
        <v>MA-30</v>
      </c>
      <c r="T27" s="62" t="str">
        <f t="shared" si="3"/>
        <v>I</v>
      </c>
      <c r="U27" s="62" t="str">
        <f t="shared" si="4"/>
        <v>No Aceptable</v>
      </c>
      <c r="V27" s="60">
        <v>1</v>
      </c>
      <c r="W27" s="58" t="str">
        <f>VLOOKUP(I27,Hoja2!A$3:I$54,6,0)</f>
        <v>SECUELA, CALIFICACIÓN DE ENFERMEDAD LABORAL</v>
      </c>
      <c r="X27" s="65"/>
      <c r="Y27" s="65"/>
      <c r="Z27" s="65"/>
      <c r="AA27" s="64" t="s">
        <v>337</v>
      </c>
      <c r="AB27" s="64" t="str">
        <f>VLOOKUP(I27,Hoja2!A$3:I$54,8,0)</f>
        <v>AUTOCUIDADO E HIGIENE</v>
      </c>
      <c r="AC27" s="65" t="str">
        <f>VLOOKUP(I27,Hoja2!A$3:I$54,9,0)</f>
        <v>FORTALECIMIENTO PV RUIDO</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58"/>
      <c r="B28" s="155"/>
      <c r="C28" s="128"/>
      <c r="D28" s="131"/>
      <c r="E28" s="134"/>
      <c r="F28" s="134"/>
      <c r="G28" s="134"/>
      <c r="H28" s="58" t="str">
        <f>VLOOKUP(I28,Hoja2!A$3:I$54,2,0)</f>
        <v>MÁQUINARIA O EQUIPO</v>
      </c>
      <c r="I28" s="59" t="s">
        <v>59</v>
      </c>
      <c r="J28" s="58" t="str">
        <f>VLOOKUP(I28,Hoja2!A$3:I$54,3,0)</f>
        <v>MAREOS, VÓMITOS, Y SÍNTOMAS NEURÓLOGICOS</v>
      </c>
      <c r="K28" s="60"/>
      <c r="L28" s="58" t="str">
        <f>VLOOKUP(I28,Hoja2!A$3:I$54,4,0)</f>
        <v>PG INSPECCIONES, PG EMERGENCIA</v>
      </c>
      <c r="M28" s="58" t="str">
        <f>VLOOKUP(I28,Hoja2!A$3:I$54,5,0)</f>
        <v>PVE RUIDO</v>
      </c>
      <c r="N28" s="61">
        <v>10</v>
      </c>
      <c r="O28" s="61">
        <v>3</v>
      </c>
      <c r="P28" s="61">
        <v>25</v>
      </c>
      <c r="Q28" s="61">
        <f t="shared" si="0"/>
        <v>30</v>
      </c>
      <c r="R28" s="61">
        <f t="shared" si="1"/>
        <v>750</v>
      </c>
      <c r="S28" s="61" t="str">
        <f t="shared" si="2"/>
        <v>MA-30</v>
      </c>
      <c r="T28" s="62" t="str">
        <f t="shared" si="3"/>
        <v>I</v>
      </c>
      <c r="U28" s="62" t="str">
        <f t="shared" si="4"/>
        <v>No Aceptable</v>
      </c>
      <c r="V28" s="60">
        <v>1</v>
      </c>
      <c r="W28" s="58" t="str">
        <f>VLOOKUP(I28,Hoja2!A$3:I$54,6,0)</f>
        <v>SECUELA, CALIFICACIÓN DE ENFERMEDAD LABORAL</v>
      </c>
      <c r="X28" s="65"/>
      <c r="Y28" s="65"/>
      <c r="Z28" s="65"/>
      <c r="AA28" s="64" t="s">
        <v>337</v>
      </c>
      <c r="AB28" s="64" t="str">
        <f>VLOOKUP(I28,Hoja2!A$3:I$54,8,0)</f>
        <v>AUTOCUIDADO</v>
      </c>
      <c r="AC28" s="65" t="str">
        <f>VLOOKUP(I28,Hoja2!A$3:I$54,9,0)</f>
        <v>PG HIGIENE</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15">
      <c r="A29" s="158"/>
      <c r="B29" s="155"/>
      <c r="C29" s="128"/>
      <c r="D29" s="131"/>
      <c r="E29" s="134"/>
      <c r="F29" s="134"/>
      <c r="G29" s="134"/>
      <c r="H29" s="58" t="str">
        <f>VLOOKUP(I29,Hoja2!A$3:I$54,2,0)</f>
        <v>X, GAMMA, ALFA, BETA, NEUTRONES</v>
      </c>
      <c r="I29" s="59" t="s">
        <v>69</v>
      </c>
      <c r="J29" s="58" t="str">
        <f>VLOOKUP(I29,Hoja2!A$3:I$54,3,0)</f>
        <v>QUEMADURAS</v>
      </c>
      <c r="K29" s="60"/>
      <c r="L29" s="58" t="str">
        <f>VLOOKUP(I29,Hoja2!A$3:I$54,4,0)</f>
        <v>PG INSPECCIONES, PG EMERGENCIA</v>
      </c>
      <c r="M29" s="58" t="str">
        <f>VLOOKUP(I29,Hoja2!A$3:I$54,5,0)</f>
        <v>PVE RADIACIÓN</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 MUERTE</v>
      </c>
      <c r="X29" s="65"/>
      <c r="Y29" s="65"/>
      <c r="Z29" s="65"/>
      <c r="AA29" s="64" t="s">
        <v>337</v>
      </c>
      <c r="AB29" s="64" t="str">
        <f>VLOOKUP(I29,Hoja2!A$3:I$54,8,0)</f>
        <v>N/A</v>
      </c>
      <c r="AC29" s="65" t="str">
        <f>VLOOKUP(I29,Hoja2!A$3:I$54,9,0)</f>
        <v>FORTALECIMIENTO PVE RADIACIÓN</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40.5">
      <c r="A30" s="158"/>
      <c r="B30" s="155"/>
      <c r="C30" s="128"/>
      <c r="D30" s="131"/>
      <c r="E30" s="134"/>
      <c r="F30" s="134"/>
      <c r="G30" s="134"/>
      <c r="H30" s="58" t="str">
        <f>VLOOKUP(I30,Hoja2!A$3:I$54,2,0)</f>
        <v>POLVOS INORGÁNICOS</v>
      </c>
      <c r="I30" s="59" t="s">
        <v>78</v>
      </c>
      <c r="J30" s="58" t="str">
        <f>VLOOKUP(I30,Hoja2!A$3:I$54,3,0)</f>
        <v>COMPLICACIONES RESPIRATORIAS</v>
      </c>
      <c r="K30" s="60"/>
      <c r="L30" s="58" t="str">
        <f>VLOOKUP(I30,Hoja2!A$3:I$54,4,0)</f>
        <v>PG INSPECCIONES, PG EMERGENCIA, PG RIESGO QUÍMICO</v>
      </c>
      <c r="M30" s="58" t="str">
        <f>VLOOKUP(I30,Hoja2!A$3:I$54,5,0)</f>
        <v>ELEMENTOS DE PROTECCIÓN PERSONAL</v>
      </c>
      <c r="N30" s="61">
        <v>6</v>
      </c>
      <c r="O30" s="61">
        <v>3</v>
      </c>
      <c r="P30" s="61">
        <v>25</v>
      </c>
      <c r="Q30" s="61">
        <f t="shared" si="0"/>
        <v>18</v>
      </c>
      <c r="R30" s="61">
        <f t="shared" si="1"/>
        <v>450</v>
      </c>
      <c r="S30" s="61" t="str">
        <f t="shared" si="2"/>
        <v>A-18</v>
      </c>
      <c r="T30" s="62" t="str">
        <f t="shared" si="3"/>
        <v>II</v>
      </c>
      <c r="U30" s="62" t="str">
        <f t="shared" si="4"/>
        <v>No Aceptable o Aceptable con Control Especifico</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PG HIGIENE</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58"/>
      <c r="B31" s="155"/>
      <c r="C31" s="128"/>
      <c r="D31" s="131"/>
      <c r="E31" s="134"/>
      <c r="F31" s="134"/>
      <c r="G31" s="134"/>
      <c r="H31" s="58" t="str">
        <f>VLOOKUP(I31,Hoja2!A$3:I$54,2,0)</f>
        <v>MATERIAL PARTICULADO</v>
      </c>
      <c r="I31" s="59" t="s">
        <v>84</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v>
      </c>
      <c r="X31" s="65"/>
      <c r="Y31" s="65"/>
      <c r="Z31" s="65"/>
      <c r="AA31" s="64" t="str">
        <f>VLOOKUP(I31,Hoja2!A$3:I$54,7,0)</f>
        <v>NS QUIMICOS</v>
      </c>
      <c r="AB31" s="64" t="str">
        <f>VLOOKUP(I31,Hoja2!A$3:I$54,8,0)</f>
        <v>BUENAS PRACTICAS Y USO DE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25.5">
      <c r="A32" s="158"/>
      <c r="B32" s="155"/>
      <c r="C32" s="128"/>
      <c r="D32" s="131"/>
      <c r="E32" s="134"/>
      <c r="F32" s="134"/>
      <c r="G32" s="134"/>
      <c r="H32" s="58" t="str">
        <f>VLOOKUP(I32,Hoja2!A$3:I$54,2,0)</f>
        <v>HUMOS METÁLICOS O NO METÁLICOS</v>
      </c>
      <c r="I32" s="59" t="s">
        <v>93</v>
      </c>
      <c r="J32" s="58" t="str">
        <f>VLOOKUP(I32,Hoja2!A$3:I$54,3,0)</f>
        <v>COMPLICACIONES RESPIRATORIAS</v>
      </c>
      <c r="K32" s="60"/>
      <c r="L32" s="58" t="str">
        <f>VLOOKUP(I32,Hoja2!A$3:I$54,4,0)</f>
        <v>PG INSPECCIONES, PG EMERGENCIA, PG RIESGO QUÍMICO</v>
      </c>
      <c r="M32" s="58" t="str">
        <f>VLOOKUP(I32,Hoja2!A$3:I$54,5,0)</f>
        <v>ELEMENTOS DE PROTECCIÓN PERSONAL</v>
      </c>
      <c r="N32" s="61">
        <v>10</v>
      </c>
      <c r="O32" s="61">
        <v>3</v>
      </c>
      <c r="P32" s="61">
        <v>25</v>
      </c>
      <c r="Q32" s="61">
        <f t="shared" si="0"/>
        <v>30</v>
      </c>
      <c r="R32" s="61">
        <f t="shared" si="1"/>
        <v>750</v>
      </c>
      <c r="S32" s="61" t="str">
        <f t="shared" si="2"/>
        <v>MA-30</v>
      </c>
      <c r="T32" s="62" t="str">
        <f t="shared" si="3"/>
        <v>I</v>
      </c>
      <c r="U32" s="62" t="str">
        <f t="shared" si="4"/>
        <v>No Aceptable</v>
      </c>
      <c r="V32" s="60">
        <v>1</v>
      </c>
      <c r="W32" s="58" t="str">
        <f>VLOOKUP(I32,Hoja2!A$3:I$54,6,0)</f>
        <v>SECUELA, CALIFICACIÓN DE ENFERMEDAD LABORAL, MUERTE</v>
      </c>
      <c r="X32" s="65"/>
      <c r="Y32" s="65"/>
      <c r="Z32" s="65"/>
      <c r="AA32" s="64" t="str">
        <f>VLOOKUP(I32,Hoja2!A$3:I$54,7,0)</f>
        <v>NS QUIMICOS</v>
      </c>
      <c r="AB32" s="64" t="str">
        <f>VLOOKUP(I32,Hoja2!A$3:I$54,8,0)</f>
        <v>BUENAS PRACTICAS, AUTOCUIDADO Y EPP</v>
      </c>
      <c r="AC32" s="65" t="str">
        <f>VLOOKUP(I32,Hoja2!A$3:I$54,9,0)</f>
        <v>FORTALECIMIENTO PVE QUÍMICO</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15">
      <c r="A33" s="158"/>
      <c r="B33" s="155"/>
      <c r="C33" s="128"/>
      <c r="D33" s="131"/>
      <c r="E33" s="134"/>
      <c r="F33" s="134"/>
      <c r="G33" s="134"/>
      <c r="H33" s="58" t="str">
        <f>VLOOKUP(I33,Hoja2!A$3:I$54,2,0)</f>
        <v>MICROORGANISMOS</v>
      </c>
      <c r="I33" s="59" t="s">
        <v>237</v>
      </c>
      <c r="J33" s="58" t="str">
        <f>VLOOKUP(I33,Hoja2!A$3:I$54,3,0)</f>
        <v>GRIPAS, NAUSEAS, MAREOS, MALESTAR GENERAL</v>
      </c>
      <c r="K33" s="60"/>
      <c r="L33" s="58" t="str">
        <f>VLOOKUP(I33,Hoja2!A$3:I$54,4,0)</f>
        <v>PG INSPECCIONES, PG EMERGENCIA</v>
      </c>
      <c r="M33" s="58" t="str">
        <f>VLOOKUP(I33,Hoja2!A$3:I$54,5,0)</f>
        <v>PVE BIOLÓGICO</v>
      </c>
      <c r="N33" s="61">
        <v>2</v>
      </c>
      <c r="O33" s="61">
        <v>1</v>
      </c>
      <c r="P33" s="61">
        <v>10</v>
      </c>
      <c r="Q33" s="61">
        <f t="shared" si="0"/>
        <v>2</v>
      </c>
      <c r="R33" s="61">
        <f t="shared" si="1"/>
        <v>20</v>
      </c>
      <c r="S33" s="61" t="str">
        <f t="shared" si="2"/>
        <v>B-2</v>
      </c>
      <c r="T33" s="62" t="str">
        <f t="shared" si="3"/>
        <v>IV</v>
      </c>
      <c r="U33" s="62" t="str">
        <f t="shared" si="4"/>
        <v>Aceptable</v>
      </c>
      <c r="V33" s="60">
        <v>1</v>
      </c>
      <c r="W33" s="58" t="str">
        <f>VLOOKUP(I33,Hoja2!A$3:I$54,6,0)</f>
        <v>SECUELA</v>
      </c>
      <c r="X33" s="65"/>
      <c r="Y33" s="65"/>
      <c r="Z33" s="65"/>
      <c r="AA33" s="64" t="str">
        <f>VLOOKUP(I33,Hoja2!A$3:I$54,7,0)</f>
        <v>NS BIOLÓGICO</v>
      </c>
      <c r="AB33" s="64" t="str">
        <f>VLOOKUP(I33,Hoja2!A$3:I$54,8,0)</f>
        <v>N/A</v>
      </c>
      <c r="AC33" s="65" t="str">
        <f>VLOOKUP(I33,Hoja2!A$3:I$54,9,0)</f>
        <v>BUENAS PRACTICAS</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30.75" customHeight="1">
      <c r="A34" s="158"/>
      <c r="B34" s="155"/>
      <c r="C34" s="128"/>
      <c r="D34" s="131"/>
      <c r="E34" s="134"/>
      <c r="F34" s="134"/>
      <c r="G34" s="134"/>
      <c r="H34" s="58" t="str">
        <f>VLOOKUP(I34,Hoja2!A$3:I$54,2,0)</f>
        <v>MICROORGANISMOS EN EL AMBIENTE</v>
      </c>
      <c r="I34" s="59" t="s">
        <v>240</v>
      </c>
      <c r="J34" s="58" t="str">
        <f>VLOOKUP(I34,Hoja2!A$3:I$54,3,0)</f>
        <v>LESIONES EN LA PIEL, MALESTAR GENERAL</v>
      </c>
      <c r="K34" s="60"/>
      <c r="L34" s="58" t="str">
        <f>VLOOKUP(I34,Hoja2!A$3:I$54,4,0)</f>
        <v>PG INSPECCIONES, PG EMERGENCIA</v>
      </c>
      <c r="M34" s="58" t="str">
        <f>VLOOKUP(I34,Hoja2!A$3:I$54,5,0)</f>
        <v>PVE BIOLÓGICO, ELEMENTOS DE PROTECCION PERSONAL</v>
      </c>
      <c r="N34" s="61">
        <v>2</v>
      </c>
      <c r="O34" s="61">
        <v>3</v>
      </c>
      <c r="P34" s="61">
        <v>10</v>
      </c>
      <c r="Q34" s="61">
        <f t="shared" si="0"/>
        <v>6</v>
      </c>
      <c r="R34" s="61">
        <f t="shared" si="1"/>
        <v>60</v>
      </c>
      <c r="S34" s="61" t="str">
        <f t="shared" si="2"/>
        <v>M-6</v>
      </c>
      <c r="T34" s="62" t="str">
        <f t="shared" si="3"/>
        <v>III</v>
      </c>
      <c r="U34" s="62" t="str">
        <f t="shared" si="4"/>
        <v>Mejorable</v>
      </c>
      <c r="V34" s="60">
        <v>1</v>
      </c>
      <c r="W34" s="58" t="str">
        <f>VLOOKUP(I34,Hoja2!A$3:I$54,6,0)</f>
        <v>SECUELA, CALIFICACIÓN DE ENFERMEDAD LABORAL, MUERTE</v>
      </c>
      <c r="X34" s="65"/>
      <c r="Y34" s="65"/>
      <c r="Z34" s="65"/>
      <c r="AA34" s="64" t="str">
        <f>VLOOKUP(I34,Hoja2!A$3:I$54,7,0)</f>
        <v>NS BIOLÓGICO</v>
      </c>
      <c r="AB34" s="64" t="str">
        <f>VLOOKUP(I34,Hoja2!A$3:I$54,8,0)</f>
        <v>AUTOCIODADO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25.5">
      <c r="A35" s="158"/>
      <c r="B35" s="155"/>
      <c r="C35" s="128"/>
      <c r="D35" s="131"/>
      <c r="E35" s="134"/>
      <c r="F35" s="134"/>
      <c r="G35" s="134"/>
      <c r="H35" s="58" t="str">
        <f>VLOOKUP(I35,Hoja2!A$3:I$54,2,0)</f>
        <v>HONGOS</v>
      </c>
      <c r="I35" s="59" t="s">
        <v>113</v>
      </c>
      <c r="J35" s="58" t="str">
        <f>VLOOKUP(I35,Hoja2!A$3:I$54,3,0)</f>
        <v>LESIONES EN LA PIEL</v>
      </c>
      <c r="K35" s="60"/>
      <c r="L35" s="58" t="str">
        <f>VLOOKUP(I35,Hoja2!A$3:I$54,4,0)</f>
        <v>PG INSPECCIONES, PG EMERGENCIA</v>
      </c>
      <c r="M35" s="58" t="str">
        <f>VLOOKUP(I35,Hoja2!A$3:I$54,5,0)</f>
        <v>PVE BIOLÓGICO</v>
      </c>
      <c r="N35" s="61">
        <v>2</v>
      </c>
      <c r="O35" s="61">
        <v>1</v>
      </c>
      <c r="P35" s="61">
        <v>10</v>
      </c>
      <c r="Q35" s="61">
        <f t="shared" si="0"/>
        <v>2</v>
      </c>
      <c r="R35" s="61">
        <f t="shared" si="1"/>
        <v>20</v>
      </c>
      <c r="S35" s="61" t="str">
        <f t="shared" si="2"/>
        <v>B-2</v>
      </c>
      <c r="T35" s="62" t="str">
        <f t="shared" si="3"/>
        <v>IV</v>
      </c>
      <c r="U35" s="62" t="str">
        <f t="shared" si="4"/>
        <v>Aceptable</v>
      </c>
      <c r="V35" s="60">
        <v>1</v>
      </c>
      <c r="W35" s="58" t="str">
        <f>VLOOKUP(I35,Hoja2!A$3:I$54,6,0)</f>
        <v>SECUELA</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40.5">
      <c r="A36" s="158"/>
      <c r="B36" s="155"/>
      <c r="C36" s="128"/>
      <c r="D36" s="131"/>
      <c r="E36" s="134"/>
      <c r="F36" s="134"/>
      <c r="G36" s="134"/>
      <c r="H36" s="58" t="str">
        <f>VLOOKUP(I36,Hoja2!A$3:I$54,2,0)</f>
        <v>FLUIDOS</v>
      </c>
      <c r="I36" s="59" t="s">
        <v>117</v>
      </c>
      <c r="J36" s="58" t="str">
        <f>VLOOKUP(I36,Hoja2!A$3:I$54,3,0)</f>
        <v>LESIONES DÉRMICAS</v>
      </c>
      <c r="K36" s="60"/>
      <c r="L36" s="58" t="str">
        <f>VLOOKUP(I36,Hoja2!A$3:I$54,4,0)</f>
        <v>PG INSPECCIONES, PG EMERGENCIA</v>
      </c>
      <c r="M36" s="58" t="str">
        <f>VLOOKUP(I36,Hoja2!A$3:I$54,5,0)</f>
        <v>PVE BIOLÓGICO, ELEMENTOS DE PROTECCION PERSONAL</v>
      </c>
      <c r="N36" s="61">
        <v>2</v>
      </c>
      <c r="O36" s="61">
        <v>4</v>
      </c>
      <c r="P36" s="61">
        <v>25</v>
      </c>
      <c r="Q36" s="61">
        <f t="shared" si="0"/>
        <v>8</v>
      </c>
      <c r="R36" s="61">
        <f t="shared" si="1"/>
        <v>200</v>
      </c>
      <c r="S36" s="61" t="str">
        <f t="shared" si="2"/>
        <v>M-8</v>
      </c>
      <c r="T36" s="62" t="str">
        <f t="shared" si="3"/>
        <v>II</v>
      </c>
      <c r="U36" s="62" t="str">
        <f t="shared" si="4"/>
        <v>No Aceptable o Aceptable con Control Especifico</v>
      </c>
      <c r="V36" s="60">
        <v>1</v>
      </c>
      <c r="W36" s="58" t="str">
        <f>VLOOKUP(I36,Hoja2!A$3:I$54,6,0)</f>
        <v>SECUELA, CALIFICACIÓN DE ENFERMEDAD LABORAL, MUERTE</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8"/>
      <c r="B37" s="155"/>
      <c r="C37" s="128"/>
      <c r="D37" s="131"/>
      <c r="E37" s="134"/>
      <c r="F37" s="134"/>
      <c r="G37" s="134"/>
      <c r="H37" s="58" t="str">
        <f>VLOOKUP(I37,Hoja2!A$3:I$54,2,0)</f>
        <v>PARÁSITOS</v>
      </c>
      <c r="I37" s="59" t="s">
        <v>119</v>
      </c>
      <c r="J37" s="58" t="str">
        <f>VLOOKUP(I37,Hoja2!A$3:I$54,3,0)</f>
        <v>LESIONES, INFECCIONES PARASITARIAS</v>
      </c>
      <c r="K37" s="60"/>
      <c r="L37" s="58" t="str">
        <f>VLOOKUP(I37,Hoja2!A$3:I$54,4,0)</f>
        <v>PG INSPECCIONES, PG EMERGENCIA</v>
      </c>
      <c r="M37" s="58" t="str">
        <f>VLOOKUP(I37,Hoja2!A$3:I$54,5,0)</f>
        <v>PVE BIOLÓGICO, ELEMENTOS DE PROTECCION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v>
      </c>
      <c r="X37" s="65"/>
      <c r="Y37" s="65"/>
      <c r="Z37" s="65"/>
      <c r="AA37" s="64" t="str">
        <f>VLOOKUP(I37,Hoja2!A$3:I$54,7,0)</f>
        <v>NS BIOLÓGICO</v>
      </c>
      <c r="AB37" s="64" t="str">
        <f>VLOOKUP(I37,Hoja2!A$3:I$54,8,0)</f>
        <v>AUTOCUIDADO E HIGIENE, USO DE EPP</v>
      </c>
      <c r="AC37" s="65" t="str">
        <f>VLOOKUP(I37,Hoja2!A$3:I$54,9,0)</f>
        <v>N/A</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25.5">
      <c r="A38" s="158"/>
      <c r="B38" s="155"/>
      <c r="C38" s="128"/>
      <c r="D38" s="131"/>
      <c r="E38" s="134"/>
      <c r="F38" s="134"/>
      <c r="G38" s="134"/>
      <c r="H38" s="58" t="str">
        <f>VLOOKUP(I38,Hoja2!A$3:I$54,2,0)</f>
        <v>ANIMALES VIVOS</v>
      </c>
      <c r="I38" s="59" t="s">
        <v>122</v>
      </c>
      <c r="J38" s="58" t="str">
        <f>VLOOKUP(I38,Hoja2!A$3:I$54,3,0)</f>
        <v>LESIONES EN TEJIDOS, INFECCIONES, ENFERMADES INFECTOCONTAGIOSAS</v>
      </c>
      <c r="K38" s="60"/>
      <c r="L38" s="58" t="str">
        <f>VLOOKUP(I38,Hoja2!A$3:I$54,4,0)</f>
        <v>PG INSPECCIONES, PG EMERGENCIA</v>
      </c>
      <c r="M38" s="58" t="str">
        <f>VLOOKUP(I38,Hoja2!A$3:I$54,5,0)</f>
        <v>ELEMENTOS DE PROTECCIÓN PERSONAL</v>
      </c>
      <c r="N38" s="61">
        <v>2</v>
      </c>
      <c r="O38" s="61">
        <v>2</v>
      </c>
      <c r="P38" s="61">
        <v>10</v>
      </c>
      <c r="Q38" s="61">
        <f t="shared" si="0"/>
        <v>4</v>
      </c>
      <c r="R38" s="61">
        <f t="shared" si="1"/>
        <v>40</v>
      </c>
      <c r="S38" s="61" t="str">
        <f t="shared" si="2"/>
        <v>B-4</v>
      </c>
      <c r="T38" s="62" t="str">
        <f t="shared" si="3"/>
        <v>III</v>
      </c>
      <c r="U38" s="62" t="str">
        <f t="shared" si="4"/>
        <v>Mejorable</v>
      </c>
      <c r="V38" s="60">
        <v>1</v>
      </c>
      <c r="W38" s="58" t="str">
        <f>VLOOKUP(I38,Hoja2!A$3:I$54,6,0)</f>
        <v>SECUELA, CALIFICACIÓN DE ENFERMEDAD LABORAL, MUERTE</v>
      </c>
      <c r="X38" s="65"/>
      <c r="Y38" s="65"/>
      <c r="Z38" s="65"/>
      <c r="AA38" s="64" t="str">
        <f>VLOOKUP(I38,Hoja2!A$3:I$54,7,0)</f>
        <v>NS BIOLÓGICO</v>
      </c>
      <c r="AB38" s="64" t="str">
        <f>VLOOKUP(I38,Hoja2!A$3:I$54,8,0)</f>
        <v>AUTOCUIDADO E HIGIENE, USO DE EPP</v>
      </c>
      <c r="AC38" s="65" t="str">
        <f>VLOOKUP(I38,Hoja2!A$3:I$54,9,0)</f>
        <v>BUENAS PRACTICAS</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38.25">
      <c r="A39" s="158"/>
      <c r="B39" s="155"/>
      <c r="C39" s="128"/>
      <c r="D39" s="131"/>
      <c r="E39" s="134"/>
      <c r="F39" s="134"/>
      <c r="G39" s="134"/>
      <c r="H39" s="58" t="str">
        <f>VLOOKUP(I39,Hoja2!A$3:I$54,2,0)</f>
        <v>CARGA DE UN PESO MAYOR AL RECOMENDADO</v>
      </c>
      <c r="I39" s="59" t="s">
        <v>125</v>
      </c>
      <c r="J39" s="58" t="str">
        <f>VLOOKUP(I39,Hoja2!A$3:I$54,3,0)</f>
        <v>LESIONES OSTEOMUSCULARES</v>
      </c>
      <c r="K39" s="60"/>
      <c r="L39" s="58" t="str">
        <f>VLOOKUP(I39,Hoja2!A$3:I$54,4,0)</f>
        <v>PG INSPECCIONES, PG EMERGENCIA</v>
      </c>
      <c r="M39" s="58" t="str">
        <f>VLOOKUP(I39,Hoja2!A$3:I$54,5,0)</f>
        <v>PVE BIOMECÁNICO, PROGRAMA PAUSAS ACTIVAS, PG MEDICINA PREVENTIVA Y DEL TRABAJO</v>
      </c>
      <c r="N39" s="61">
        <v>2</v>
      </c>
      <c r="O39" s="61">
        <v>3</v>
      </c>
      <c r="P39" s="61">
        <v>10</v>
      </c>
      <c r="Q39" s="61">
        <f t="shared" si="0"/>
        <v>6</v>
      </c>
      <c r="R39" s="61">
        <f t="shared" si="1"/>
        <v>60</v>
      </c>
      <c r="S39" s="61" t="str">
        <f t="shared" si="2"/>
        <v>M-6</v>
      </c>
      <c r="T39" s="62" t="str">
        <f t="shared" si="3"/>
        <v>III</v>
      </c>
      <c r="U39" s="62" t="str">
        <f t="shared" si="4"/>
        <v>Mejorable</v>
      </c>
      <c r="V39" s="60">
        <v>1</v>
      </c>
      <c r="W39" s="58" t="str">
        <f>VLOOKUP(I39,Hoja2!A$3:I$54,6,0)</f>
        <v>SECUELA, CALIFICACIÓN DE ENFERMEDAD LABORAL</v>
      </c>
      <c r="X39" s="65"/>
      <c r="Y39" s="65"/>
      <c r="Z39" s="65"/>
      <c r="AA39" s="64" t="str">
        <f>VLOOKUP(I39,Hoja2!A$3:I$54,7,0)</f>
        <v>NS MANEJO DE CARGAS</v>
      </c>
      <c r="AB39" s="64" t="str">
        <f>VLOOKUP(I39,Hoja2!A$3:I$54,8,0)</f>
        <v>LEVANTAMIENTO MANUAL Y MECÁNICO DE CARGAS</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8"/>
      <c r="B40" s="155"/>
      <c r="C40" s="128"/>
      <c r="D40" s="131"/>
      <c r="E40" s="134"/>
      <c r="F40" s="134"/>
      <c r="G40" s="134"/>
      <c r="H40" s="58" t="str">
        <f>VLOOKUP(I40,Hoja2!A$3:I$54,2,0)</f>
        <v>FORZADAS, PROLONGADAS EN PERSONAL OPERATIVO</v>
      </c>
      <c r="I40" s="59" t="s">
        <v>243</v>
      </c>
      <c r="J40" s="58" t="str">
        <f>VLOOKUP(I40,Hoja2!A$3:I$54,3,0)</f>
        <v>DOLOR DE ESPALDA, LESIONES EN LA COLUMNA</v>
      </c>
      <c r="K40" s="60"/>
      <c r="L40" s="58" t="str">
        <f>VLOOKUP(I40,Hoja2!A$3:I$54,4,0)</f>
        <v>PG INSPECCIONES, PG EMERGENCIA</v>
      </c>
      <c r="M40" s="58" t="str">
        <f>VLOOKUP(I40,Hoja2!A$3:I$54,5,0)</f>
        <v>PVE BIOMECÁNICO, EXÁMENES PERIODICOS,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40.5">
      <c r="A41" s="158"/>
      <c r="B41" s="155"/>
      <c r="C41" s="128"/>
      <c r="D41" s="131"/>
      <c r="E41" s="134"/>
      <c r="F41" s="134"/>
      <c r="G41" s="134"/>
      <c r="H41" s="58" t="str">
        <f>VLOOKUP(I41,Hoja2!A$3:I$54,2,0)</f>
        <v>HIGIENE POSTURAL, MOVIMIENTOS REPETITIVOS</v>
      </c>
      <c r="I41" s="59" t="s">
        <v>245</v>
      </c>
      <c r="J41" s="58" t="str">
        <f>VLOOKUP(I41,Hoja2!A$3:I$54,3,0)</f>
        <v>LESIONES OSTEOMUSCULARES, TRANSTORNO DE TRAUMA ACUMULATIVO</v>
      </c>
      <c r="K41" s="60"/>
      <c r="L41" s="58" t="str">
        <f>VLOOKUP(I41,Hoja2!A$3:I$54,4,0)</f>
        <v>PG INSPECCIONES, PG EMERGENCIA</v>
      </c>
      <c r="M41" s="58" t="str">
        <f>VLOOKUP(I41,Hoja2!A$3:I$54,5,0)</f>
        <v>PVE BIOMECÁNICO, PG MEDICINA PREVENTIVA Y DEL TRABAJO</v>
      </c>
      <c r="N41" s="61">
        <v>2</v>
      </c>
      <c r="O41" s="61">
        <v>3</v>
      </c>
      <c r="P41" s="61">
        <v>25</v>
      </c>
      <c r="Q41" s="61">
        <f t="shared" si="0"/>
        <v>6</v>
      </c>
      <c r="R41" s="61">
        <f t="shared" si="1"/>
        <v>150</v>
      </c>
      <c r="S41" s="61" t="str">
        <f t="shared" si="2"/>
        <v>M-6</v>
      </c>
      <c r="T41" s="62" t="str">
        <f t="shared" si="3"/>
        <v>II</v>
      </c>
      <c r="U41" s="62" t="str">
        <f t="shared" si="4"/>
        <v>No Aceptable o Aceptable con Control Especifico</v>
      </c>
      <c r="V41" s="60">
        <v>1</v>
      </c>
      <c r="W41" s="58" t="str">
        <f>VLOOKUP(I41,Hoja2!A$3:I$54,6,0)</f>
        <v>SECUELA, CALIFICACIÓN DE ENFERMEDAD LABORAL</v>
      </c>
      <c r="X41" s="65"/>
      <c r="Y41" s="65"/>
      <c r="Z41" s="65"/>
      <c r="AA41" s="64" t="str">
        <f>VLOOKUP(I41,Hoja2!A$3:I$54,7,0)</f>
        <v>NS MANEJO DE CARGAS</v>
      </c>
      <c r="AB41" s="64" t="str">
        <f>VLOOKUP(I41,Hoja2!A$3:I$54,8,0)</f>
        <v>HIGIENE POSTURAL</v>
      </c>
      <c r="AC41" s="65" t="str">
        <f>VLOOKUP(I41,Hoja2!A$3:I$54,9,0)</f>
        <v>FORTALECIMIENTO PVE BIOMECÁNICO</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25.5">
      <c r="A42" s="158"/>
      <c r="B42" s="155"/>
      <c r="C42" s="128"/>
      <c r="D42" s="131"/>
      <c r="E42" s="134"/>
      <c r="F42" s="134"/>
      <c r="G42" s="134"/>
      <c r="H42" s="58" t="str">
        <f>VLOOKUP(I42,Hoja2!A$3:I$54,2,0)</f>
        <v>RELACIONES, COHESIÓN, CALIDAD DE INTERACCIONES NO EFECTIVA, NO HAY TRABAJO EN EQUIPO</v>
      </c>
      <c r="I42" s="59" t="s">
        <v>141</v>
      </c>
      <c r="J42" s="58" t="str">
        <f>VLOOKUP(I42,Hoja2!A$3:I$54,3,0)</f>
        <v>ENFERMEDADES DIGESTIVAS, IRRITABILIDAD</v>
      </c>
      <c r="K42" s="60"/>
      <c r="L42" s="58" t="str">
        <f>VLOOKUP(I42,Hoja2!A$3:I$54,4,0)</f>
        <v>N/A</v>
      </c>
      <c r="M42" s="58" t="str">
        <f>VLOOKUP(I42,Hoja2!A$3:I$54,5,0)</f>
        <v>PVE PSICOSOCIAL</v>
      </c>
      <c r="N42" s="61">
        <v>2</v>
      </c>
      <c r="O42" s="61">
        <v>3</v>
      </c>
      <c r="P42" s="61">
        <v>10</v>
      </c>
      <c r="Q42" s="61">
        <f t="shared" si="0"/>
        <v>6</v>
      </c>
      <c r="R42" s="61">
        <f t="shared" si="1"/>
        <v>60</v>
      </c>
      <c r="S42" s="61" t="str">
        <f t="shared" si="2"/>
        <v>M-6</v>
      </c>
      <c r="T42" s="62" t="str">
        <f t="shared" si="3"/>
        <v>III</v>
      </c>
      <c r="U42" s="62" t="str">
        <f t="shared" si="4"/>
        <v>Mejorable</v>
      </c>
      <c r="V42" s="60">
        <v>1</v>
      </c>
      <c r="W42" s="58" t="str">
        <f>VLOOKUP(I42,Hoja2!A$3:I$54,6,0)</f>
        <v>SECUELA, CALIFICACIÓN DE ENFERMEDAD LABORAL</v>
      </c>
      <c r="X42" s="65"/>
      <c r="Y42" s="65"/>
      <c r="Z42" s="65"/>
      <c r="AA42" s="64" t="s">
        <v>337</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3" customHeight="1">
      <c r="A43" s="158"/>
      <c r="B43" s="155"/>
      <c r="C43" s="128"/>
      <c r="D43" s="131"/>
      <c r="E43" s="134"/>
      <c r="F43" s="134"/>
      <c r="G43" s="134"/>
      <c r="H43" s="58" t="str">
        <f>VLOOKUP(I43,Hoja2!A$3:I$54,2,0)</f>
        <v>CARGA MENTAL, DEMANDAS EMOCIONALES, INESPECIFICIDAD DE DEFINICIÓN DE ROLES, MONOTONÍA</v>
      </c>
      <c r="I43" s="59" t="s">
        <v>146</v>
      </c>
      <c r="J43" s="58" t="str">
        <f>VLOOKUP(I43,Hoja2!A$3:I$54,3,0)</f>
        <v>ESTRÉS, CEFALÉA, IRRITABILIDAD</v>
      </c>
      <c r="K43" s="60"/>
      <c r="L43" s="58" t="str">
        <f>VLOOKUP(I43,Hoja2!A$3:I$54,4,0)</f>
        <v>N/A</v>
      </c>
      <c r="M43" s="58" t="str">
        <f>VLOOKUP(I43,Hoja2!A$3:I$54,5,0)</f>
        <v>PVE PSICOSOCIAL</v>
      </c>
      <c r="N43" s="61">
        <v>2</v>
      </c>
      <c r="O43" s="61">
        <v>1</v>
      </c>
      <c r="P43" s="61">
        <v>10</v>
      </c>
      <c r="Q43" s="61">
        <f t="shared" si="0"/>
        <v>2</v>
      </c>
      <c r="R43" s="61">
        <f t="shared" si="1"/>
        <v>20</v>
      </c>
      <c r="S43" s="61" t="str">
        <f t="shared" si="2"/>
        <v>B-2</v>
      </c>
      <c r="T43" s="62" t="str">
        <f t="shared" si="3"/>
        <v>IV</v>
      </c>
      <c r="U43" s="62" t="str">
        <f t="shared" si="4"/>
        <v>Aceptable</v>
      </c>
      <c r="V43" s="60">
        <v>1</v>
      </c>
      <c r="W43" s="58" t="str">
        <f>VLOOKUP(I43,Hoja2!A$3:I$54,6,0)</f>
        <v>SECUELA, CALIFICACIÓN DE ENFERMEDAD LABORAL</v>
      </c>
      <c r="X43" s="65"/>
      <c r="Y43" s="65"/>
      <c r="Z43" s="65"/>
      <c r="AA43" s="64" t="s">
        <v>337</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38.25">
      <c r="A44" s="158"/>
      <c r="B44" s="155"/>
      <c r="C44" s="128"/>
      <c r="D44" s="131"/>
      <c r="E44" s="134"/>
      <c r="F44" s="134"/>
      <c r="G44" s="134"/>
      <c r="H44" s="58" t="str">
        <f>VLOOKUP(I44,Hoja2!A$3:I$54,2,0)</f>
        <v>TECNOLOGÍA NO AVANZADA, COMUNICACIÓN NO EFECTIVA, SOBRECARGA CUANTITATIVA Y CUALITATIVA, NO HAY VARIACIÓN EN FORMA DE TRABAJO</v>
      </c>
      <c r="I44" s="59" t="s">
        <v>149</v>
      </c>
      <c r="J44" s="58" t="str">
        <f>VLOOKUP(I44,Hoja2!A$3:I$54,3,0)</f>
        <v>ENFERMEDADES DIGESTIVAS, IRRITABILIDAD</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
        <v>337</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8"/>
      <c r="B45" s="155"/>
      <c r="C45" s="128"/>
      <c r="D45" s="131"/>
      <c r="E45" s="134"/>
      <c r="F45" s="134"/>
      <c r="G45" s="134"/>
      <c r="H45" s="58" t="str">
        <f>VLOOKUP(I45,Hoja2!A$3:I$54,2,0)</f>
        <v>ESTILOS DE MANDO RÍGIDOS, AUSENCIA DE CAPACITACIÓN, AUSENCIA DE PROGRAMAS DE BIENESTAR</v>
      </c>
      <c r="I45" s="59" t="s">
        <v>154</v>
      </c>
      <c r="J45" s="58" t="str">
        <f>VLOOKUP(I45,Hoja2!A$3:I$54,3,0)</f>
        <v>ESTRÉS, DEPRESIÓN, DESMOTIVACIÓN, AUSENCIA DE ATENCIÓN</v>
      </c>
      <c r="K45" s="60"/>
      <c r="L45" s="58" t="str">
        <f>VLOOKUP(I45,Hoja2!A$3:I$54,4,0)</f>
        <v>N/A</v>
      </c>
      <c r="M45" s="58" t="str">
        <f>VLOOKUP(I45,Hoja2!A$3:I$54,5,0)</f>
        <v>PVE PSICOSOCIAL</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v>
      </c>
      <c r="X45" s="65"/>
      <c r="Y45" s="65"/>
      <c r="Z45" s="65"/>
      <c r="AA45" s="64" t="s">
        <v>337</v>
      </c>
      <c r="AB45" s="64" t="str">
        <f>VLOOKUP(I45,Hoja2!A$3:I$54,8,0)</f>
        <v>N/A</v>
      </c>
      <c r="AC45" s="65" t="str">
        <f>VLOOKUP(I45,Hoja2!A$3:I$54,9,0)</f>
        <v>FORTALECIMIENTO PVE PSICOSOCIAL</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5.5">
      <c r="A46" s="158"/>
      <c r="B46" s="155"/>
      <c r="C46" s="128"/>
      <c r="D46" s="131"/>
      <c r="E46" s="134"/>
      <c r="F46" s="134"/>
      <c r="G46" s="134"/>
      <c r="H46" s="58" t="str">
        <f>VLOOKUP(I46,Hoja2!A$3:I$54,2,0)</f>
        <v>SISMOS, INCENDIOS, INUNDACIONES, TERREMOTOS, VENDAVALES</v>
      </c>
      <c r="I46" s="59" t="s">
        <v>250</v>
      </c>
      <c r="J46" s="58" t="str">
        <f>VLOOKUP(I46,Hoja2!A$3:I$54,3,0)</f>
        <v>LESIONES, ATRAPAMIENTO, APLASTAMIENTO, PÉRDIDAS MATERIALES</v>
      </c>
      <c r="K46" s="60"/>
      <c r="L46" s="58" t="str">
        <f>VLOOKUP(I46,Hoja2!A$3:I$54,4,0)</f>
        <v>PG INSPECCIONES, PG EMERGENCIA</v>
      </c>
      <c r="M46" s="58" t="str">
        <f>VLOOKUP(I46,Hoja2!A$3:I$54,5,0)</f>
        <v>BRIGADAS DE EMERGENCIA</v>
      </c>
      <c r="N46" s="61">
        <v>2</v>
      </c>
      <c r="O46" s="61">
        <v>2</v>
      </c>
      <c r="P46" s="61">
        <v>10</v>
      </c>
      <c r="Q46" s="61">
        <f t="shared" si="0"/>
        <v>4</v>
      </c>
      <c r="R46" s="61">
        <f t="shared" si="1"/>
        <v>40</v>
      </c>
      <c r="S46" s="61" t="str">
        <f t="shared" si="2"/>
        <v>B-4</v>
      </c>
      <c r="T46" s="66" t="str">
        <f t="shared" si="3"/>
        <v>III</v>
      </c>
      <c r="U46" s="66" t="str">
        <f t="shared" si="4"/>
        <v>Mejorable</v>
      </c>
      <c r="V46" s="60">
        <v>1</v>
      </c>
      <c r="W46" s="58" t="str">
        <f>VLOOKUP(I46,Hoja2!A$3:I$54,6,0)</f>
        <v>SECUELA, CALIFICACIÓN DE ENFERMEDAD LABORAL, MUERTE</v>
      </c>
      <c r="X46" s="65"/>
      <c r="Y46" s="65"/>
      <c r="Z46" s="65"/>
      <c r="AA46" s="64" t="str">
        <f>VLOOKUP(I46,Hoja2!A$3:I$54,7,0)</f>
        <v>NS PLANES DE EMERGENCIA</v>
      </c>
      <c r="AB46" s="64" t="str">
        <f>VLOOKUP(I46,Hoja2!A$3:I$54,8,0)</f>
        <v>N/A</v>
      </c>
      <c r="AC46" s="65" t="str">
        <f>VLOOKUP(I46,Hoja2!A$3:I$54,9,0)</f>
        <v>N/A</v>
      </c>
      <c r="AD46" s="83"/>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6.25" thickBot="1">
      <c r="A47" s="158"/>
      <c r="B47" s="155"/>
      <c r="C47" s="129"/>
      <c r="D47" s="132"/>
      <c r="E47" s="135"/>
      <c r="F47" s="135"/>
      <c r="G47" s="135"/>
      <c r="H47" s="93" t="str">
        <f>VLOOKUP(I47,Hoja2!A$3:I$54,2,0)</f>
        <v>LLUVIAS, GRANIZADA, HELADAS</v>
      </c>
      <c r="I47" s="94" t="s">
        <v>251</v>
      </c>
      <c r="J47" s="93" t="str">
        <f>VLOOKUP(I47,Hoja2!A$3:I$54,3,0)</f>
        <v>LESIONES, ATRAPAMIENTO, APLASTAMIENTO, PÉRDIDAS MATERIALES</v>
      </c>
      <c r="K47" s="95"/>
      <c r="L47" s="93" t="str">
        <f>VLOOKUP(I47,Hoja2!A$3:I$54,4,0)</f>
        <v>PG INSPECCIONES, PG EMERGENCIA</v>
      </c>
      <c r="M47" s="93" t="str">
        <f>VLOOKUP(I47,Hoja2!A$3:I$54,5,0)</f>
        <v>BRIGADAS DE EMERGENCIA</v>
      </c>
      <c r="N47" s="96">
        <v>2</v>
      </c>
      <c r="O47" s="96">
        <v>3</v>
      </c>
      <c r="P47" s="96">
        <v>10</v>
      </c>
      <c r="Q47" s="96">
        <f t="shared" si="0"/>
        <v>6</v>
      </c>
      <c r="R47" s="96">
        <f t="shared" si="1"/>
        <v>60</v>
      </c>
      <c r="S47" s="96" t="str">
        <f t="shared" si="2"/>
        <v>M-6</v>
      </c>
      <c r="T47" s="89" t="str">
        <f t="shared" si="3"/>
        <v>III</v>
      </c>
      <c r="U47" s="89" t="str">
        <f t="shared" si="4"/>
        <v>Mejorable</v>
      </c>
      <c r="V47" s="95">
        <v>1</v>
      </c>
      <c r="W47" s="93" t="str">
        <f>VLOOKUP(I47,Hoja2!A$3:I$54,6,0)</f>
        <v>SECUELA, CALIFICACIÓN DE ENFERMEDAD LABORAL, MUERTE</v>
      </c>
      <c r="X47" s="97"/>
      <c r="Y47" s="97"/>
      <c r="Z47" s="97"/>
      <c r="AA47" s="98" t="str">
        <f>VLOOKUP(I47,Hoja2!A$3:I$54,7,0)</f>
        <v>NS PLANES DE EMERGENCIA</v>
      </c>
      <c r="AB47" s="98" t="str">
        <f>VLOOKUP(I47,Hoja2!A$3:I$54,8,0)</f>
        <v>N/A</v>
      </c>
      <c r="AC47" s="97" t="str">
        <f>VLOOKUP(I47,Hoja2!A$3:I$54,9,0)</f>
        <v>N/A</v>
      </c>
      <c r="AD47" s="99"/>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58"/>
      <c r="B48" s="155"/>
      <c r="C48" s="118" t="s">
        <v>269</v>
      </c>
      <c r="D48" s="121" t="s">
        <v>315</v>
      </c>
      <c r="E48" s="124" t="s">
        <v>267</v>
      </c>
      <c r="F48" s="124">
        <v>31</v>
      </c>
      <c r="G48" s="124" t="s">
        <v>256</v>
      </c>
      <c r="H48" s="110" t="str">
        <f>VLOOKUP(I48,Hoja2!A$3:I$54,2,0)</f>
        <v>INADECUADAS CONEXIONES ELÉCTRICAS, SATURACIÓN EN TOMAS DE ENERGÍA</v>
      </c>
      <c r="I48" s="101" t="s">
        <v>158</v>
      </c>
      <c r="J48" s="110" t="str">
        <f>VLOOKUP(I48,Hoja2!A$3:I$54,3,0)</f>
        <v>QUEMADURAS, ELECTROCUCIÓN, ARITMIA CARDIACA, MUERTE</v>
      </c>
      <c r="K48" s="102"/>
      <c r="L48" s="110" t="str">
        <f>VLOOKUP(I48,Hoja2!A$3:I$54,4,0)</f>
        <v>PG INSPECCIONES, PG EMERGENCIA, REQUISITOS MÍNIMOS PARA LÍNEAS ELÉCTRICAS</v>
      </c>
      <c r="M48" s="110" t="str">
        <f>VLOOKUP(I48,Hoja2!A$3:I$54,5,0)</f>
        <v>ELEMENTOS DE PROTECCIÓN PERSONAL</v>
      </c>
      <c r="N48" s="103">
        <v>10</v>
      </c>
      <c r="O48" s="103">
        <v>4</v>
      </c>
      <c r="P48" s="103">
        <v>25</v>
      </c>
      <c r="Q48" s="103">
        <f t="shared" ref="Q48:Q119" si="20">N48*O48</f>
        <v>40</v>
      </c>
      <c r="R48" s="103">
        <f t="shared" ref="R48:R119" si="21">Q48*P48</f>
        <v>1000</v>
      </c>
      <c r="S48" s="103" t="str">
        <f t="shared" ref="S48:S119" si="22">IF(Q48=40,"MA-40",IF(Q48=30,"MA-30",IF(Q48=20,"A-20",IF(Q48=10,"A-10",IF(Q48=24,"MA-24",IF(Q48=18,"A-18",IF(Q48=12,"A-12",IF(Q48=6,"M-6",IF(Q48=8,"M-8",IF(Q48=6,"M-6",IF(Q48=4,"B-4",IF(Q48=2,"B-2",))))))))))))</f>
        <v>MA-40</v>
      </c>
      <c r="T48" s="78" t="str">
        <f t="shared" ref="T48:T119" si="23">IF(R48&lt;=20,"IV",IF(R48&lt;=120,"III",IF(R48&lt;=500,"II",IF(R48&lt;=4000,"I"))))</f>
        <v>I</v>
      </c>
      <c r="U48" s="78" t="str">
        <f>IF(T48=0,"",IF(T48="IV","Aceptable",IF(T48="III","Mejorable",IF(T48="II","No Aceptable o Aceptable con Control Especifico",IF(T48="I","No Aceptable","")))))</f>
        <v>No Aceptable</v>
      </c>
      <c r="V48" s="102">
        <v>3</v>
      </c>
      <c r="W48" s="100" t="str">
        <f>VLOOKUP(I48,Hoja2!A$3:I$54,6,0)</f>
        <v>SECUELA, CALIFICACIÓN DE ENFERMEDAD LABORAL, MUERTE</v>
      </c>
      <c r="X48" s="104"/>
      <c r="Y48" s="104"/>
      <c r="Z48" s="104"/>
      <c r="AA48" s="105" t="str">
        <f>VLOOKUP(I48,Hoja2!A$3:I$54,7,0)</f>
        <v>NS LÍNEAS ELÉCTRICAS</v>
      </c>
      <c r="AB48" s="105" t="str">
        <f>VLOOKUP(I48,Hoja2!A$3:I$54,8,0)</f>
        <v>BUENAS PRACTICAS, APLICACIÓN DE PROCEDIMIENTOS</v>
      </c>
      <c r="AC48" s="106" t="str">
        <f>VLOOKUP(I48,Hoja2!A$3:I$54,9,0)</f>
        <v>BUENAS PRACTICAS, APLICACIÓN DE PROCEDIMIENTOS</v>
      </c>
      <c r="AD48" s="107"/>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58"/>
      <c r="B49" s="155"/>
      <c r="C49" s="119"/>
      <c r="D49" s="122"/>
      <c r="E49" s="125"/>
      <c r="F49" s="125"/>
      <c r="G49" s="125"/>
      <c r="H49" s="111" t="str">
        <f>VLOOKUP(I49,Hoja2!A$3:I$54,2,0)</f>
        <v>INADECUADAS CONEXIONES ELÉCTRICAS, SATURACIÓN EN TOMAS DE ENERGÍA</v>
      </c>
      <c r="I49" s="68" t="s">
        <v>163</v>
      </c>
      <c r="J49" s="111" t="str">
        <f>VLOOKUP(I49,Hoja2!A$3:I$54,3,0)</f>
        <v>INTOXICACIÓN, QUEMADURAS</v>
      </c>
      <c r="K49" s="69"/>
      <c r="L49" s="111" t="str">
        <f>VLOOKUP(I49,Hoja2!A$3:I$54,4,0)</f>
        <v>PG INSPECCIONES, PG EMERGENCIA</v>
      </c>
      <c r="M49" s="111" t="str">
        <f>VLOOKUP(I49,Hoja2!A$3:I$54,5,0)</f>
        <v>BRIGADAS DE EMERGENCIA</v>
      </c>
      <c r="N49" s="70">
        <v>10</v>
      </c>
      <c r="O49" s="70">
        <v>3</v>
      </c>
      <c r="P49" s="70">
        <v>10</v>
      </c>
      <c r="Q49" s="70">
        <f t="shared" si="20"/>
        <v>30</v>
      </c>
      <c r="R49" s="70">
        <f t="shared" si="21"/>
        <v>300</v>
      </c>
      <c r="S49" s="70" t="str">
        <f t="shared" si="22"/>
        <v>MA-30</v>
      </c>
      <c r="T49" s="62" t="str">
        <f t="shared" si="23"/>
        <v>II</v>
      </c>
      <c r="U49" s="62" t="str">
        <f t="shared" ref="U49:U84" si="24">IF(T49=0,"",IF(T49="IV","Aceptable",IF(T49="III","Mejorable",IF(T49="II","No Aceptable o Aceptable con Control Especifico",IF(T49="I","No Aceptable","")))))</f>
        <v>No Aceptable o Aceptable con Control Especifico</v>
      </c>
      <c r="V49" s="69">
        <v>3</v>
      </c>
      <c r="W49" s="67" t="str">
        <f>VLOOKUP(I49,Hoja2!A$3:I$54,6,0)</f>
        <v>SECUELA, CALIFICACIÓN DE ENFERMEDAD LABORAL, MUERTE</v>
      </c>
      <c r="X49" s="71"/>
      <c r="Y49" s="71"/>
      <c r="Z49" s="71"/>
      <c r="AA49" s="72" t="str">
        <f>VLOOKUP(I49,Hoja2!A$3:I$54,7,0)</f>
        <v>NS PLANES DE EMERGENCIA</v>
      </c>
      <c r="AB49" s="72" t="str">
        <f>VLOOKUP(I49,Hoja2!A$3:I$54,8,0)</f>
        <v>REPORTES DE CONDICIONES INSEGURAS</v>
      </c>
      <c r="AC49" s="73" t="str">
        <f>VLOOKUP(I49,Hoja2!A$3:I$54,9,0)</f>
        <v>N/A</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58"/>
      <c r="B50" s="155"/>
      <c r="C50" s="119"/>
      <c r="D50" s="122"/>
      <c r="E50" s="125"/>
      <c r="F50" s="125"/>
      <c r="G50" s="125"/>
      <c r="H50" s="111" t="str">
        <f>VLOOKUP(I50,Hoja2!A$3:I$54,2,0)</f>
        <v>ESCALERAS SIN BARANDAL, PISOS A DESNIVEL,INFRAESTRUCTURA DÉBIL, OBJETOS MAL UBICADOS, AUSENCIA DE ORDEN Y ASEO</v>
      </c>
      <c r="I50" s="68" t="s">
        <v>247</v>
      </c>
      <c r="J50" s="111" t="str">
        <f>VLOOKUP(I50,Hoja2!A$3:I$54,3,0)</f>
        <v>CAÍDAS DEL MISMO Y DISTINTO NIVEL, FRACTURAS, GOLPE CON OBJETOS, CAÍDA DE OBJETOS, OBSTRUCCIÓN DE VÍAS</v>
      </c>
      <c r="K50" s="69"/>
      <c r="L50" s="111" t="str">
        <f>VLOOKUP(I50,Hoja2!A$3:I$54,4,0)</f>
        <v>PG INSPECCIONES, PG EMERGENCIA</v>
      </c>
      <c r="M50" s="111" t="str">
        <f>VLOOKUP(I50,Hoja2!A$3:I$54,5,0)</f>
        <v>CAPACITACIÓN</v>
      </c>
      <c r="N50" s="70">
        <v>6</v>
      </c>
      <c r="O50" s="70">
        <v>3</v>
      </c>
      <c r="P50" s="70">
        <v>10</v>
      </c>
      <c r="Q50" s="70">
        <f t="shared" si="20"/>
        <v>18</v>
      </c>
      <c r="R50" s="70">
        <f t="shared" si="21"/>
        <v>180</v>
      </c>
      <c r="S50" s="70" t="str">
        <f t="shared" si="22"/>
        <v>A-18</v>
      </c>
      <c r="T50" s="62" t="str">
        <f t="shared" si="23"/>
        <v>II</v>
      </c>
      <c r="U50" s="62" t="str">
        <f t="shared" si="24"/>
        <v>No Aceptable o Aceptable con Control Especifico</v>
      </c>
      <c r="V50" s="69">
        <v>3</v>
      </c>
      <c r="W50" s="67" t="str">
        <f>VLOOKUP(I50,Hoja2!A$3:I$54,6,0)</f>
        <v>SECUELA, CALIFICACIÓN DE ENFERMEDAD LABORAL, MUERTE</v>
      </c>
      <c r="X50" s="73"/>
      <c r="Y50" s="73"/>
      <c r="Z50" s="73"/>
      <c r="AA50" s="72" t="s">
        <v>337</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30">
      <c r="A51" s="158"/>
      <c r="B51" s="155"/>
      <c r="C51" s="119"/>
      <c r="D51" s="122"/>
      <c r="E51" s="125"/>
      <c r="F51" s="125"/>
      <c r="G51" s="125"/>
      <c r="H51" s="111" t="str">
        <f>VLOOKUP(I51,Hoja2!A$3:I$54,2,0)</f>
        <v>LLUVIAS, CRECIENTE DE RIOS Y QUEBRADAS, CAÍDAS DESDE TARAVITAS Y PUENTES</v>
      </c>
      <c r="I51" s="68" t="s">
        <v>334</v>
      </c>
      <c r="J51" s="111" t="str">
        <f>VLOOKUP(I51,Hoja2!A$3:I$54,3,0)</f>
        <v>INMERSIÓN, MUERTE</v>
      </c>
      <c r="K51" s="69"/>
      <c r="L51" s="111" t="str">
        <f>VLOOKUP(I51,Hoja2!A$3:I$54,4,0)</f>
        <v>PG INSPECCIONES, PG EMERGENCIA</v>
      </c>
      <c r="M51" s="111" t="str">
        <f>VLOOKUP(I51,Hoja2!A$3:I$54,5,0)</f>
        <v>CAPACITACIÓN</v>
      </c>
      <c r="N51" s="70">
        <v>10</v>
      </c>
      <c r="O51" s="70">
        <v>3</v>
      </c>
      <c r="P51" s="70">
        <v>25</v>
      </c>
      <c r="Q51" s="70">
        <f t="shared" si="20"/>
        <v>30</v>
      </c>
      <c r="R51" s="70">
        <f t="shared" si="21"/>
        <v>750</v>
      </c>
      <c r="S51" s="70" t="str">
        <f t="shared" si="22"/>
        <v>MA-30</v>
      </c>
      <c r="T51" s="66" t="str">
        <f t="shared" si="23"/>
        <v>I</v>
      </c>
      <c r="U51" s="66" t="str">
        <f t="shared" si="24"/>
        <v>No Aceptable</v>
      </c>
      <c r="V51" s="69">
        <v>3</v>
      </c>
      <c r="W51" s="67" t="str">
        <f>VLOOKUP(I51,Hoja2!A$3:I$54,6,0)</f>
        <v>SECUELA, CALIFICACIÓN DE ENFERMEDAD LABORAL, MUERTE</v>
      </c>
      <c r="X51" s="73"/>
      <c r="Y51" s="73"/>
      <c r="Z51" s="73"/>
      <c r="AA51" s="72" t="s">
        <v>337</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1">
      <c r="A52" s="158"/>
      <c r="B52" s="155"/>
      <c r="C52" s="119"/>
      <c r="D52" s="122"/>
      <c r="E52" s="125"/>
      <c r="F52" s="125"/>
      <c r="G52" s="125"/>
      <c r="H52" s="111" t="str">
        <f>VLOOKUP(I52,Hoja2!A$3:I$54,2,0)</f>
        <v>SUPERFICIES DE TRABAJO IRREGULARES O DESLIZANTES</v>
      </c>
      <c r="I52" s="68" t="s">
        <v>248</v>
      </c>
      <c r="J52" s="111" t="str">
        <f>VLOOKUP(I52,Hoja2!A$3:I$54,3,0)</f>
        <v>CAÍDAS DEL MISMO Y DISTINTO NIVEL, FRACTURAS, GOLPE CON OBJETOS</v>
      </c>
      <c r="K52" s="69"/>
      <c r="L52" s="111" t="str">
        <f>VLOOKUP(I52,Hoja2!A$3:I$54,4,0)</f>
        <v>PG INSPECCIONES, PG EMERGENCIA</v>
      </c>
      <c r="M52" s="111" t="str">
        <f>VLOOKUP(I52,Hoja2!A$3:I$54,5,0)</f>
        <v>CAPACITACIÓN</v>
      </c>
      <c r="N52" s="70">
        <v>10</v>
      </c>
      <c r="O52" s="70">
        <v>4</v>
      </c>
      <c r="P52" s="70">
        <v>25</v>
      </c>
      <c r="Q52" s="70">
        <f t="shared" si="20"/>
        <v>40</v>
      </c>
      <c r="R52" s="70">
        <f t="shared" si="21"/>
        <v>1000</v>
      </c>
      <c r="S52" s="70" t="str">
        <f t="shared" si="22"/>
        <v>MA-40</v>
      </c>
      <c r="T52" s="66" t="str">
        <f t="shared" si="23"/>
        <v>I</v>
      </c>
      <c r="U52" s="66" t="str">
        <f t="shared" si="24"/>
        <v>No Aceptable</v>
      </c>
      <c r="V52" s="69">
        <v>3</v>
      </c>
      <c r="W52" s="67" t="str">
        <f>VLOOKUP(I52,Hoja2!A$3:I$54,6,0)</f>
        <v>SECUELA, CALIFICACIÓN DE ENFERMEDAD LABORAL, MUERTE</v>
      </c>
      <c r="X52" s="73"/>
      <c r="Y52" s="73"/>
      <c r="Z52" s="73" t="s">
        <v>336</v>
      </c>
      <c r="AA52" s="72" t="s">
        <v>337</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55.5" customHeight="1">
      <c r="A53" s="158"/>
      <c r="B53" s="155"/>
      <c r="C53" s="119"/>
      <c r="D53" s="122"/>
      <c r="E53" s="125"/>
      <c r="F53" s="125"/>
      <c r="G53" s="125"/>
      <c r="H53" s="111" t="str">
        <f>VLOOKUP(I53,Hoja2!A$3:I$54,2,0)</f>
        <v>SISTEMAS Y MEDIDAS DE ALMACENAMIENTO</v>
      </c>
      <c r="I53" s="68" t="s">
        <v>249</v>
      </c>
      <c r="J53" s="111" t="str">
        <f>VLOOKUP(I53,Hoja2!A$3:I$54,3,0)</f>
        <v>CAÍDAS DEL MISMO Y DISTINTO NIVEL, FRACTURAS, GOLPE CON OBJETOS, CAÍDA DE OBJETOS, OBSTRUCCIÓN DE VÍAS</v>
      </c>
      <c r="K53" s="69"/>
      <c r="L53" s="111" t="str">
        <f>VLOOKUP(I53,Hoja2!A$3:I$54,4,0)</f>
        <v>PG INSPECCIONES, PG EMERGENCIA</v>
      </c>
      <c r="M53" s="111" t="str">
        <f>VLOOKUP(I53,Hoja2!A$3:I$54,5,0)</f>
        <v>CAPACITACIÓN</v>
      </c>
      <c r="N53" s="70">
        <v>10</v>
      </c>
      <c r="O53" s="70">
        <v>4</v>
      </c>
      <c r="P53" s="70">
        <v>10</v>
      </c>
      <c r="Q53" s="70">
        <f t="shared" si="20"/>
        <v>40</v>
      </c>
      <c r="R53" s="70">
        <f t="shared" si="21"/>
        <v>400</v>
      </c>
      <c r="S53" s="70" t="str">
        <f t="shared" si="22"/>
        <v>MA-40</v>
      </c>
      <c r="T53" s="66" t="str">
        <f t="shared" si="23"/>
        <v>II</v>
      </c>
      <c r="U53" s="66" t="str">
        <f t="shared" si="24"/>
        <v>No Aceptable o Aceptable con Control Especifico</v>
      </c>
      <c r="V53" s="69">
        <v>3</v>
      </c>
      <c r="W53" s="67" t="str">
        <f>VLOOKUP(I53,Hoja2!A$3:I$54,6,0)</f>
        <v>SECUELA, CALIFICACIÓN DE ENFERMEDAD LABORAL, MUERTE</v>
      </c>
      <c r="X53" s="73"/>
      <c r="Y53" s="73"/>
      <c r="Z53" s="73"/>
      <c r="AA53" s="72" t="s">
        <v>337</v>
      </c>
      <c r="AB53" s="72" t="str">
        <f>VLOOKUP(I53,Hoja2!A$3:I$54,8,0)</f>
        <v>REPORTES DE CONDICIONES INSEGURAS</v>
      </c>
      <c r="AC53" s="73" t="str">
        <f>VLOOKUP(I53,Hoja2!A$3:I$54,9,0)</f>
        <v>SEGUIMIENTO A ACCIONES PREVENTIVAS Y CORRECTIVAS</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48.75" customHeight="1">
      <c r="A54" s="158"/>
      <c r="B54" s="155"/>
      <c r="C54" s="119"/>
      <c r="D54" s="122"/>
      <c r="E54" s="125"/>
      <c r="F54" s="125"/>
      <c r="G54" s="125"/>
      <c r="H54" s="111" t="str">
        <f>VLOOKUP(I54,Hoja2!A$3:I$54,2,0)</f>
        <v>ATROPELLAMIENTO, ENVESTIDA</v>
      </c>
      <c r="I54" s="68" t="s">
        <v>189</v>
      </c>
      <c r="J54" s="111" t="str">
        <f>VLOOKUP(I54,Hoja2!A$3:I$54,3,0)</f>
        <v>LESIONES, PÉRDIDAS MATERIALES, MUERTE</v>
      </c>
      <c r="K54" s="69"/>
      <c r="L54" s="111" t="str">
        <f>VLOOKUP(I54,Hoja2!A$3:I$54,4,0)</f>
        <v>PG INSPECCIONES, PG EMERGENCIA</v>
      </c>
      <c r="M54" s="111" t="str">
        <f>VLOOKUP(I54,Hoja2!A$3:I$54,5,0)</f>
        <v>PG SEGURIDAD VIAL</v>
      </c>
      <c r="N54" s="70">
        <v>2</v>
      </c>
      <c r="O54" s="70">
        <v>4</v>
      </c>
      <c r="P54" s="70">
        <v>25</v>
      </c>
      <c r="Q54" s="70">
        <f t="shared" si="20"/>
        <v>8</v>
      </c>
      <c r="R54" s="70">
        <f t="shared" si="21"/>
        <v>200</v>
      </c>
      <c r="S54" s="70" t="str">
        <f t="shared" si="22"/>
        <v>M-8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NS SEGURIDAD VIAL</v>
      </c>
      <c r="AB54" s="72" t="str">
        <f>VLOOKUP(I54,Hoja2!A$3:I$54,8,0)</f>
        <v>REPORTE DE CONDICIONES</v>
      </c>
      <c r="AC54" s="73" t="str">
        <f>VLOOKUP(I54,Hoja2!A$3:I$54,9,0)</f>
        <v>LISTAS PREOPERACIONALES, MANTENIMIENTO PREVENTIVO Y CORRECTIVO</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57.75" customHeight="1">
      <c r="A55" s="158"/>
      <c r="B55" s="155"/>
      <c r="C55" s="119"/>
      <c r="D55" s="122"/>
      <c r="E55" s="125"/>
      <c r="F55" s="125"/>
      <c r="G55" s="125"/>
      <c r="H55" s="111" t="str">
        <f>VLOOKUP(I55,Hoja2!A$3:I$54,2,0)</f>
        <v>ATRACO, ROBO, ATENTADO, SECUESTROS, DE ORDEN PÚBLICO</v>
      </c>
      <c r="I55" s="68" t="s">
        <v>180</v>
      </c>
      <c r="J55" s="111" t="str">
        <f>VLOOKUP(I55,Hoja2!A$3:I$54,3,0)</f>
        <v>HERIDAS, LESIONES FÍSICAS / PSICOLÓGICAS</v>
      </c>
      <c r="K55" s="69"/>
      <c r="L55" s="111" t="str">
        <f>VLOOKUP(I55,Hoja2!A$3:I$54,4,0)</f>
        <v>PG INSPECCIONES, PG EMERGENCIA</v>
      </c>
      <c r="M55" s="111" t="str">
        <f>VLOOKUP(I55,Hoja2!A$3:I$54,5,0)</f>
        <v>UNIFORMES CORPORATIVOS, CHAQUETAS CORPORATIVAS, CARNETIZACIÓN</v>
      </c>
      <c r="N55" s="70">
        <v>6</v>
      </c>
      <c r="O55" s="70">
        <v>3</v>
      </c>
      <c r="P55" s="70">
        <v>25</v>
      </c>
      <c r="Q55" s="70">
        <f t="shared" si="20"/>
        <v>18</v>
      </c>
      <c r="R55" s="70">
        <f t="shared" si="21"/>
        <v>450</v>
      </c>
      <c r="S55" s="70" t="str">
        <f t="shared" si="22"/>
        <v>A-18</v>
      </c>
      <c r="T55" s="62" t="str">
        <f t="shared" si="23"/>
        <v>II</v>
      </c>
      <c r="U55" s="62" t="str">
        <f t="shared" si="24"/>
        <v>No Aceptable o Aceptable con Control Especifico</v>
      </c>
      <c r="V55" s="69">
        <v>3</v>
      </c>
      <c r="W55" s="67" t="str">
        <f>VLOOKUP(I55,Hoja2!A$3:I$54,6,0)</f>
        <v>SECUELA, CALIFICACIÓN DE ENFERMEDAD LABORAL, MUERTE</v>
      </c>
      <c r="X55" s="73"/>
      <c r="Y55" s="73"/>
      <c r="Z55" s="73"/>
      <c r="AA55" s="72" t="s">
        <v>337</v>
      </c>
      <c r="AB55" s="72" t="str">
        <f>VLOOKUP(I55,Hoja2!A$3:I$54,8,0)</f>
        <v>BUENAS PRACTICAS, APLICACIÓN DE PROCEDIMIENTOS</v>
      </c>
      <c r="AC55" s="73" t="str">
        <f>VLOOKUP(I55,Hoja2!A$3:I$54,9,0)</f>
        <v>BUENAS PRACTICAS</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40.5">
      <c r="A56" s="158"/>
      <c r="B56" s="155"/>
      <c r="C56" s="119"/>
      <c r="D56" s="122"/>
      <c r="E56" s="125"/>
      <c r="F56" s="125"/>
      <c r="G56" s="125"/>
      <c r="H56" s="111" t="str">
        <f>VLOOKUP(I56,Hoja2!A$3:I$54,2,0)</f>
        <v>EXPLOSION, FUGA, DERRAME E INCENDIO</v>
      </c>
      <c r="I56" s="68" t="s">
        <v>230</v>
      </c>
      <c r="J56" s="111" t="str">
        <f>VLOOKUP(I56,Hoja2!A$3:I$54,3,0)</f>
        <v>INTOXICACIÓN, QUEMADURAS, LESIONES, ATRAPAMIENTO</v>
      </c>
      <c r="K56" s="69"/>
      <c r="L56" s="111" t="str">
        <f>VLOOKUP(I56,Hoja2!A$3:I$54,4,0)</f>
        <v>PG INSPECCIONES, PG EMERGENCIA</v>
      </c>
      <c r="M56" s="111" t="str">
        <f>VLOOKUP(I56,Hoja2!A$3:I$54,5,0)</f>
        <v>NO OBSERVADO</v>
      </c>
      <c r="N56" s="70">
        <v>6</v>
      </c>
      <c r="O56" s="70">
        <v>3</v>
      </c>
      <c r="P56" s="70">
        <v>10</v>
      </c>
      <c r="Q56" s="70">
        <f t="shared" si="20"/>
        <v>18</v>
      </c>
      <c r="R56" s="70">
        <f t="shared" si="21"/>
        <v>180</v>
      </c>
      <c r="S56" s="70" t="str">
        <f t="shared" si="22"/>
        <v>A-18</v>
      </c>
      <c r="T56" s="62" t="str">
        <f t="shared" si="23"/>
        <v>II</v>
      </c>
      <c r="U56" s="62" t="str">
        <f t="shared" si="24"/>
        <v>No Aceptable o Aceptable con Control Especifico</v>
      </c>
      <c r="V56" s="69">
        <v>3</v>
      </c>
      <c r="W56" s="67" t="str">
        <f>VLOOKUP(I56,Hoja2!A$3:I$54,6,0)</f>
        <v>SECUELA, CALIFICACIÓN DE ENFERMEDAD LABORAL, MUERTE</v>
      </c>
      <c r="X56" s="73"/>
      <c r="Y56" s="73"/>
      <c r="Z56" s="73"/>
      <c r="AA56" s="72" t="str">
        <f>VLOOKUP(I56,Hoja2!A$3:I$54,7,0)</f>
        <v>NS PLANES DE EMERGENCIA</v>
      </c>
      <c r="AB56" s="72" t="str">
        <f>VLOOKUP(I56,Hoja2!A$3:I$54,8,0)</f>
        <v>PROTOCOLOS DE EVACUACIÓN, PUNTO DE ENCUENTRO</v>
      </c>
      <c r="AC56" s="73" t="str">
        <f>VLOOKUP(I56,Hoja2!A$3:I$54,9,0)</f>
        <v>N/A</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51">
      <c r="A57" s="158"/>
      <c r="B57" s="155"/>
      <c r="C57" s="119"/>
      <c r="D57" s="122"/>
      <c r="E57" s="125"/>
      <c r="F57" s="125"/>
      <c r="G57" s="125"/>
      <c r="H57" s="111" t="str">
        <f>VLOOKUP(I57,[1]Hoja2!A$3:I$54,2,0)</f>
        <v>MÁQUINARIA Y EQUIPO</v>
      </c>
      <c r="I57" s="68" t="s">
        <v>168</v>
      </c>
      <c r="J57" s="111" t="str">
        <f>VLOOKUP(I57,[1]Hoja2!A$3:I$54,3,0)</f>
        <v>ATRAPAMIENTO, AMPUTACIÓN, APLASTAMIENTO, FRACTURA</v>
      </c>
      <c r="K57" s="69"/>
      <c r="L57" s="111" t="str">
        <f>VLOOKUP(I57,[1]Hoja2!A$3:I$54,4,0)</f>
        <v>PG INSPECCIONES, PG EMERGENCIA, REQUISITOS PARA MANEJO DE MÁQUINAS, REQUISITOS PARA REALIZAR LABORES EN TALLERES</v>
      </c>
      <c r="M57" s="111" t="str">
        <f>VLOOKUP(I57,[1]Hoja2!A$3:I$54,5,0)</f>
        <v>ELEMENTOS DE PROTECCIÓN PERSONAL</v>
      </c>
      <c r="N57" s="70">
        <v>2</v>
      </c>
      <c r="O57" s="70">
        <v>3</v>
      </c>
      <c r="P57" s="70">
        <v>10</v>
      </c>
      <c r="Q57" s="70">
        <f t="shared" si="20"/>
        <v>6</v>
      </c>
      <c r="R57" s="70">
        <f t="shared" si="21"/>
        <v>60</v>
      </c>
      <c r="S57" s="70" t="str">
        <f t="shared" si="22"/>
        <v>M-6</v>
      </c>
      <c r="T57" s="62" t="str">
        <f t="shared" si="23"/>
        <v>III</v>
      </c>
      <c r="U57" s="62" t="str">
        <f t="shared" si="24"/>
        <v>Mejorable</v>
      </c>
      <c r="V57" s="69">
        <v>3</v>
      </c>
      <c r="W57" s="108" t="str">
        <f>VLOOKUP(I57,[1]Hoja2!A$3:I$54,6,0)</f>
        <v>SECUELA, CALIFICACIÓN DE ENFERMEDAD LABORAL, MUERTE</v>
      </c>
      <c r="X57" s="73"/>
      <c r="Y57" s="73"/>
      <c r="Z57" s="73"/>
      <c r="AA57" s="72" t="str">
        <f>VLOOKUP(I57,[1]Hoja2!A$3:I$54,7,0)</f>
        <v>NS EQUIPOS</v>
      </c>
      <c r="AB57" s="72" t="str">
        <f>VLOOKUP(I57,[1]Hoja2!A$3:I$54,8,0)</f>
        <v>BUENAS PRACTICAS, PROCEDIMIENTOS, INSPECCIONES PREUSO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63.75">
      <c r="A58" s="158"/>
      <c r="B58" s="155"/>
      <c r="C58" s="119"/>
      <c r="D58" s="122"/>
      <c r="E58" s="125"/>
      <c r="F58" s="125"/>
      <c r="G58" s="125"/>
      <c r="H58" s="111" t="str">
        <f>VLOOKUP(I58,[1]Hoja2!A$3:I$54,2,0)</f>
        <v>HERRAMIENTAS MANUALES</v>
      </c>
      <c r="I58" s="68" t="s">
        <v>174</v>
      </c>
      <c r="J58" s="111" t="str">
        <f>VLOOKUP(I58,[1]Hoja2!A$3:I$54,3,0)</f>
        <v>QUEMADURAS, LESIONES, PELLIZCOS, APLASTAMIENTOS</v>
      </c>
      <c r="K58" s="69"/>
      <c r="L58" s="111" t="str">
        <f>VLOOKUP(I58,[1]Hoja2!A$3:I$54,4,0)</f>
        <v>REQUISITOS MANEJO DE EQUIPOS EMPLEADOS EN LABORES DE CONSTRUCCION ACUEDUCTO Y ALCANTARILLADO, PG INSPECCIONES,PG EMERGENCIA, REQUISITOS  PARA EL MANEJO DE MÁQUINAS HERRAMIENTAS</v>
      </c>
      <c r="M58" s="111" t="str">
        <f>VLOOKUP(I58,[1]Hoja2!A$3:I$54,5,0)</f>
        <v>ELEMENTOS DE PROTECCIÓN PERSONAL</v>
      </c>
      <c r="N58" s="70">
        <v>2</v>
      </c>
      <c r="O58" s="70">
        <v>1</v>
      </c>
      <c r="P58" s="70">
        <v>10</v>
      </c>
      <c r="Q58" s="70">
        <f t="shared" si="20"/>
        <v>2</v>
      </c>
      <c r="R58" s="70">
        <f t="shared" si="21"/>
        <v>20</v>
      </c>
      <c r="S58" s="70" t="str">
        <f t="shared" si="22"/>
        <v>B-2</v>
      </c>
      <c r="T58" s="62" t="str">
        <f t="shared" si="23"/>
        <v>IV</v>
      </c>
      <c r="U58" s="62" t="str">
        <f t="shared" si="24"/>
        <v>Aceptable</v>
      </c>
      <c r="V58" s="69">
        <v>3</v>
      </c>
      <c r="W58" s="108" t="str">
        <f>VLOOKUP(I58,[1]Hoja2!A$3:I$54,6,0)</f>
        <v>SECUELA, CALIFICACIÓN DE ENFERMEDAD LABORAL</v>
      </c>
      <c r="X58" s="73"/>
      <c r="Y58" s="73"/>
      <c r="Z58" s="73"/>
      <c r="AA58" s="72" t="str">
        <f>VLOOKUP(I58,[1]Hoja2!A$3:I$54,7,0)</f>
        <v>NS HERRAMIENTAS</v>
      </c>
      <c r="AB58" s="72" t="str">
        <f>VLOOKUP(I58,[1]Hoja2!A$3:I$54,8,0)</f>
        <v>BUENAS PRACTICAS,  INSPECCIONES OPERACIONALES</v>
      </c>
      <c r="AC58" s="73" t="str">
        <f>VLOOKUP(I58,[1]Hoja2!A$3:I$54,9,0)</f>
        <v>INSPECCIONES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58"/>
      <c r="B59" s="155"/>
      <c r="C59" s="119"/>
      <c r="D59" s="122"/>
      <c r="E59" s="125"/>
      <c r="F59" s="125"/>
      <c r="G59" s="125"/>
      <c r="H59" s="111" t="str">
        <f>VLOOKUP(I59,[1]Hoja2!A$3:I$54,2,0)</f>
        <v>MANTENIMIENTO DE PUENTE GRUAS, LIMPIEZA DE CANALES, MANTENIMIENTO DE INSTALACIONES LOCATIVAS, MANTENIMIENTO Y REPARACION DE POZOS</v>
      </c>
      <c r="I59" s="68" t="s">
        <v>203</v>
      </c>
      <c r="J59" s="111" t="str">
        <f>VLOOKUP(I59,[1]Hoja2!A$3:I$54,3,0)</f>
        <v>LESIONES, FRACTURAS</v>
      </c>
      <c r="K59" s="69"/>
      <c r="L59" s="111" t="str">
        <f>VLOOKUP(I59,[1]Hoja2!A$3:I$54,4,0)</f>
        <v>PG INSPECCIONES, PG EMERGENCIA, REQUISITOS MÍNIMOS DE SEGURIDAD E HIGIENE PARA TRABAJOS EN ALTURAS</v>
      </c>
      <c r="M59" s="111"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TRABAJO EN ALTURAS</v>
      </c>
      <c r="AB59" s="72" t="str">
        <f>VLOOKUP(I59,[1]Hoja2!A$3:I$54,8,0)</f>
        <v>BUENAS PRACTICAS Y USO DE EPP COLECTIVOS</v>
      </c>
      <c r="AC59" s="73" t="str">
        <f>VLOOKUP(I59,[1]Hoja2!A$3:I$54,9,0)</f>
        <v>USO EPP, 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0.5">
      <c r="A60" s="158"/>
      <c r="B60" s="155"/>
      <c r="C60" s="119"/>
      <c r="D60" s="122"/>
      <c r="E60" s="125"/>
      <c r="F60" s="125"/>
      <c r="G60" s="125"/>
      <c r="H60" s="111" t="str">
        <f>VLOOKUP(I60,[1]Hoja2!A$3:I$54,2,0)</f>
        <v>INGRESO A POZOS, RED DE ACUEDUCTO, EXCAVACIONES</v>
      </c>
      <c r="I60" s="68" t="s">
        <v>196</v>
      </c>
      <c r="J60" s="111" t="str">
        <f>VLOOKUP(I60,[1]Hoja2!A$3:I$54,3,0)</f>
        <v>INTOXICACIÓN, ASFIXIA</v>
      </c>
      <c r="K60" s="69"/>
      <c r="L60" s="111" t="str">
        <f>VLOOKUP(I60,[1]Hoja2!A$3:I$54,4,0)</f>
        <v>PG INSPECCIONES, PG EMERGENCIA, REQUISITOS MÍNIMOS DE SEGURIDAD E HIGIENE PARA ESPACIOS CONFINADOS</v>
      </c>
      <c r="M60" s="111" t="str">
        <f>VLOOKUP(I60,[1]Hoja2!A$3:I$54,5,0)</f>
        <v>ELEMENTOS DE PROTECCIÓN PERSONAL</v>
      </c>
      <c r="N60" s="70">
        <v>6</v>
      </c>
      <c r="O60" s="70">
        <v>3</v>
      </c>
      <c r="P60" s="70">
        <v>25</v>
      </c>
      <c r="Q60" s="70">
        <f t="shared" si="20"/>
        <v>18</v>
      </c>
      <c r="R60" s="70">
        <f t="shared" si="21"/>
        <v>450</v>
      </c>
      <c r="S60" s="70" t="str">
        <f t="shared" si="22"/>
        <v>A-18</v>
      </c>
      <c r="T60" s="62" t="str">
        <f t="shared" si="23"/>
        <v>II</v>
      </c>
      <c r="U60" s="62" t="str">
        <f t="shared" si="24"/>
        <v>No Aceptable o Aceptable con Control Especifico</v>
      </c>
      <c r="V60" s="69">
        <v>3</v>
      </c>
      <c r="W60" s="108" t="str">
        <f>VLOOKUP(I60,[1]Hoja2!A$3:I$54,6,0)</f>
        <v>SECUELA, CALIFICACIÓN DE ENFERMEDAD LABORAL, MUERTE</v>
      </c>
      <c r="X60" s="73"/>
      <c r="Y60" s="73"/>
      <c r="Z60" s="73"/>
      <c r="AA60" s="72" t="str">
        <f>VLOOKUP(I60,[1]Hoja2!A$3:I$54,7,0)</f>
        <v>NS ESPACIOS CONFINADOS</v>
      </c>
      <c r="AB60" s="72" t="str">
        <f>VLOOKUP(I60,[1]Hoja2!A$3:I$54,8,0)</f>
        <v>BUENAS PRACTICAS, USO DE EPP Y COLECTIVOS</v>
      </c>
      <c r="AC60" s="73" t="str">
        <f>VLOOKUP(I60,[1]Hoja2!A$3:I$54,9,0)</f>
        <v>LISTAS PREOPERACIONALES</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4.25" customHeight="1">
      <c r="A61" s="158"/>
      <c r="B61" s="155"/>
      <c r="C61" s="119"/>
      <c r="D61" s="122"/>
      <c r="E61" s="125"/>
      <c r="F61" s="125"/>
      <c r="G61" s="125"/>
      <c r="H61" s="111" t="str">
        <f>VLOOKUP(I61,Hoja2!A$3:I$54,2,0)</f>
        <v>CARGA Y DESCARGA DE MÁQUINARIAS Y EQUIPOS</v>
      </c>
      <c r="I61" s="68" t="s">
        <v>216</v>
      </c>
      <c r="J61" s="111" t="str">
        <f>VLOOKUP(I61,Hoja2!A$3:I$54,3,0)</f>
        <v>APLASTAMIENTO, ATRAPAMIENTO, AMPUTACIÓN, PÉRDIDAS MATERIALES, FRACTURAS</v>
      </c>
      <c r="K61" s="69"/>
      <c r="L61" s="111" t="str">
        <f>VLOOKUP(I61,Hoja2!A$3:I$54,4,0)</f>
        <v>PG INSPECCIONES, PG EMERGENCIA, REQUISITOS MÍNIMOS DE SEGURIDAD E HIGIENE PARA TRABAJOS EN ALTURAS</v>
      </c>
      <c r="M61" s="111" t="str">
        <f>VLOOKUP(I61,Hoja2!A$3:I$54,5,0)</f>
        <v>NO OBSERVADO</v>
      </c>
      <c r="N61" s="70">
        <v>2</v>
      </c>
      <c r="O61" s="70">
        <v>1</v>
      </c>
      <c r="P61" s="70">
        <v>10</v>
      </c>
      <c r="Q61" s="70">
        <f t="shared" si="20"/>
        <v>2</v>
      </c>
      <c r="R61" s="70">
        <f t="shared" si="21"/>
        <v>20</v>
      </c>
      <c r="S61" s="70" t="str">
        <f t="shared" si="22"/>
        <v>B-2</v>
      </c>
      <c r="T61" s="62" t="str">
        <f t="shared" si="23"/>
        <v>IV</v>
      </c>
      <c r="U61" s="62" t="str">
        <f t="shared" si="24"/>
        <v>Aceptable</v>
      </c>
      <c r="V61" s="69">
        <v>3</v>
      </c>
      <c r="W61" s="67" t="str">
        <f>VLOOKUP(I61,Hoja2!A$3:I$54,6,0)</f>
        <v>SECUELA, CALIFICACIÓN DE ENFERMEDAD LABORAL, MUERTE</v>
      </c>
      <c r="X61" s="73"/>
      <c r="Y61" s="73"/>
      <c r="Z61" s="73"/>
      <c r="AA61" s="72" t="str">
        <f>VLOOKUP(I61,Hoja2!A$3:I$54,7,0)</f>
        <v>NS DE IZAJE</v>
      </c>
      <c r="AB61" s="72" t="str">
        <f>VLOOKUP(I61,Hoja2!A$3:I$54,8,0)</f>
        <v>BUENAS PRACTICAS, INSPECCIONES PREOPERACIONALES</v>
      </c>
      <c r="AC61" s="73" t="str">
        <f>VLOOKUP(I61,Hoja2!A$3:I$54,9,0)</f>
        <v>USO ADECUADO DE LENGUAJE PARA OPERACIONES DE IZAJE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4.25" customHeight="1">
      <c r="A62" s="158"/>
      <c r="B62" s="155"/>
      <c r="C62" s="119"/>
      <c r="D62" s="122"/>
      <c r="E62" s="125"/>
      <c r="F62" s="125"/>
      <c r="G62" s="125"/>
      <c r="H62" s="113" t="str">
        <f>VLOOKUP(I62,Hoja2!A$3:I$54,2,0)</f>
        <v>EXPLOSION, FUGA, DERRAME E INCENDIO</v>
      </c>
      <c r="I62" s="68" t="s">
        <v>230</v>
      </c>
      <c r="J62" s="113" t="str">
        <f>VLOOKUP(I62,Hoja2!A$3:I$54,3,0)</f>
        <v>INTOXICACIÓN, QUEMADURAS, LESIONES, ATRAPAMIENTO</v>
      </c>
      <c r="K62" s="69"/>
      <c r="L62" s="113" t="str">
        <f>VLOOKUP(I62,Hoja2!A$3:I$54,4,0)</f>
        <v>PG INSPECCIONES, PG EMERGENCIA</v>
      </c>
      <c r="M62" s="113" t="str">
        <f>VLOOKUP(I62,Hoja2!A$3:I$54,5,0)</f>
        <v>NO OBSERVADO</v>
      </c>
      <c r="N62" s="70">
        <v>6</v>
      </c>
      <c r="O62" s="70">
        <v>3</v>
      </c>
      <c r="P62" s="70">
        <v>25</v>
      </c>
      <c r="Q62" s="70">
        <f t="shared" si="20"/>
        <v>18</v>
      </c>
      <c r="R62" s="70">
        <f t="shared" si="21"/>
        <v>450</v>
      </c>
      <c r="S62" s="70" t="str">
        <f t="shared" si="22"/>
        <v>A-18</v>
      </c>
      <c r="T62" s="62" t="str">
        <f t="shared" si="23"/>
        <v>II</v>
      </c>
      <c r="U62" s="62" t="str">
        <f t="shared" si="24"/>
        <v>No Aceptable o Aceptable con Control Especifico</v>
      </c>
      <c r="V62" s="69">
        <v>3</v>
      </c>
      <c r="W62" s="113" t="str">
        <f>VLOOKUP(I62,Hoja2!A$3:I$54,6,0)</f>
        <v>SECUELA, CALIFICACIÓN DE ENFERMEDAD LABORAL, MUERTE</v>
      </c>
      <c r="X62" s="73"/>
      <c r="Y62" s="73"/>
      <c r="Z62" s="73"/>
      <c r="AA62" s="72" t="str">
        <f>VLOOKUP(I62,Hoja2!A$3:I$54,7,0)</f>
        <v>NS PLANES DE EMERGENCIA</v>
      </c>
      <c r="AB62" s="72" t="str">
        <f>VLOOKUP(I62,Hoja2!A$3:I$54,8,0)</f>
        <v>PROTOCOLOS DE EVACUACIÓN, PUNTO DE ENCUENTRO</v>
      </c>
      <c r="AC62" s="73" t="str">
        <f>VLOOKUP(I62,Hoja2!A$3:I$54,9,0)</f>
        <v>N/A</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7.25" customHeight="1">
      <c r="A63" s="158"/>
      <c r="B63" s="155"/>
      <c r="C63" s="119"/>
      <c r="D63" s="122"/>
      <c r="E63" s="125"/>
      <c r="F63" s="125"/>
      <c r="G63" s="125"/>
      <c r="H63" s="111" t="str">
        <f>VLOOKUP(I63,Hoja2!A$3:I$54,2,0)</f>
        <v>AUSENCIA O EXCESO DE LUZ EN UN AMBIENTE</v>
      </c>
      <c r="I63" s="68" t="s">
        <v>47</v>
      </c>
      <c r="J63" s="111" t="str">
        <f>VLOOKUP(I63,Hoja2!A$3:I$54,3,0)</f>
        <v>ESTRÉS, DIFICULTAD PARA VER, CANSANCIO VISUAL</v>
      </c>
      <c r="K63" s="69"/>
      <c r="L63" s="111" t="str">
        <f>VLOOKUP(I63,Hoja2!A$3:I$54,4,0)</f>
        <v>PG INSPECCIONES, PG EMERGENCIA</v>
      </c>
      <c r="M63" s="111" t="str">
        <f>VLOOKUP(I63,Hoja2!A$3:I$54,5,0)</f>
        <v>NO OBSERVADO</v>
      </c>
      <c r="N63" s="70">
        <v>10</v>
      </c>
      <c r="O63" s="70">
        <v>3</v>
      </c>
      <c r="P63" s="70">
        <v>25</v>
      </c>
      <c r="Q63" s="70">
        <f t="shared" si="20"/>
        <v>30</v>
      </c>
      <c r="R63" s="70">
        <f t="shared" si="21"/>
        <v>750</v>
      </c>
      <c r="S63" s="70" t="str">
        <f t="shared" si="22"/>
        <v>MA-30</v>
      </c>
      <c r="T63" s="62" t="str">
        <f t="shared" si="23"/>
        <v>I</v>
      </c>
      <c r="U63" s="62" t="str">
        <f t="shared" si="24"/>
        <v>No Aceptable</v>
      </c>
      <c r="V63" s="69">
        <v>3</v>
      </c>
      <c r="W63" s="67" t="str">
        <f>VLOOKUP(I63,Hoja2!A$3:I$54,6,0)</f>
        <v>SECUELA, CALIFICACIÓN DE ENFERMEDAD LABORAL</v>
      </c>
      <c r="X63" s="73"/>
      <c r="Y63" s="73"/>
      <c r="Z63" s="73"/>
      <c r="AA63" s="72" t="s">
        <v>337</v>
      </c>
      <c r="AB63" s="72" t="str">
        <f>VLOOKUP(I63,Hoja2!A$3:I$54,8,0)</f>
        <v>AUTOCUIDADO E HIGIENE</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42.75" customHeight="1">
      <c r="A64" s="158"/>
      <c r="B64" s="155"/>
      <c r="C64" s="119"/>
      <c r="D64" s="122"/>
      <c r="E64" s="125"/>
      <c r="F64" s="125"/>
      <c r="G64" s="125"/>
      <c r="H64" s="111" t="str">
        <f>VLOOKUP(I64,Hoja2!A$3:I$54,2,0)</f>
        <v>MÁQUINARIA O EQUIPO</v>
      </c>
      <c r="I64" s="68" t="s">
        <v>54</v>
      </c>
      <c r="J64" s="111" t="str">
        <f>VLOOKUP(I64,Hoja2!A$3:I$54,3,0)</f>
        <v>SORDERA, ESTRÉS, HIPOACUSIA, CEFALÉA, IRRATIBILIDAD</v>
      </c>
      <c r="K64" s="69"/>
      <c r="L64" s="111" t="str">
        <f>VLOOKUP(I64,Hoja2!A$3:I$54,4,0)</f>
        <v>PG INSPECCIONES, PG EMERGENCIA</v>
      </c>
      <c r="M64" s="111" t="str">
        <f>VLOOKUP(I64,Hoja2!A$3:I$54,5,0)</f>
        <v>PVE RUIDO</v>
      </c>
      <c r="N64" s="70">
        <v>10</v>
      </c>
      <c r="O64" s="70">
        <v>3</v>
      </c>
      <c r="P64" s="70">
        <v>25</v>
      </c>
      <c r="Q64" s="70">
        <f t="shared" si="20"/>
        <v>30</v>
      </c>
      <c r="R64" s="70">
        <f t="shared" si="21"/>
        <v>750</v>
      </c>
      <c r="S64" s="70" t="str">
        <f t="shared" si="22"/>
        <v>MA-30</v>
      </c>
      <c r="T64" s="62" t="str">
        <f t="shared" si="23"/>
        <v>I</v>
      </c>
      <c r="U64" s="62" t="str">
        <f t="shared" si="24"/>
        <v>No Aceptable</v>
      </c>
      <c r="V64" s="69">
        <v>3</v>
      </c>
      <c r="W64" s="67" t="str">
        <f>VLOOKUP(I64,Hoja2!A$3:I$54,6,0)</f>
        <v>SECUELA, CALIFICACIÓN DE ENFERMEDAD LABORAL</v>
      </c>
      <c r="X64" s="73"/>
      <c r="Y64" s="73"/>
      <c r="Z64" s="73"/>
      <c r="AA64" s="72" t="s">
        <v>337</v>
      </c>
      <c r="AB64" s="72" t="str">
        <f>VLOOKUP(I64,Hoja2!A$3:I$54,8,0)</f>
        <v>AUTOCUIDADO E HIGIENE</v>
      </c>
      <c r="AC64" s="73" t="str">
        <f>VLOOKUP(I64,Hoja2!A$3:I$54,9,0)</f>
        <v>FORTALECIMIENTO PV RUIDO</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8"/>
      <c r="B65" s="155"/>
      <c r="C65" s="119"/>
      <c r="D65" s="122"/>
      <c r="E65" s="125"/>
      <c r="F65" s="125"/>
      <c r="G65" s="125"/>
      <c r="H65" s="111" t="str">
        <f>VLOOKUP(I65,Hoja2!A$3:I$54,2,0)</f>
        <v>MÁQUINARIA O EQUIPO</v>
      </c>
      <c r="I65" s="68" t="s">
        <v>59</v>
      </c>
      <c r="J65" s="111" t="str">
        <f>VLOOKUP(I65,Hoja2!A$3:I$54,3,0)</f>
        <v>MAREOS, VÓMITOS, Y SÍNTOMAS NEURÓLOGICOS</v>
      </c>
      <c r="K65" s="69"/>
      <c r="L65" s="111" t="str">
        <f>VLOOKUP(I65,Hoja2!A$3:I$54,4,0)</f>
        <v>PG INSPECCIONES, PG EMERGENCIA</v>
      </c>
      <c r="M65" s="111" t="str">
        <f>VLOOKUP(I65,Hoja2!A$3:I$54,5,0)</f>
        <v>PVE RUIDO</v>
      </c>
      <c r="N65" s="70">
        <v>10</v>
      </c>
      <c r="O65" s="70">
        <v>3</v>
      </c>
      <c r="P65" s="70">
        <v>25</v>
      </c>
      <c r="Q65" s="70">
        <f t="shared" si="20"/>
        <v>30</v>
      </c>
      <c r="R65" s="70">
        <f t="shared" si="21"/>
        <v>750</v>
      </c>
      <c r="S65" s="70" t="str">
        <f t="shared" si="22"/>
        <v>MA-30</v>
      </c>
      <c r="T65" s="62" t="str">
        <f t="shared" si="23"/>
        <v>I</v>
      </c>
      <c r="U65" s="62" t="str">
        <f t="shared" si="24"/>
        <v>No Aceptable</v>
      </c>
      <c r="V65" s="69">
        <v>3</v>
      </c>
      <c r="W65" s="67" t="str">
        <f>VLOOKUP(I65,Hoja2!A$3:I$54,6,0)</f>
        <v>SECUELA, CALIFICACIÓN DE ENFERMEDAD LABORAL</v>
      </c>
      <c r="X65" s="73"/>
      <c r="Y65" s="73"/>
      <c r="Z65" s="73"/>
      <c r="AA65" s="72" t="s">
        <v>337</v>
      </c>
      <c r="AB65" s="72" t="str">
        <f>VLOOKUP(I65,Hoja2!A$3:I$54,8,0)</f>
        <v>AUTOCUIDADO</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60" customHeight="1">
      <c r="A66" s="158"/>
      <c r="B66" s="155"/>
      <c r="C66" s="119"/>
      <c r="D66" s="122"/>
      <c r="E66" s="125"/>
      <c r="F66" s="125"/>
      <c r="G66" s="125"/>
      <c r="H66" s="111" t="str">
        <f>VLOOKUP(I66,Hoja2!A$3:I$54,2,0)</f>
        <v>X, GAMMA, ALFA, BETA, NEUTRONES</v>
      </c>
      <c r="I66" s="68" t="s">
        <v>69</v>
      </c>
      <c r="J66" s="111" t="str">
        <f>VLOOKUP(I66,Hoja2!A$3:I$54,3,0)</f>
        <v>QUEMADURAS</v>
      </c>
      <c r="K66" s="69"/>
      <c r="L66" s="111" t="str">
        <f>VLOOKUP(I66,Hoja2!A$3:I$54,4,0)</f>
        <v>PG INSPECCIONES, PG EMERGENCIA</v>
      </c>
      <c r="M66" s="111" t="str">
        <f>VLOOKUP(I66,Hoja2!A$3:I$54,5,0)</f>
        <v>PVE RADIACIÓN</v>
      </c>
      <c r="N66" s="70">
        <v>2</v>
      </c>
      <c r="O66" s="70">
        <v>3</v>
      </c>
      <c r="P66" s="70">
        <v>10</v>
      </c>
      <c r="Q66" s="70">
        <f t="shared" si="20"/>
        <v>6</v>
      </c>
      <c r="R66" s="70">
        <f t="shared" si="21"/>
        <v>60</v>
      </c>
      <c r="S66" s="70" t="str">
        <f t="shared" si="22"/>
        <v>M-6</v>
      </c>
      <c r="T66" s="62" t="str">
        <f t="shared" si="23"/>
        <v>III</v>
      </c>
      <c r="U66" s="62" t="str">
        <f t="shared" si="24"/>
        <v>Mejorable</v>
      </c>
      <c r="V66" s="69">
        <v>3</v>
      </c>
      <c r="W66" s="67" t="str">
        <f>VLOOKUP(I66,Hoja2!A$3:I$54,6,0)</f>
        <v>SECUELA, CALIFICACIÓN DE ENFERMEDAD LABORAL, MUERTE</v>
      </c>
      <c r="X66" s="73"/>
      <c r="Y66" s="73"/>
      <c r="Z66" s="73"/>
      <c r="AA66" s="72" t="s">
        <v>337</v>
      </c>
      <c r="AB66" s="72" t="str">
        <f>VLOOKUP(I66,Hoja2!A$3:I$54,8,0)</f>
        <v>N/A</v>
      </c>
      <c r="AC66" s="73" t="str">
        <f>VLOOKUP(I66,Hoja2!A$3:I$54,9,0)</f>
        <v>FORTALECIMIENTO PVE RADIACIÓN</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2.75" customHeight="1">
      <c r="A67" s="158"/>
      <c r="B67" s="155"/>
      <c r="C67" s="119"/>
      <c r="D67" s="122"/>
      <c r="E67" s="125"/>
      <c r="F67" s="125"/>
      <c r="G67" s="125"/>
      <c r="H67" s="111" t="str">
        <f>VLOOKUP(I67,Hoja2!A$3:I$54,2,0)</f>
        <v>POLVOS INORGÁNICOS</v>
      </c>
      <c r="I67" s="68" t="s">
        <v>78</v>
      </c>
      <c r="J67" s="111" t="str">
        <f>VLOOKUP(I67,Hoja2!A$3:I$54,3,0)</f>
        <v>COMPLICACIONES RESPIRATORIAS</v>
      </c>
      <c r="K67" s="69"/>
      <c r="L67" s="111" t="str">
        <f>VLOOKUP(I67,Hoja2!A$3:I$54,4,0)</f>
        <v>PG INSPECCIONES, PG EMERGENCIA, PG RIESGO QUÍMICO</v>
      </c>
      <c r="M67" s="111" t="str">
        <f>VLOOKUP(I67,Hoja2!A$3:I$54,5,0)</f>
        <v>ELEMENTOS DE PROTECCIÓN PERSONAL</v>
      </c>
      <c r="N67" s="70">
        <v>6</v>
      </c>
      <c r="O67" s="70">
        <v>3</v>
      </c>
      <c r="P67" s="70">
        <v>25</v>
      </c>
      <c r="Q67" s="70">
        <f t="shared" si="20"/>
        <v>18</v>
      </c>
      <c r="R67" s="70">
        <f t="shared" si="21"/>
        <v>450</v>
      </c>
      <c r="S67" s="70" t="str">
        <f t="shared" si="22"/>
        <v>A-18</v>
      </c>
      <c r="T67" s="62" t="str">
        <f t="shared" si="23"/>
        <v>II</v>
      </c>
      <c r="U67" s="62" t="str">
        <f t="shared" si="24"/>
        <v>No Aceptable o Aceptable con Control Especifico</v>
      </c>
      <c r="V67" s="69">
        <v>3</v>
      </c>
      <c r="W67" s="67" t="str">
        <f>VLOOKUP(I67,Hoja2!A$3:I$54,6,0)</f>
        <v>SECUELA, CALIFICACIÓN DE ENFERMEDAD LABORAL</v>
      </c>
      <c r="X67" s="73"/>
      <c r="Y67" s="73"/>
      <c r="Z67" s="73"/>
      <c r="AA67" s="72" t="str">
        <f>VLOOKUP(I67,Hoja2!A$3:I$54,7,0)</f>
        <v>NS QUIMICOS</v>
      </c>
      <c r="AB67" s="72" t="str">
        <f>VLOOKUP(I67,Hoja2!A$3:I$54,8,0)</f>
        <v>BUENAS PRACTICAS Y USO DE EPP</v>
      </c>
      <c r="AC67" s="73" t="str">
        <f>VLOOKUP(I67,Hoja2!A$3:I$54,9,0)</f>
        <v>PG HIGIENE</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2.75" customHeight="1">
      <c r="A68" s="158"/>
      <c r="B68" s="155"/>
      <c r="C68" s="119"/>
      <c r="D68" s="122"/>
      <c r="E68" s="125"/>
      <c r="F68" s="125"/>
      <c r="G68" s="125"/>
      <c r="H68" s="111" t="str">
        <f>VLOOKUP(I68,Hoja2!A$3:I$54,2,0)</f>
        <v>MATERIAL PARTICULADO</v>
      </c>
      <c r="I68" s="68" t="s">
        <v>84</v>
      </c>
      <c r="J68" s="111" t="str">
        <f>VLOOKUP(I68,Hoja2!A$3:I$54,3,0)</f>
        <v>COMPLICACIONES RESPIRATORIAS</v>
      </c>
      <c r="K68" s="69"/>
      <c r="L68" s="111" t="str">
        <f>VLOOKUP(I68,Hoja2!A$3:I$54,4,0)</f>
        <v>PG INSPECCIONES, PG EMERGENCIA, PG RIESGO QUÍMICO</v>
      </c>
      <c r="M68" s="111" t="str">
        <f>VLOOKUP(I68,Hoja2!A$3:I$54,5,0)</f>
        <v>ELEMENTOS DE PROTECCIÓN PERSONAL</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 CALIFICACIÓN DE ENFERMEDAD LABORAL</v>
      </c>
      <c r="X68" s="73"/>
      <c r="Y68" s="73"/>
      <c r="Z68" s="73"/>
      <c r="AA68" s="72" t="str">
        <f>VLOOKUP(I68,Hoja2!A$3:I$54,7,0)</f>
        <v>NS QUIMICOS</v>
      </c>
      <c r="AB68" s="72" t="str">
        <f>VLOOKUP(I68,Hoja2!A$3:I$54,8,0)</f>
        <v>BUENAS PRACTICAS Y USO DE EPP</v>
      </c>
      <c r="AC68" s="73" t="str">
        <f>VLOOKUP(I68,Hoja2!A$3:I$54,9,0)</f>
        <v>FORTALECIMIENTO PVE QUÍMICO</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41.25" customHeight="1">
      <c r="A69" s="158"/>
      <c r="B69" s="155"/>
      <c r="C69" s="119"/>
      <c r="D69" s="122"/>
      <c r="E69" s="125"/>
      <c r="F69" s="125"/>
      <c r="G69" s="125"/>
      <c r="H69" s="111" t="str">
        <f>VLOOKUP(I69,Hoja2!A$3:I$54,2,0)</f>
        <v>HUMOS METÁLICOS O NO METÁLICOS</v>
      </c>
      <c r="I69" s="68" t="s">
        <v>93</v>
      </c>
      <c r="J69" s="111" t="str">
        <f>VLOOKUP(I69,Hoja2!A$3:I$54,3,0)</f>
        <v>COMPLICACIONES RESPIRATORIAS</v>
      </c>
      <c r="K69" s="69"/>
      <c r="L69" s="111" t="str">
        <f>VLOOKUP(I69,Hoja2!A$3:I$54,4,0)</f>
        <v>PG INSPECCIONES, PG EMERGENCIA, PG RIESGO QUÍMICO</v>
      </c>
      <c r="M69" s="111" t="str">
        <f>VLOOKUP(I69,Hoja2!A$3:I$54,5,0)</f>
        <v>ELEMENTOS DE PROTECCIÓN PERSONAL</v>
      </c>
      <c r="N69" s="70">
        <v>10</v>
      </c>
      <c r="O69" s="70">
        <v>3</v>
      </c>
      <c r="P69" s="70">
        <v>25</v>
      </c>
      <c r="Q69" s="70">
        <f t="shared" si="20"/>
        <v>30</v>
      </c>
      <c r="R69" s="70">
        <f t="shared" si="21"/>
        <v>750</v>
      </c>
      <c r="S69" s="70" t="str">
        <f t="shared" si="22"/>
        <v>MA-30</v>
      </c>
      <c r="T69" s="62" t="str">
        <f t="shared" si="23"/>
        <v>I</v>
      </c>
      <c r="U69" s="62" t="str">
        <f t="shared" si="24"/>
        <v>No Aceptable</v>
      </c>
      <c r="V69" s="69">
        <v>3</v>
      </c>
      <c r="W69" s="67" t="str">
        <f>VLOOKUP(I69,Hoja2!A$3:I$54,6,0)</f>
        <v>SECUELA, CALIFICACIÓN DE ENFERMEDAD LABORAL, MUERTE</v>
      </c>
      <c r="X69" s="73"/>
      <c r="Y69" s="73"/>
      <c r="Z69" s="73"/>
      <c r="AA69" s="72" t="str">
        <f>VLOOKUP(I69,Hoja2!A$3:I$54,7,0)</f>
        <v>NS QUIMICOS</v>
      </c>
      <c r="AB69" s="72" t="str">
        <f>VLOOKUP(I69,Hoja2!A$3:I$54,8,0)</f>
        <v>BUENAS PRACTICAS, AUTOCUIDADO Y EPP</v>
      </c>
      <c r="AC69" s="73" t="str">
        <f>VLOOKUP(I69,Hoja2!A$3:I$54,9,0)</f>
        <v>FORTALECIMIENTO PVE QUÍMICO</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6.5" customHeight="1">
      <c r="A70" s="158"/>
      <c r="B70" s="155"/>
      <c r="C70" s="119"/>
      <c r="D70" s="122"/>
      <c r="E70" s="125"/>
      <c r="F70" s="125"/>
      <c r="G70" s="125"/>
      <c r="H70" s="111" t="str">
        <f>VLOOKUP(I70,Hoja2!A$3:I$54,2,0)</f>
        <v>MICROORGANISMOS</v>
      </c>
      <c r="I70" s="68" t="s">
        <v>237</v>
      </c>
      <c r="J70" s="111" t="str">
        <f>VLOOKUP(I70,Hoja2!A$3:I$54,3,0)</f>
        <v>GRIPAS, NAUSEAS, MAREOS, MALESTAR GENERAL</v>
      </c>
      <c r="K70" s="69"/>
      <c r="L70" s="111" t="str">
        <f>VLOOKUP(I70,Hoja2!A$3:I$54,4,0)</f>
        <v>PG INSPECCIONES, PG EMERGENCIA</v>
      </c>
      <c r="M70" s="111"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N/A</v>
      </c>
      <c r="AC70" s="73" t="str">
        <f>VLOOKUP(I70,Hoja2!A$3:I$54,9,0)</f>
        <v>BUENAS PRACTICAS</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55.5" customHeight="1">
      <c r="A71" s="158"/>
      <c r="B71" s="155"/>
      <c r="C71" s="119"/>
      <c r="D71" s="122"/>
      <c r="E71" s="125"/>
      <c r="F71" s="125"/>
      <c r="G71" s="125"/>
      <c r="H71" s="111" t="str">
        <f>VLOOKUP(I71,Hoja2!A$3:I$54,2,0)</f>
        <v>MICROORGANISMOS EN EL AMBIENTE</v>
      </c>
      <c r="I71" s="68" t="s">
        <v>240</v>
      </c>
      <c r="J71" s="111" t="str">
        <f>VLOOKUP(I71,Hoja2!A$3:I$54,3,0)</f>
        <v>LESIONES EN LA PIEL, MALESTAR GENERAL</v>
      </c>
      <c r="K71" s="69"/>
      <c r="L71" s="111" t="str">
        <f>VLOOKUP(I71,Hoja2!A$3:I$54,4,0)</f>
        <v>PG INSPECCIONES, PG EMERGENCIA</v>
      </c>
      <c r="M71" s="111" t="str">
        <f>VLOOKUP(I71,Hoja2!A$3:I$54,5,0)</f>
        <v>PVE BIOLÓGICO, ELEMENTOS DE PROTECCION PERSONAL</v>
      </c>
      <c r="N71" s="70">
        <v>2</v>
      </c>
      <c r="O71" s="70">
        <v>3</v>
      </c>
      <c r="P71" s="70">
        <v>10</v>
      </c>
      <c r="Q71" s="70">
        <f t="shared" si="20"/>
        <v>6</v>
      </c>
      <c r="R71" s="70">
        <f t="shared" si="21"/>
        <v>60</v>
      </c>
      <c r="S71" s="70" t="str">
        <f t="shared" si="22"/>
        <v>M-6</v>
      </c>
      <c r="T71" s="62" t="str">
        <f t="shared" si="23"/>
        <v>III</v>
      </c>
      <c r="U71" s="62" t="str">
        <f t="shared" si="24"/>
        <v>Mejorable</v>
      </c>
      <c r="V71" s="69">
        <v>3</v>
      </c>
      <c r="W71" s="67" t="str">
        <f>VLOOKUP(I71,Hoja2!A$3:I$54,6,0)</f>
        <v>SECUELA, CALIFICACIÓN DE ENFERMEDAD LABORAL, MUERTE</v>
      </c>
      <c r="X71" s="73"/>
      <c r="Y71" s="73"/>
      <c r="Z71" s="73"/>
      <c r="AA71" s="72" t="str">
        <f>VLOOKUP(I71,Hoja2!A$3:I$54,7,0)</f>
        <v>NS BIOLÓGICO</v>
      </c>
      <c r="AB71" s="72" t="str">
        <f>VLOOKUP(I71,Hoja2!A$3:I$54,8,0)</f>
        <v>AUTOCIODADO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49.5" customHeight="1">
      <c r="A72" s="158"/>
      <c r="B72" s="155"/>
      <c r="C72" s="119"/>
      <c r="D72" s="122"/>
      <c r="E72" s="125"/>
      <c r="F72" s="125"/>
      <c r="G72" s="125"/>
      <c r="H72" s="111" t="str">
        <f>VLOOKUP(I72,Hoja2!A$3:I$54,2,0)</f>
        <v>HONGOS</v>
      </c>
      <c r="I72" s="68" t="s">
        <v>113</v>
      </c>
      <c r="J72" s="111" t="str">
        <f>VLOOKUP(I72,Hoja2!A$3:I$54,3,0)</f>
        <v>LESIONES EN LA PIEL</v>
      </c>
      <c r="K72" s="69"/>
      <c r="L72" s="111" t="str">
        <f>VLOOKUP(I72,Hoja2!A$3:I$54,4,0)</f>
        <v>PG INSPECCIONES, PG EMERGENCIA</v>
      </c>
      <c r="M72" s="111" t="str">
        <f>VLOOKUP(I72,Hoja2!A$3:I$54,5,0)</f>
        <v>PVE BIOLÓGICO</v>
      </c>
      <c r="N72" s="70">
        <v>2</v>
      </c>
      <c r="O72" s="70">
        <v>1</v>
      </c>
      <c r="P72" s="70">
        <v>10</v>
      </c>
      <c r="Q72" s="70">
        <f t="shared" si="20"/>
        <v>2</v>
      </c>
      <c r="R72" s="70">
        <f t="shared" si="21"/>
        <v>20</v>
      </c>
      <c r="S72" s="70" t="str">
        <f t="shared" si="22"/>
        <v>B-2</v>
      </c>
      <c r="T72" s="62" t="str">
        <f t="shared" si="23"/>
        <v>IV</v>
      </c>
      <c r="U72" s="62" t="str">
        <f t="shared" si="24"/>
        <v>Aceptable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40.5">
      <c r="A73" s="158"/>
      <c r="B73" s="155"/>
      <c r="C73" s="119"/>
      <c r="D73" s="122"/>
      <c r="E73" s="125"/>
      <c r="F73" s="125"/>
      <c r="G73" s="125"/>
      <c r="H73" s="111" t="str">
        <f>VLOOKUP(I73,Hoja2!A$3:I$54,2,0)</f>
        <v>FLUIDOS</v>
      </c>
      <c r="I73" s="68" t="s">
        <v>117</v>
      </c>
      <c r="J73" s="111" t="str">
        <f>VLOOKUP(I73,Hoja2!A$3:I$54,3,0)</f>
        <v>LESIONES DÉRMICAS</v>
      </c>
      <c r="K73" s="69"/>
      <c r="L73" s="111" t="str">
        <f>VLOOKUP(I73,Hoja2!A$3:I$54,4,0)</f>
        <v>PG INSPECCIONES, PG EMERGENCIA</v>
      </c>
      <c r="M73" s="111" t="str">
        <f>VLOOKUP(I73,Hoja2!A$3:I$54,5,0)</f>
        <v>PVE BIOLÓGICO, ELEMENTOS DE PROTECCION PERSONAL</v>
      </c>
      <c r="N73" s="70">
        <v>2</v>
      </c>
      <c r="O73" s="70">
        <v>4</v>
      </c>
      <c r="P73" s="70">
        <v>25</v>
      </c>
      <c r="Q73" s="70">
        <f t="shared" si="20"/>
        <v>8</v>
      </c>
      <c r="R73" s="70">
        <f t="shared" si="21"/>
        <v>200</v>
      </c>
      <c r="S73" s="70" t="str">
        <f t="shared" si="22"/>
        <v>M-8</v>
      </c>
      <c r="T73" s="62" t="str">
        <f t="shared" si="23"/>
        <v>II</v>
      </c>
      <c r="U73" s="62" t="str">
        <f t="shared" si="24"/>
        <v>No Aceptable o Aceptable con Control Especifico</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N/A</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25.5">
      <c r="A74" s="158"/>
      <c r="B74" s="155"/>
      <c r="C74" s="119"/>
      <c r="D74" s="122"/>
      <c r="E74" s="125"/>
      <c r="F74" s="125"/>
      <c r="G74" s="125"/>
      <c r="H74" s="111" t="str">
        <f>VLOOKUP(I74,Hoja2!A$3:I$54,2,0)</f>
        <v>PARÁSITOS</v>
      </c>
      <c r="I74" s="68" t="s">
        <v>119</v>
      </c>
      <c r="J74" s="111" t="str">
        <f>VLOOKUP(I74,Hoja2!A$3:I$54,3,0)</f>
        <v>LESIONES, INFECCIONES PARASITARIAS</v>
      </c>
      <c r="K74" s="69"/>
      <c r="L74" s="111" t="str">
        <f>VLOOKUP(I74,Hoja2!A$3:I$54,4,0)</f>
        <v>PG INSPECCIONES, PG EMERGENCIA</v>
      </c>
      <c r="M74" s="111" t="str">
        <f>VLOOKUP(I74,Hoja2!A$3:I$54,5,0)</f>
        <v>PVE BIOLÓGICO, ELEMENTOS DE PROTECCION PERSONAL</v>
      </c>
      <c r="N74" s="70">
        <v>2</v>
      </c>
      <c r="O74" s="70">
        <v>2</v>
      </c>
      <c r="P74" s="70">
        <v>10</v>
      </c>
      <c r="Q74" s="70">
        <f t="shared" si="20"/>
        <v>4</v>
      </c>
      <c r="R74" s="70">
        <f t="shared" si="21"/>
        <v>40</v>
      </c>
      <c r="S74" s="70" t="str">
        <f t="shared" si="22"/>
        <v>B-4</v>
      </c>
      <c r="T74" s="62" t="str">
        <f t="shared" si="23"/>
        <v>III</v>
      </c>
      <c r="U74" s="62" t="str">
        <f t="shared" si="24"/>
        <v>Mejorable</v>
      </c>
      <c r="V74" s="69">
        <v>3</v>
      </c>
      <c r="W74" s="67" t="str">
        <f>VLOOKUP(I74,Hoja2!A$3:I$54,6,0)</f>
        <v>SECUELA</v>
      </c>
      <c r="X74" s="73"/>
      <c r="Y74" s="73"/>
      <c r="Z74" s="73"/>
      <c r="AA74" s="72" t="str">
        <f>VLOOKUP(I74,Hoja2!A$3:I$54,7,0)</f>
        <v>NS BIOLÓGICO</v>
      </c>
      <c r="AB74" s="72" t="str">
        <f>VLOOKUP(I74,Hoja2!A$3:I$54,8,0)</f>
        <v>AUTOCUIDADO E HIGIENE, USO DE EPP</v>
      </c>
      <c r="AC74" s="73" t="str">
        <f>VLOOKUP(I74,Hoja2!A$3:I$54,9,0)</f>
        <v>N/A</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25.5">
      <c r="A75" s="158"/>
      <c r="B75" s="155"/>
      <c r="C75" s="119"/>
      <c r="D75" s="122"/>
      <c r="E75" s="125"/>
      <c r="F75" s="125"/>
      <c r="G75" s="125"/>
      <c r="H75" s="111" t="str">
        <f>VLOOKUP(I75,Hoja2!A$3:I$54,2,0)</f>
        <v>ANIMALES VIVOS</v>
      </c>
      <c r="I75" s="68" t="s">
        <v>122</v>
      </c>
      <c r="J75" s="111" t="str">
        <f>VLOOKUP(I75,Hoja2!A$3:I$54,3,0)</f>
        <v>LESIONES EN TEJIDOS, INFECCIONES, ENFERMADES INFECTOCONTAGIOSAS</v>
      </c>
      <c r="K75" s="69"/>
      <c r="L75" s="111" t="str">
        <f>VLOOKUP(I75,Hoja2!A$3:I$54,4,0)</f>
        <v>PG INSPECCIONES, PG EMERGENCIA</v>
      </c>
      <c r="M75" s="111" t="str">
        <f>VLOOKUP(I75,Hoja2!A$3:I$54,5,0)</f>
        <v>ELEMENTOS DE PROTECCIÓN PERSONAL</v>
      </c>
      <c r="N75" s="70">
        <v>2</v>
      </c>
      <c r="O75" s="70">
        <v>2</v>
      </c>
      <c r="P75" s="70">
        <v>10</v>
      </c>
      <c r="Q75" s="70">
        <f t="shared" si="20"/>
        <v>4</v>
      </c>
      <c r="R75" s="70">
        <f t="shared" si="21"/>
        <v>40</v>
      </c>
      <c r="S75" s="70" t="str">
        <f t="shared" si="22"/>
        <v>B-4</v>
      </c>
      <c r="T75" s="62" t="str">
        <f t="shared" si="23"/>
        <v>III</v>
      </c>
      <c r="U75" s="62" t="str">
        <f t="shared" si="24"/>
        <v>Mejorable</v>
      </c>
      <c r="V75" s="69">
        <v>3</v>
      </c>
      <c r="W75" s="67" t="str">
        <f>VLOOKUP(I75,Hoja2!A$3:I$54,6,0)</f>
        <v>SECUELA, CALIFICACIÓN DE ENFERMEDAD LABORAL, MUERTE</v>
      </c>
      <c r="X75" s="73"/>
      <c r="Y75" s="73"/>
      <c r="Z75" s="73"/>
      <c r="AA75" s="72" t="str">
        <f>VLOOKUP(I75,Hoja2!A$3:I$54,7,0)</f>
        <v>NS BIOLÓGICO</v>
      </c>
      <c r="AB75" s="72" t="str">
        <f>VLOOKUP(I75,Hoja2!A$3:I$54,8,0)</f>
        <v>AUTOCUIDADO E HIGIENE, USO DE EPP</v>
      </c>
      <c r="AC75" s="73" t="str">
        <f>VLOOKUP(I75,Hoja2!A$3:I$54,9,0)</f>
        <v>BUENAS PRACTICAS</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38.25">
      <c r="A76" s="158"/>
      <c r="B76" s="155"/>
      <c r="C76" s="119"/>
      <c r="D76" s="122"/>
      <c r="E76" s="125"/>
      <c r="F76" s="125"/>
      <c r="G76" s="125"/>
      <c r="H76" s="111" t="str">
        <f>VLOOKUP(I76,Hoja2!A$3:I$54,2,0)</f>
        <v>CARGA DE UN PESO MAYOR AL RECOMENDADO</v>
      </c>
      <c r="I76" s="68" t="s">
        <v>125</v>
      </c>
      <c r="J76" s="111" t="str">
        <f>VLOOKUP(I76,Hoja2!A$3:I$54,3,0)</f>
        <v>LESIONES OSTEOMUSCULARES</v>
      </c>
      <c r="K76" s="69"/>
      <c r="L76" s="111" t="str">
        <f>VLOOKUP(I76,Hoja2!A$3:I$54,4,0)</f>
        <v>PG INSPECCIONES, PG EMERGENCIA</v>
      </c>
      <c r="M76" s="111" t="str">
        <f>VLOOKUP(I76,Hoja2!A$3:I$54,5,0)</f>
        <v>PVE BIOMECÁNICO, PROGRAMA PAUSAS ACTIVAS, PG MEDICINA PREVENTIVA Y DEL TRABAJO</v>
      </c>
      <c r="N76" s="70">
        <v>2</v>
      </c>
      <c r="O76" s="70">
        <v>3</v>
      </c>
      <c r="P76" s="70">
        <v>10</v>
      </c>
      <c r="Q76" s="70">
        <f t="shared" si="20"/>
        <v>6</v>
      </c>
      <c r="R76" s="70">
        <f t="shared" si="21"/>
        <v>60</v>
      </c>
      <c r="S76" s="70" t="str">
        <f t="shared" si="22"/>
        <v>M-6</v>
      </c>
      <c r="T76" s="62" t="str">
        <f t="shared" si="23"/>
        <v>III</v>
      </c>
      <c r="U76" s="62" t="str">
        <f t="shared" si="24"/>
        <v>Mejorable</v>
      </c>
      <c r="V76" s="69">
        <v>3</v>
      </c>
      <c r="W76" s="67" t="str">
        <f>VLOOKUP(I76,Hoja2!A$3:I$54,6,0)</f>
        <v>SECUELA, CALIFICACIÓN DE ENFERMEDAD LABORAL</v>
      </c>
      <c r="X76" s="73"/>
      <c r="Y76" s="73"/>
      <c r="Z76" s="73"/>
      <c r="AA76" s="72" t="str">
        <f>VLOOKUP(I76,Hoja2!A$3:I$54,7,0)</f>
        <v>NS MANEJO DE CARGAS</v>
      </c>
      <c r="AB76" s="72" t="str">
        <f>VLOOKUP(I76,Hoja2!A$3:I$54,8,0)</f>
        <v>LEVANTAMIENTO MANUAL Y MECÁNICO DE CARGAS</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40.5">
      <c r="A77" s="158"/>
      <c r="B77" s="155"/>
      <c r="C77" s="119"/>
      <c r="D77" s="122"/>
      <c r="E77" s="125"/>
      <c r="F77" s="125"/>
      <c r="G77" s="125"/>
      <c r="H77" s="111" t="str">
        <f>VLOOKUP(I77,Hoja2!A$3:I$54,2,0)</f>
        <v>FORZADAS, PROLONGADAS EN PERSONAL OPERATIVO</v>
      </c>
      <c r="I77" s="68" t="s">
        <v>243</v>
      </c>
      <c r="J77" s="111" t="str">
        <f>VLOOKUP(I77,Hoja2!A$3:I$54,3,0)</f>
        <v>DOLOR DE ESPALDA, LESIONES EN LA COLUMNA</v>
      </c>
      <c r="K77" s="69"/>
      <c r="L77" s="111" t="str">
        <f>VLOOKUP(I77,Hoja2!A$3:I$54,4,0)</f>
        <v>PG INSPECCIONES, PG EMERGENCIA</v>
      </c>
      <c r="M77" s="111" t="str">
        <f>VLOOKUP(I77,Hoja2!A$3:I$54,5,0)</f>
        <v>PVE BIOMECÁNICO, EXÁMENES PERIODICOS, PG MEDICINA PREVENTIVA Y DEL TRABAJO</v>
      </c>
      <c r="N77" s="70">
        <v>2</v>
      </c>
      <c r="O77" s="70">
        <v>3</v>
      </c>
      <c r="P77" s="70">
        <v>25</v>
      </c>
      <c r="Q77" s="70">
        <f t="shared" si="20"/>
        <v>6</v>
      </c>
      <c r="R77" s="70">
        <f t="shared" si="21"/>
        <v>150</v>
      </c>
      <c r="S77" s="70" t="str">
        <f t="shared" si="22"/>
        <v>M-6</v>
      </c>
      <c r="T77" s="62" t="str">
        <f t="shared" si="23"/>
        <v>II</v>
      </c>
      <c r="U77" s="62" t="str">
        <f t="shared" si="24"/>
        <v>No Aceptable o Aceptable con Control Especifico</v>
      </c>
      <c r="V77" s="69">
        <v>3</v>
      </c>
      <c r="W77" s="67" t="str">
        <f>VLOOKUP(I77,Hoja2!A$3:I$54,6,0)</f>
        <v>SECUELA, CALIFICACIÓN DE ENFERMEDAD LABORAL</v>
      </c>
      <c r="X77" s="73"/>
      <c r="Y77" s="73"/>
      <c r="Z77" s="73"/>
      <c r="AA77" s="72" t="str">
        <f>VLOOKUP(I77,Hoja2!A$3:I$54,7,0)</f>
        <v>NS MANEJO DE CARGAS</v>
      </c>
      <c r="AB77" s="72" t="str">
        <f>VLOOKUP(I77,Hoja2!A$3:I$54,8,0)</f>
        <v>HIGIENE POSTURAL</v>
      </c>
      <c r="AC77" s="73" t="str">
        <f>VLOOKUP(I77,Hoja2!A$3:I$54,9,0)</f>
        <v>FORTALECIMIENTO PVE BIOMECÁNICO</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40.5">
      <c r="A78" s="158"/>
      <c r="B78" s="155"/>
      <c r="C78" s="119"/>
      <c r="D78" s="122"/>
      <c r="E78" s="125"/>
      <c r="F78" s="125"/>
      <c r="G78" s="125"/>
      <c r="H78" s="111" t="str">
        <f>VLOOKUP(I78,Hoja2!A$3:I$54,2,0)</f>
        <v>HIGIENE POSTURAL, MOVIMIENTOS REPETITIVOS</v>
      </c>
      <c r="I78" s="68" t="s">
        <v>245</v>
      </c>
      <c r="J78" s="111" t="str">
        <f>VLOOKUP(I78,Hoja2!A$3:I$54,3,0)</f>
        <v>LESIONES OSTEOMUSCULARES, TRANSTORNO DE TRAUMA ACUMULATIVO</v>
      </c>
      <c r="K78" s="69"/>
      <c r="L78" s="111" t="str">
        <f>VLOOKUP(I78,Hoja2!A$3:I$54,4,0)</f>
        <v>PG INSPECCIONES, PG EMERGENCIA</v>
      </c>
      <c r="M78" s="111" t="str">
        <f>VLOOKUP(I78,Hoja2!A$3:I$54,5,0)</f>
        <v>PVE BIOMECÁNICO, PG MEDICINA PREVENTIVA Y DEL TRABAJO</v>
      </c>
      <c r="N78" s="70">
        <v>2</v>
      </c>
      <c r="O78" s="70">
        <v>3</v>
      </c>
      <c r="P78" s="70">
        <v>25</v>
      </c>
      <c r="Q78" s="70">
        <f t="shared" si="20"/>
        <v>6</v>
      </c>
      <c r="R78" s="70">
        <f t="shared" si="21"/>
        <v>150</v>
      </c>
      <c r="S78" s="70" t="str">
        <f t="shared" si="22"/>
        <v>M-6</v>
      </c>
      <c r="T78" s="62" t="str">
        <f t="shared" si="23"/>
        <v>II</v>
      </c>
      <c r="U78" s="62" t="str">
        <f t="shared" si="24"/>
        <v>No Aceptable o Aceptable con Control Especifico</v>
      </c>
      <c r="V78" s="69">
        <v>3</v>
      </c>
      <c r="W78" s="67" t="str">
        <f>VLOOKUP(I78,Hoja2!A$3:I$54,6,0)</f>
        <v>SECUELA, CALIFICACIÓN DE ENFERMEDAD LABORAL</v>
      </c>
      <c r="X78" s="73"/>
      <c r="Y78" s="73"/>
      <c r="Z78" s="73"/>
      <c r="AA78" s="72" t="str">
        <f>VLOOKUP(I78,Hoja2!A$3:I$54,7,0)</f>
        <v>NS MANEJO DE CARGAS</v>
      </c>
      <c r="AB78" s="72" t="str">
        <f>VLOOKUP(I78,Hoja2!A$3:I$54,8,0)</f>
        <v>HIGIENE POSTURAL</v>
      </c>
      <c r="AC78" s="73" t="str">
        <f>VLOOKUP(I78,Hoja2!A$3:I$54,9,0)</f>
        <v>FORTALECIMIENTO PVE BIOMECÁNICO</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25.5">
      <c r="A79" s="158"/>
      <c r="B79" s="155"/>
      <c r="C79" s="119"/>
      <c r="D79" s="122"/>
      <c r="E79" s="125"/>
      <c r="F79" s="125"/>
      <c r="G79" s="125"/>
      <c r="H79" s="111" t="str">
        <f>VLOOKUP(I79,Hoja2!A$3:I$54,2,0)</f>
        <v>RELACIONES, COHESIÓN, CALIDAD DE INTERACCIONES NO EFECTIVA, NO HAY TRABAJO EN EQUIPO</v>
      </c>
      <c r="I79" s="68" t="s">
        <v>141</v>
      </c>
      <c r="J79" s="111" t="str">
        <f>VLOOKUP(I79,Hoja2!A$3:I$54,3,0)</f>
        <v>ENFERMEDADES DIGESTIVAS, IRRITABILIDAD</v>
      </c>
      <c r="K79" s="69"/>
      <c r="L79" s="111" t="str">
        <f>VLOOKUP(I79,Hoja2!A$3:I$54,4,0)</f>
        <v>N/A</v>
      </c>
      <c r="M79" s="111" t="str">
        <f>VLOOKUP(I79,Hoja2!A$3:I$54,5,0)</f>
        <v>PVE PSICOSOCIAL</v>
      </c>
      <c r="N79" s="70">
        <v>2</v>
      </c>
      <c r="O79" s="70">
        <v>3</v>
      </c>
      <c r="P79" s="70">
        <v>10</v>
      </c>
      <c r="Q79" s="70">
        <f t="shared" si="20"/>
        <v>6</v>
      </c>
      <c r="R79" s="70">
        <f t="shared" si="21"/>
        <v>60</v>
      </c>
      <c r="S79" s="70" t="str">
        <f t="shared" si="22"/>
        <v>M-6</v>
      </c>
      <c r="T79" s="62" t="str">
        <f t="shared" si="23"/>
        <v>III</v>
      </c>
      <c r="U79" s="62" t="str">
        <f t="shared" si="24"/>
        <v>Mejorable</v>
      </c>
      <c r="V79" s="69">
        <v>3</v>
      </c>
      <c r="W79" s="67" t="str">
        <f>VLOOKUP(I79,Hoja2!A$3:I$54,6,0)</f>
        <v>SECUELA, CALIFICACIÓN DE ENFERMEDAD LABORAL</v>
      </c>
      <c r="X79" s="73"/>
      <c r="Y79" s="73"/>
      <c r="Z79" s="73"/>
      <c r="AA79" s="72" t="s">
        <v>337</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8"/>
      <c r="B80" s="155"/>
      <c r="C80" s="119"/>
      <c r="D80" s="122"/>
      <c r="E80" s="125"/>
      <c r="F80" s="125"/>
      <c r="G80" s="125"/>
      <c r="H80" s="111" t="str">
        <f>VLOOKUP(I80,Hoja2!A$3:I$54,2,0)</f>
        <v>CARGA MENTAL, DEMANDAS EMOCIONALES, INESPECIFICIDAD DE DEFINICIÓN DE ROLES, MONOTONÍA</v>
      </c>
      <c r="I80" s="68" t="s">
        <v>146</v>
      </c>
      <c r="J80" s="111" t="str">
        <f>VLOOKUP(I80,Hoja2!A$3:I$54,3,0)</f>
        <v>ESTRÉS, CEFALÉA, IRRITABILIDAD</v>
      </c>
      <c r="K80" s="69"/>
      <c r="L80" s="111" t="str">
        <f>VLOOKUP(I80,Hoja2!A$3:I$54,4,0)</f>
        <v>N/A</v>
      </c>
      <c r="M80" s="111" t="str">
        <f>VLOOKUP(I80,Hoja2!A$3:I$54,5,0)</f>
        <v>PVE PSICOSOCIAL</v>
      </c>
      <c r="N80" s="70">
        <v>2</v>
      </c>
      <c r="O80" s="70">
        <v>1</v>
      </c>
      <c r="P80" s="70">
        <v>10</v>
      </c>
      <c r="Q80" s="70">
        <f t="shared" si="20"/>
        <v>2</v>
      </c>
      <c r="R80" s="70">
        <f t="shared" si="21"/>
        <v>20</v>
      </c>
      <c r="S80" s="70" t="str">
        <f t="shared" si="22"/>
        <v>B-2</v>
      </c>
      <c r="T80" s="62" t="str">
        <f t="shared" si="23"/>
        <v>IV</v>
      </c>
      <c r="U80" s="62" t="str">
        <f t="shared" si="24"/>
        <v>Aceptable</v>
      </c>
      <c r="V80" s="69">
        <v>3</v>
      </c>
      <c r="W80" s="67" t="str">
        <f>VLOOKUP(I80,Hoja2!A$3:I$54,6,0)</f>
        <v>SECUELA, CALIFICACIÓN DE ENFERMEDAD LABORAL</v>
      </c>
      <c r="X80" s="73"/>
      <c r="Y80" s="73"/>
      <c r="Z80" s="73"/>
      <c r="AA80" s="72" t="s">
        <v>337</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38.25">
      <c r="A81" s="158"/>
      <c r="B81" s="155"/>
      <c r="C81" s="119"/>
      <c r="D81" s="122"/>
      <c r="E81" s="125"/>
      <c r="F81" s="125"/>
      <c r="G81" s="125"/>
      <c r="H81" s="111" t="str">
        <f>VLOOKUP(I81,Hoja2!A$3:I$54,2,0)</f>
        <v>TECNOLOGÍA NO AVANZADA, COMUNICACIÓN NO EFECTIVA, SOBRECARGA CUANTITATIVA Y CUALITATIVA, NO HAY VARIACIÓN EN FORMA DE TRABAJO</v>
      </c>
      <c r="I81" s="68" t="s">
        <v>149</v>
      </c>
      <c r="J81" s="111" t="str">
        <f>VLOOKUP(I81,Hoja2!A$3:I$54,3,0)</f>
        <v>ENFERMEDADES DIGESTIVAS, IRRITABILIDAD</v>
      </c>
      <c r="K81" s="69"/>
      <c r="L81" s="111" t="str">
        <f>VLOOKUP(I81,Hoja2!A$3:I$54,4,0)</f>
        <v>N/A</v>
      </c>
      <c r="M81" s="111" t="str">
        <f>VLOOKUP(I81,Hoja2!A$3:I$54,5,0)</f>
        <v>PVE PSICOSOCIAL</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v>
      </c>
      <c r="X81" s="73"/>
      <c r="Y81" s="73"/>
      <c r="Z81" s="73"/>
      <c r="AA81" s="72" t="s">
        <v>337</v>
      </c>
      <c r="AB81" s="72" t="str">
        <f>VLOOKUP(I81,Hoja2!A$3:I$54,8,0)</f>
        <v>N/A</v>
      </c>
      <c r="AC81" s="73" t="str">
        <f>VLOOKUP(I81,Hoja2!A$3:I$54,9,0)</f>
        <v>FORTALECIMIENTO PVE PSICOSOCIAL</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5.5">
      <c r="A82" s="158"/>
      <c r="B82" s="155"/>
      <c r="C82" s="119"/>
      <c r="D82" s="122"/>
      <c r="E82" s="125"/>
      <c r="F82" s="125"/>
      <c r="G82" s="125"/>
      <c r="H82" s="111" t="str">
        <f>VLOOKUP(I82,Hoja2!A$3:I$54,2,0)</f>
        <v>ESTILOS DE MANDO RÍGIDOS, AUSENCIA DE CAPACITACIÓN, AUSENCIA DE PROGRAMAS DE BIENESTAR</v>
      </c>
      <c r="I82" s="68" t="s">
        <v>154</v>
      </c>
      <c r="J82" s="111" t="str">
        <f>VLOOKUP(I82,Hoja2!A$3:I$54,3,0)</f>
        <v>ESTRÉS, DEPRESIÓN, DESMOTIVACIÓN, AUSENCIA DE ATENCIÓN</v>
      </c>
      <c r="K82" s="69"/>
      <c r="L82" s="111" t="str">
        <f>VLOOKUP(I82,Hoja2!A$3:I$54,4,0)</f>
        <v>N/A</v>
      </c>
      <c r="M82" s="111" t="str">
        <f>VLOOKUP(I82,Hoja2!A$3:I$54,5,0)</f>
        <v>PVE PSICOSOCIAL</v>
      </c>
      <c r="N82" s="70">
        <v>2</v>
      </c>
      <c r="O82" s="70">
        <v>2</v>
      </c>
      <c r="P82" s="70">
        <v>10</v>
      </c>
      <c r="Q82" s="70">
        <f t="shared" si="20"/>
        <v>4</v>
      </c>
      <c r="R82" s="70">
        <f t="shared" si="21"/>
        <v>40</v>
      </c>
      <c r="S82" s="70" t="str">
        <f t="shared" si="22"/>
        <v>B-4</v>
      </c>
      <c r="T82" s="66" t="str">
        <f t="shared" si="23"/>
        <v>III</v>
      </c>
      <c r="U82" s="66" t="str">
        <f t="shared" si="24"/>
        <v>Mejorable</v>
      </c>
      <c r="V82" s="69">
        <v>3</v>
      </c>
      <c r="W82" s="67" t="str">
        <f>VLOOKUP(I82,Hoja2!A$3:I$54,6,0)</f>
        <v>SECUELA, CALIFICACIÓN DE ENFERMEDAD LABORAL</v>
      </c>
      <c r="X82" s="73"/>
      <c r="Y82" s="73"/>
      <c r="Z82" s="73"/>
      <c r="AA82" s="72" t="s">
        <v>337</v>
      </c>
      <c r="AB82" s="72" t="str">
        <f>VLOOKUP(I82,Hoja2!A$3:I$54,8,0)</f>
        <v>N/A</v>
      </c>
      <c r="AC82" s="73" t="str">
        <f>VLOOKUP(I82,Hoja2!A$3:I$54,9,0)</f>
        <v>FORTALECIMIENTO PVE PSICOSOCIAL</v>
      </c>
      <c r="AD82" s="84"/>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58"/>
      <c r="B83" s="155"/>
      <c r="C83" s="119"/>
      <c r="D83" s="122"/>
      <c r="E83" s="125"/>
      <c r="F83" s="125"/>
      <c r="G83" s="125"/>
      <c r="H83" s="111" t="str">
        <f>VLOOKUP(I83,Hoja2!A$3:I$54,2,0)</f>
        <v>SISMOS, INCENDIOS, INUNDACIONES, TERREMOTOS, VENDAVALES</v>
      </c>
      <c r="I83" s="68" t="s">
        <v>250</v>
      </c>
      <c r="J83" s="111" t="str">
        <f>VLOOKUP(I83,Hoja2!A$3:I$54,3,0)</f>
        <v>LESIONES, ATRAPAMIENTO, APLASTAMIENTO, PÉRDIDAS MATERIALES</v>
      </c>
      <c r="K83" s="69"/>
      <c r="L83" s="111" t="str">
        <f>VLOOKUP(I83,Hoja2!A$3:I$54,4,0)</f>
        <v>PG INSPECCIONES, PG EMERGENCIA</v>
      </c>
      <c r="M83" s="111" t="str">
        <f>VLOOKUP(I83,Hoja2!A$3:I$54,5,0)</f>
        <v>BRIGADAS DE EMERGENCIA</v>
      </c>
      <c r="N83" s="70">
        <v>2</v>
      </c>
      <c r="O83" s="70">
        <v>2</v>
      </c>
      <c r="P83" s="70">
        <v>10</v>
      </c>
      <c r="Q83" s="70">
        <f t="shared" si="20"/>
        <v>4</v>
      </c>
      <c r="R83" s="70">
        <f t="shared" si="21"/>
        <v>40</v>
      </c>
      <c r="S83" s="70" t="str">
        <f t="shared" si="22"/>
        <v>B-4</v>
      </c>
      <c r="T83" s="66" t="str">
        <f t="shared" si="23"/>
        <v>III</v>
      </c>
      <c r="U83" s="66" t="str">
        <f t="shared" si="24"/>
        <v>Mejorable</v>
      </c>
      <c r="V83" s="69">
        <v>3</v>
      </c>
      <c r="W83" s="67" t="str">
        <f>VLOOKUP(I83,Hoja2!A$3:I$54,6,0)</f>
        <v>SECUELA, CALIFICACIÓN DE ENFERMEDAD LABORAL, MUERTE</v>
      </c>
      <c r="X83" s="73"/>
      <c r="Y83" s="73"/>
      <c r="Z83" s="73"/>
      <c r="AA83" s="72" t="str">
        <f>VLOOKUP(I83,Hoja2!A$3:I$54,7,0)</f>
        <v>NS PLANES DE EMERGENCIA</v>
      </c>
      <c r="AB83" s="72" t="str">
        <f>VLOOKUP(I83,Hoja2!A$3:I$54,8,0)</f>
        <v>N/A</v>
      </c>
      <c r="AC83" s="73" t="str">
        <f>VLOOKUP(I83,Hoja2!A$3:I$54,9,0)</f>
        <v>N/A</v>
      </c>
      <c r="AD83" s="84"/>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6.25" thickBot="1">
      <c r="A84" s="158"/>
      <c r="B84" s="155"/>
      <c r="C84" s="120"/>
      <c r="D84" s="123"/>
      <c r="E84" s="126"/>
      <c r="F84" s="126"/>
      <c r="G84" s="126"/>
      <c r="H84" s="112" t="str">
        <f>VLOOKUP(I84,Hoja2!A$3:I$54,2,0)</f>
        <v>LLUVIAS, GRANIZADA, HELADAS</v>
      </c>
      <c r="I84" s="86" t="s">
        <v>251</v>
      </c>
      <c r="J84" s="112" t="str">
        <f>VLOOKUP(I84,Hoja2!A$3:I$54,3,0)</f>
        <v>LESIONES, ATRAPAMIENTO, APLASTAMIENTO, PÉRDIDAS MATERIALES</v>
      </c>
      <c r="K84" s="87"/>
      <c r="L84" s="112" t="str">
        <f>VLOOKUP(I84,Hoja2!A$3:I$54,4,0)</f>
        <v>PG INSPECCIONES, PG EMERGENCIA</v>
      </c>
      <c r="M84" s="112" t="str">
        <f>VLOOKUP(I84,Hoja2!A$3:I$54,5,0)</f>
        <v>BRIGADAS DE EMERGENCIA</v>
      </c>
      <c r="N84" s="88">
        <v>2</v>
      </c>
      <c r="O84" s="88">
        <v>3</v>
      </c>
      <c r="P84" s="88">
        <v>10</v>
      </c>
      <c r="Q84" s="88">
        <f t="shared" si="20"/>
        <v>6</v>
      </c>
      <c r="R84" s="88">
        <f t="shared" si="21"/>
        <v>60</v>
      </c>
      <c r="S84" s="88" t="str">
        <f t="shared" si="22"/>
        <v>M-6</v>
      </c>
      <c r="T84" s="89" t="str">
        <f t="shared" si="23"/>
        <v>III</v>
      </c>
      <c r="U84" s="89" t="str">
        <f t="shared" si="24"/>
        <v>Mejorable</v>
      </c>
      <c r="V84" s="87">
        <v>3</v>
      </c>
      <c r="W84" s="85" t="str">
        <f>VLOOKUP(I84,Hoja2!A$3:I$54,6,0)</f>
        <v>SECUELA, CALIFICACIÓN DE ENFERMEDAD LABORAL, MUERTE</v>
      </c>
      <c r="X84" s="90"/>
      <c r="Y84" s="90"/>
      <c r="Z84" s="90"/>
      <c r="AA84" s="91" t="str">
        <f>VLOOKUP(I84,Hoja2!A$3:I$54,7,0)</f>
        <v>NS PLANES DE EMERGENCIA</v>
      </c>
      <c r="AB84" s="91" t="str">
        <f>VLOOKUP(I84,Hoja2!A$3:I$54,8,0)</f>
        <v>N/A</v>
      </c>
      <c r="AC84" s="90" t="str">
        <f>VLOOKUP(I84,Hoja2!A$3:I$54,9,0)</f>
        <v>N/A</v>
      </c>
      <c r="AD84" s="92"/>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25.5">
      <c r="A85" s="158"/>
      <c r="B85" s="155"/>
      <c r="C85" s="127" t="s">
        <v>273</v>
      </c>
      <c r="D85" s="130" t="s">
        <v>316</v>
      </c>
      <c r="E85" s="133" t="s">
        <v>271</v>
      </c>
      <c r="F85" s="133">
        <v>32</v>
      </c>
      <c r="G85" s="133" t="s">
        <v>256</v>
      </c>
      <c r="H85" s="74" t="str">
        <f>VLOOKUP(I85,Hoja2!A$3:I$54,2,0)</f>
        <v>INADECUADAS CONEXIONES ELÉCTRICAS, SATURACIÓN EN TOMAS DE ENERGÍA</v>
      </c>
      <c r="I85" s="75" t="s">
        <v>158</v>
      </c>
      <c r="J85" s="74" t="str">
        <f>VLOOKUP(I85,Hoja2!A$3:I$54,3,0)</f>
        <v>QUEMADURAS, ELECTROCUCIÓN, ARITMIA CARDIACA, MUERTE</v>
      </c>
      <c r="K85" s="76"/>
      <c r="L85" s="74" t="str">
        <f>VLOOKUP(I85,Hoja2!A$3:I$54,4,0)</f>
        <v>PG INSPECCIONES, PG EMERGENCIA, REQUISITOS MÍNIMOS PARA LÍNEAS ELÉCTRICAS</v>
      </c>
      <c r="M85" s="74" t="str">
        <f>VLOOKUP(I85,Hoja2!A$3:I$54,5,0)</f>
        <v>ELEMENTOS DE PROTECCIÓN PERSONAL</v>
      </c>
      <c r="N85" s="77">
        <v>10</v>
      </c>
      <c r="O85" s="77">
        <v>4</v>
      </c>
      <c r="P85" s="77">
        <v>25</v>
      </c>
      <c r="Q85" s="77">
        <f t="shared" si="20"/>
        <v>40</v>
      </c>
      <c r="R85" s="77">
        <f t="shared" si="21"/>
        <v>1000</v>
      </c>
      <c r="S85" s="77" t="str">
        <f t="shared" si="22"/>
        <v>MA-40</v>
      </c>
      <c r="T85" s="78" t="str">
        <f t="shared" si="23"/>
        <v>I</v>
      </c>
      <c r="U85" s="78" t="str">
        <f>IF(T85=0,"",IF(T85="IV","Aceptable",IF(T85="III","Mejorable",IF(T85="II","No Aceptable o Aceptable con Control Especifico",IF(T85="I","No Aceptable","")))))</f>
        <v>No Aceptable</v>
      </c>
      <c r="V85" s="76">
        <v>8</v>
      </c>
      <c r="W85" s="74" t="str">
        <f>VLOOKUP(I85,Hoja2!A$3:I$54,6,0)</f>
        <v>SECUELA, CALIFICACIÓN DE ENFERMEDAD LABORAL, MUERTE</v>
      </c>
      <c r="X85" s="79"/>
      <c r="Y85" s="79"/>
      <c r="Z85" s="79"/>
      <c r="AA85" s="80" t="str">
        <f>VLOOKUP(I85,Hoja2!A$3:I$54,7,0)</f>
        <v>NS LÍNEAS ELÉCTRICAS</v>
      </c>
      <c r="AB85" s="80" t="str">
        <f>VLOOKUP(I85,Hoja2!A$3:I$54,8,0)</f>
        <v>BUENAS PRACTICAS, APLICACIÓN DE PROCEDIMIENTOS</v>
      </c>
      <c r="AC85" s="81" t="str">
        <f>VLOOKUP(I85,Hoja2!A$3:I$54,9,0)</f>
        <v>BUENAS PRACTICAS, APLICACIÓN DE PROCEDIMIENTOS</v>
      </c>
      <c r="AD85" s="82"/>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40.5">
      <c r="A86" s="158"/>
      <c r="B86" s="155"/>
      <c r="C86" s="128"/>
      <c r="D86" s="131"/>
      <c r="E86" s="134"/>
      <c r="F86" s="134"/>
      <c r="G86" s="134"/>
      <c r="H86" s="58" t="str">
        <f>VLOOKUP(I86,Hoja2!A$3:I$54,2,0)</f>
        <v>INADECUADAS CONEXIONES ELÉCTRICAS, SATURACIÓN EN TOMAS DE ENERGÍA</v>
      </c>
      <c r="I86" s="59" t="s">
        <v>163</v>
      </c>
      <c r="J86" s="58" t="str">
        <f>VLOOKUP(I86,Hoja2!A$3:I$54,3,0)</f>
        <v>INTOXICACIÓN, QUEMADURAS</v>
      </c>
      <c r="K86" s="60"/>
      <c r="L86" s="58" t="str">
        <f>VLOOKUP(I86,Hoja2!A$3:I$54,4,0)</f>
        <v>PG INSPECCIONES, PG EMERGENCIA</v>
      </c>
      <c r="M86" s="58" t="str">
        <f>VLOOKUP(I86,Hoja2!A$3:I$54,5,0)</f>
        <v>BRIGADAS DE EMERGENCIA</v>
      </c>
      <c r="N86" s="61">
        <v>10</v>
      </c>
      <c r="O86" s="61">
        <v>3</v>
      </c>
      <c r="P86" s="61">
        <v>10</v>
      </c>
      <c r="Q86" s="61">
        <f t="shared" si="20"/>
        <v>30</v>
      </c>
      <c r="R86" s="61">
        <f t="shared" si="21"/>
        <v>300</v>
      </c>
      <c r="S86" s="61" t="str">
        <f t="shared" si="22"/>
        <v>MA-30</v>
      </c>
      <c r="T86" s="62" t="str">
        <f t="shared" si="23"/>
        <v>II</v>
      </c>
      <c r="U86" s="62" t="str">
        <f t="shared" ref="U86:U121" si="25">IF(T86=0,"",IF(T86="IV","Aceptable",IF(T86="III","Mejorable",IF(T86="II","No Aceptable o Aceptable con Control Especifico",IF(T86="I","No Aceptable","")))))</f>
        <v>No Aceptable o Aceptable con Control Especifico</v>
      </c>
      <c r="V86" s="60">
        <v>8</v>
      </c>
      <c r="W86" s="58" t="str">
        <f>VLOOKUP(I86,Hoja2!A$3:I$54,6,0)</f>
        <v>SECUELA, CALIFICACIÓN DE ENFERMEDAD LABORAL, MUERTE</v>
      </c>
      <c r="X86" s="63"/>
      <c r="Y86" s="63"/>
      <c r="Z86" s="63"/>
      <c r="AA86" s="64" t="str">
        <f>VLOOKUP(I86,Hoja2!A$3:I$54,7,0)</f>
        <v>NS PLANES DE EMERGENCIA</v>
      </c>
      <c r="AB86" s="64" t="str">
        <f>VLOOKUP(I86,Hoja2!A$3:I$54,8,0)</f>
        <v>REPORTES DE CONDICIONES INSEGURAS</v>
      </c>
      <c r="AC86" s="65" t="str">
        <f>VLOOKUP(I86,Hoja2!A$3:I$54,9,0)</f>
        <v>N/A</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40.5">
      <c r="A87" s="158"/>
      <c r="B87" s="155"/>
      <c r="C87" s="128"/>
      <c r="D87" s="131"/>
      <c r="E87" s="134"/>
      <c r="F87" s="134"/>
      <c r="G87" s="134"/>
      <c r="H87" s="58" t="str">
        <f>VLOOKUP(I87,Hoja2!A$3:I$54,2,0)</f>
        <v>ESCALERAS SIN BARANDAL, PISOS A DESNIVEL,INFRAESTRUCTURA DÉBIL, OBJETOS MAL UBICADOS, AUSENCIA DE ORDEN Y ASEO</v>
      </c>
      <c r="I87" s="59" t="s">
        <v>247</v>
      </c>
      <c r="J87" s="58" t="str">
        <f>VLOOKUP(I87,Hoja2!A$3:I$54,3,0)</f>
        <v>CAÍDAS DEL MISMO Y DISTINTO NIVEL, FRACTURAS, GOLPE CON OBJETOS, CAÍDA DE OBJETOS, OBSTRUCCIÓN DE VÍAS</v>
      </c>
      <c r="K87" s="60"/>
      <c r="L87" s="58" t="str">
        <f>VLOOKUP(I87,Hoja2!A$3:I$54,4,0)</f>
        <v>PG INSPECCIONES, PG EMERGENCIA</v>
      </c>
      <c r="M87" s="58" t="str">
        <f>VLOOKUP(I87,Hoja2!A$3:I$54,5,0)</f>
        <v>CAPACITACIÓN</v>
      </c>
      <c r="N87" s="61">
        <v>6</v>
      </c>
      <c r="O87" s="61">
        <v>3</v>
      </c>
      <c r="P87" s="61">
        <v>10</v>
      </c>
      <c r="Q87" s="61">
        <f t="shared" si="20"/>
        <v>18</v>
      </c>
      <c r="R87" s="61">
        <f t="shared" si="21"/>
        <v>180</v>
      </c>
      <c r="S87" s="61" t="str">
        <f t="shared" si="22"/>
        <v>A-18</v>
      </c>
      <c r="T87" s="62" t="str">
        <f t="shared" si="23"/>
        <v>II</v>
      </c>
      <c r="U87" s="62" t="str">
        <f t="shared" si="25"/>
        <v>No Aceptable o Aceptable con Control Especifico</v>
      </c>
      <c r="V87" s="60">
        <v>8</v>
      </c>
      <c r="W87" s="58" t="str">
        <f>VLOOKUP(I87,Hoja2!A$3:I$54,6,0)</f>
        <v>SECUELA, CALIFICACIÓN DE ENFERMEDAD LABORAL, MUERTE</v>
      </c>
      <c r="X87" s="65"/>
      <c r="Y87" s="65"/>
      <c r="Z87" s="65"/>
      <c r="AA87" s="64" t="s">
        <v>337</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30">
      <c r="A88" s="158"/>
      <c r="B88" s="155"/>
      <c r="C88" s="128"/>
      <c r="D88" s="131"/>
      <c r="E88" s="134"/>
      <c r="F88" s="134"/>
      <c r="G88" s="134"/>
      <c r="H88" s="58" t="str">
        <f>VLOOKUP(I88,Hoja2!A$3:I$54,2,0)</f>
        <v>LLUVIAS, CRECIENTE DE RIOS Y QUEBRADAS, CAÍDAS DESDE TARAVITAS Y PUENTES</v>
      </c>
      <c r="I88" s="59" t="s">
        <v>334</v>
      </c>
      <c r="J88" s="58" t="str">
        <f>VLOOKUP(I88,Hoja2!A$3:I$54,3,0)</f>
        <v>INMERSIÓN, MUERTE</v>
      </c>
      <c r="K88" s="60"/>
      <c r="L88" s="58" t="str">
        <f>VLOOKUP(I88,Hoja2!A$3:I$54,4,0)</f>
        <v>PG INSPECCIONES, PG EMERGENCIA</v>
      </c>
      <c r="M88" s="58" t="str">
        <f>VLOOKUP(I88,Hoja2!A$3:I$54,5,0)</f>
        <v>CAPACITACIÓN</v>
      </c>
      <c r="N88" s="61">
        <v>10</v>
      </c>
      <c r="O88" s="61">
        <v>3</v>
      </c>
      <c r="P88" s="61">
        <v>25</v>
      </c>
      <c r="Q88" s="61">
        <f t="shared" si="20"/>
        <v>30</v>
      </c>
      <c r="R88" s="61">
        <f t="shared" si="21"/>
        <v>750</v>
      </c>
      <c r="S88" s="61" t="str">
        <f t="shared" si="22"/>
        <v>MA-30</v>
      </c>
      <c r="T88" s="66" t="str">
        <f t="shared" si="23"/>
        <v>I</v>
      </c>
      <c r="U88" s="66" t="str">
        <f t="shared" si="25"/>
        <v>No Aceptable</v>
      </c>
      <c r="V88" s="60">
        <v>8</v>
      </c>
      <c r="W88" s="58" t="str">
        <f>VLOOKUP(I88,Hoja2!A$3:I$54,6,0)</f>
        <v>SECUELA, CALIFICACIÓN DE ENFERMEDAD LABORAL, MUERTE</v>
      </c>
      <c r="X88" s="65"/>
      <c r="Y88" s="65"/>
      <c r="Z88" s="65"/>
      <c r="AA88" s="64" t="s">
        <v>337</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51">
      <c r="A89" s="158"/>
      <c r="B89" s="155"/>
      <c r="C89" s="128"/>
      <c r="D89" s="131"/>
      <c r="E89" s="134"/>
      <c r="F89" s="134"/>
      <c r="G89" s="134"/>
      <c r="H89" s="58" t="str">
        <f>VLOOKUP(I89,Hoja2!A$3:I$54,2,0)</f>
        <v>SUPERFICIES DE TRABAJO IRREGULARES O DESLIZANTES</v>
      </c>
      <c r="I89" s="59" t="s">
        <v>248</v>
      </c>
      <c r="J89" s="58" t="str">
        <f>VLOOKUP(I89,Hoja2!A$3:I$54,3,0)</f>
        <v>CAÍDAS DEL MISMO Y DISTINTO NIVEL, FRACTURAS, GOLPE CON OBJETOS</v>
      </c>
      <c r="K89" s="60"/>
      <c r="L89" s="58" t="str">
        <f>VLOOKUP(I89,Hoja2!A$3:I$54,4,0)</f>
        <v>PG INSPECCIONES, PG EMERGENCIA</v>
      </c>
      <c r="M89" s="58" t="str">
        <f>VLOOKUP(I89,Hoja2!A$3:I$54,5,0)</f>
        <v>CAPACITACIÓN</v>
      </c>
      <c r="N89" s="61">
        <v>10</v>
      </c>
      <c r="O89" s="61">
        <v>4</v>
      </c>
      <c r="P89" s="61">
        <v>25</v>
      </c>
      <c r="Q89" s="61">
        <f t="shared" si="20"/>
        <v>40</v>
      </c>
      <c r="R89" s="61">
        <f t="shared" si="21"/>
        <v>1000</v>
      </c>
      <c r="S89" s="61" t="str">
        <f t="shared" si="22"/>
        <v>MA-40</v>
      </c>
      <c r="T89" s="66" t="str">
        <f t="shared" si="23"/>
        <v>I</v>
      </c>
      <c r="U89" s="66" t="str">
        <f t="shared" si="25"/>
        <v>No Aceptable</v>
      </c>
      <c r="V89" s="60">
        <v>8</v>
      </c>
      <c r="W89" s="58" t="str">
        <f>VLOOKUP(I89,Hoja2!A$3:I$54,6,0)</f>
        <v>SECUELA, CALIFICACIÓN DE ENFERMEDAD LABORAL, MUERTE</v>
      </c>
      <c r="X89" s="65"/>
      <c r="Y89" s="65"/>
      <c r="Z89" s="65" t="s">
        <v>336</v>
      </c>
      <c r="AA89" s="64" t="s">
        <v>337</v>
      </c>
      <c r="AB89" s="64" t="str">
        <f>VLOOKUP(I89,Hoja2!A$3:I$54,8,0)</f>
        <v>REPORTES DE CONDICIONES INSEGURAS</v>
      </c>
      <c r="AC89" s="65" t="str">
        <f>VLOOKUP(I89,Hoja2!A$3:I$54,9,0)</f>
        <v>SEGUIMIENTO A ACCIONES PREVENTIVAS Y CORRECTIVAS</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8"/>
      <c r="B90" s="155"/>
      <c r="C90" s="128"/>
      <c r="D90" s="131"/>
      <c r="E90" s="134"/>
      <c r="F90" s="134"/>
      <c r="G90" s="134"/>
      <c r="H90" s="58" t="str">
        <f>VLOOKUP(I90,Hoja2!A$3:I$54,2,0)</f>
        <v>SISTEMAS Y MEDIDAS DE ALMACENAMIENTO</v>
      </c>
      <c r="I90" s="59" t="s">
        <v>249</v>
      </c>
      <c r="J90" s="58" t="str">
        <f>VLOOKUP(I90,Hoja2!A$3:I$54,3,0)</f>
        <v>CAÍDAS DEL MISMO Y DISTINTO NIVEL, FRACTURAS, GOLPE CON OBJETOS, CAÍDA DE OBJETOS, OBSTRUCCIÓN DE VÍAS</v>
      </c>
      <c r="K90" s="60"/>
      <c r="L90" s="58" t="str">
        <f>VLOOKUP(I90,Hoja2!A$3:I$54,4,0)</f>
        <v>PG INSPECCIONES, PG EMERGENCIA</v>
      </c>
      <c r="M90" s="58" t="str">
        <f>VLOOKUP(I90,Hoja2!A$3:I$54,5,0)</f>
        <v>CAPACITACIÓN</v>
      </c>
      <c r="N90" s="61">
        <v>10</v>
      </c>
      <c r="O90" s="61">
        <v>4</v>
      </c>
      <c r="P90" s="61">
        <v>10</v>
      </c>
      <c r="Q90" s="61">
        <f t="shared" si="20"/>
        <v>40</v>
      </c>
      <c r="R90" s="61">
        <f t="shared" si="21"/>
        <v>400</v>
      </c>
      <c r="S90" s="61" t="str">
        <f t="shared" si="22"/>
        <v>MA-40</v>
      </c>
      <c r="T90" s="66" t="str">
        <f t="shared" si="23"/>
        <v>II</v>
      </c>
      <c r="U90" s="66" t="str">
        <f t="shared" si="25"/>
        <v>No Aceptable o Aceptable con Control Especifico</v>
      </c>
      <c r="V90" s="60">
        <v>8</v>
      </c>
      <c r="W90" s="58" t="str">
        <f>VLOOKUP(I90,Hoja2!A$3:I$54,6,0)</f>
        <v>SECUELA, CALIFICACIÓN DE ENFERMEDAD LABORAL, MUERTE</v>
      </c>
      <c r="X90" s="65"/>
      <c r="Y90" s="65"/>
      <c r="Z90" s="65"/>
      <c r="AA90" s="64" t="s">
        <v>337</v>
      </c>
      <c r="AB90" s="64" t="str">
        <f>VLOOKUP(I90,Hoja2!A$3:I$54,8,0)</f>
        <v>REPORTES DE CONDICIONES INSEGURAS</v>
      </c>
      <c r="AC90" s="65" t="str">
        <f>VLOOKUP(I90,Hoja2!A$3:I$54,9,0)</f>
        <v>SEGUIMIENTO A ACCIONES PREVENTIVAS Y CORRECTIVAS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40.5">
      <c r="A91" s="158"/>
      <c r="B91" s="155"/>
      <c r="C91" s="128"/>
      <c r="D91" s="131"/>
      <c r="E91" s="134"/>
      <c r="F91" s="134"/>
      <c r="G91" s="134"/>
      <c r="H91" s="58" t="str">
        <f>VLOOKUP(I91,Hoja2!A$3:I$54,2,0)</f>
        <v>ATROPELLAMIENTO, ENVESTIDA</v>
      </c>
      <c r="I91" s="59" t="s">
        <v>189</v>
      </c>
      <c r="J91" s="58" t="str">
        <f>VLOOKUP(I91,Hoja2!A$3:I$54,3,0)</f>
        <v>LESIONES, PÉRDIDAS MATERIALES, MUERTE</v>
      </c>
      <c r="K91" s="60"/>
      <c r="L91" s="58" t="str">
        <f>VLOOKUP(I91,Hoja2!A$3:I$54,4,0)</f>
        <v>PG INSPECCIONES, PG EMERGENCIA</v>
      </c>
      <c r="M91" s="58" t="str">
        <f>VLOOKUP(I91,Hoja2!A$3:I$54,5,0)</f>
        <v>PG SEGURIDAD VIAL</v>
      </c>
      <c r="N91" s="61">
        <v>2</v>
      </c>
      <c r="O91" s="61">
        <v>4</v>
      </c>
      <c r="P91" s="61">
        <v>25</v>
      </c>
      <c r="Q91" s="61">
        <f t="shared" si="20"/>
        <v>8</v>
      </c>
      <c r="R91" s="61">
        <f t="shared" si="21"/>
        <v>200</v>
      </c>
      <c r="S91" s="61" t="str">
        <f t="shared" si="22"/>
        <v>M-8</v>
      </c>
      <c r="T91" s="62" t="str">
        <f t="shared" si="23"/>
        <v>II</v>
      </c>
      <c r="U91" s="62" t="str">
        <f t="shared" si="25"/>
        <v>No Aceptable o Aceptable con Control Especifico</v>
      </c>
      <c r="V91" s="60">
        <v>8</v>
      </c>
      <c r="W91" s="58" t="str">
        <f>VLOOKUP(I91,Hoja2!A$3:I$54,6,0)</f>
        <v>SECUELA, CALIFICACIÓN DE ENFERMEDAD LABORAL, MUERTE</v>
      </c>
      <c r="X91" s="65"/>
      <c r="Y91" s="65"/>
      <c r="Z91" s="65"/>
      <c r="AA91" s="64" t="str">
        <f>VLOOKUP(I91,Hoja2!A$3:I$54,7,0)</f>
        <v>NS SEGURIDAD VIAL</v>
      </c>
      <c r="AB91" s="64" t="str">
        <f>VLOOKUP(I91,Hoja2!A$3:I$54,8,0)</f>
        <v>REPORTE DE CONDICIONES</v>
      </c>
      <c r="AC91" s="65" t="str">
        <f>VLOOKUP(I91,Hoja2!A$3:I$54,9,0)</f>
        <v>LISTAS PREOPERACIONALES, MANTENIMIENTO PREVENTIVO Y CORRECTIVO</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40.5">
      <c r="A92" s="158"/>
      <c r="B92" s="155"/>
      <c r="C92" s="128"/>
      <c r="D92" s="131"/>
      <c r="E92" s="134"/>
      <c r="F92" s="134"/>
      <c r="G92" s="134"/>
      <c r="H92" s="58" t="str">
        <f>VLOOKUP(I92,Hoja2!A$3:I$54,2,0)</f>
        <v>ATRACO, ROBO, ATENTADO, SECUESTROS, DE ORDEN PÚBLICO</v>
      </c>
      <c r="I92" s="59" t="s">
        <v>180</v>
      </c>
      <c r="J92" s="58" t="str">
        <f>VLOOKUP(I92,Hoja2!A$3:I$54,3,0)</f>
        <v>HERIDAS, LESIONES FÍSICAS / PSICOLÓGICAS</v>
      </c>
      <c r="K92" s="60"/>
      <c r="L92" s="58" t="str">
        <f>VLOOKUP(I92,Hoja2!A$3:I$54,4,0)</f>
        <v>PG INSPECCIONES, PG EMERGENCIA</v>
      </c>
      <c r="M92" s="58" t="str">
        <f>VLOOKUP(I92,Hoja2!A$3:I$54,5,0)</f>
        <v>UNIFORMES CORPORATIVOS, CHAQUETAS CORPORATIVAS, CARNETIZACIÓN</v>
      </c>
      <c r="N92" s="61">
        <v>6</v>
      </c>
      <c r="O92" s="61">
        <v>3</v>
      </c>
      <c r="P92" s="61">
        <v>25</v>
      </c>
      <c r="Q92" s="61">
        <f t="shared" si="20"/>
        <v>18</v>
      </c>
      <c r="R92" s="61">
        <f t="shared" si="21"/>
        <v>450</v>
      </c>
      <c r="S92" s="61" t="str">
        <f t="shared" si="22"/>
        <v>A-18</v>
      </c>
      <c r="T92" s="62" t="str">
        <f t="shared" si="23"/>
        <v>II</v>
      </c>
      <c r="U92" s="62" t="str">
        <f t="shared" si="25"/>
        <v>No Aceptable o Aceptable con Control Especifico</v>
      </c>
      <c r="V92" s="60">
        <v>8</v>
      </c>
      <c r="W92" s="58" t="str">
        <f>VLOOKUP(I92,Hoja2!A$3:I$54,6,0)</f>
        <v>SECUELA, CALIFICACIÓN DE ENFERMEDAD LABORAL, MUERTE</v>
      </c>
      <c r="X92" s="65"/>
      <c r="Y92" s="65"/>
      <c r="Z92" s="65"/>
      <c r="AA92" s="64" t="s">
        <v>337</v>
      </c>
      <c r="AB92" s="64" t="str">
        <f>VLOOKUP(I92,Hoja2!A$3:I$54,8,0)</f>
        <v>BUENAS PRACTICAS, APLICACIÓN DE PROCEDIMIENTOS</v>
      </c>
      <c r="AC92" s="65" t="str">
        <f>VLOOKUP(I92,Hoja2!A$3:I$54,9,0)</f>
        <v>BUENAS PRACTICAS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40.5">
      <c r="A93" s="158"/>
      <c r="B93" s="155"/>
      <c r="C93" s="128"/>
      <c r="D93" s="131"/>
      <c r="E93" s="134"/>
      <c r="F93" s="134"/>
      <c r="G93" s="134"/>
      <c r="H93" s="58" t="str">
        <f>VLOOKUP(I93,Hoja2!A$3:I$54,2,0)</f>
        <v>EXPLOSION, FUGA, DERRAME E INCENDIO</v>
      </c>
      <c r="I93" s="59" t="s">
        <v>230</v>
      </c>
      <c r="J93" s="58" t="str">
        <f>VLOOKUP(I93,Hoja2!A$3:I$54,3,0)</f>
        <v>INTOXICACIÓN, QUEMADURAS, LESIONES, ATRAPAMIENTO</v>
      </c>
      <c r="K93" s="60"/>
      <c r="L93" s="58" t="str">
        <f>VLOOKUP(I93,Hoja2!A$3:I$54,4,0)</f>
        <v>PG INSPECCIONES, PG EMERGENCIA</v>
      </c>
      <c r="M93" s="58" t="str">
        <f>VLOOKUP(I93,Hoja2!A$3:I$54,5,0)</f>
        <v>NO OBSERVADO</v>
      </c>
      <c r="N93" s="61">
        <v>6</v>
      </c>
      <c r="O93" s="61">
        <v>3</v>
      </c>
      <c r="P93" s="61">
        <v>10</v>
      </c>
      <c r="Q93" s="61">
        <f t="shared" si="20"/>
        <v>18</v>
      </c>
      <c r="R93" s="61">
        <f t="shared" si="21"/>
        <v>180</v>
      </c>
      <c r="S93" s="61" t="str">
        <f t="shared" si="22"/>
        <v>A-18</v>
      </c>
      <c r="T93" s="62" t="str">
        <f t="shared" si="23"/>
        <v>II</v>
      </c>
      <c r="U93" s="62" t="str">
        <f t="shared" si="25"/>
        <v>No Aceptable o Aceptable con Control Especifico</v>
      </c>
      <c r="V93" s="60">
        <v>8</v>
      </c>
      <c r="W93" s="58" t="str">
        <f>VLOOKUP(I93,Hoja2!A$3:I$54,6,0)</f>
        <v>SECUELA, CALIFICACIÓN DE ENFERMEDAD LABORAL, MUERTE</v>
      </c>
      <c r="X93" s="65"/>
      <c r="Y93" s="65"/>
      <c r="Z93" s="65"/>
      <c r="AA93" s="64" t="str">
        <f>VLOOKUP(I93,Hoja2!A$3:I$54,7,0)</f>
        <v>NS PLANES DE EMERGENCIA</v>
      </c>
      <c r="AB93" s="64" t="str">
        <f>VLOOKUP(I93,Hoja2!A$3:I$54,8,0)</f>
        <v>PROTOCOLOS DE EVACUACIÓN, PUNTO DE ENCUENTRO</v>
      </c>
      <c r="AC93" s="65" t="str">
        <f>VLOOKUP(I93,Hoja2!A$3:I$54,9,0)</f>
        <v>N/A</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51">
      <c r="A94" s="158"/>
      <c r="B94" s="155"/>
      <c r="C94" s="128"/>
      <c r="D94" s="131"/>
      <c r="E94" s="134"/>
      <c r="F94" s="134"/>
      <c r="G94" s="134"/>
      <c r="H94" s="109" t="str">
        <f>VLOOKUP(I94,[1]Hoja2!A$3:I$54,2,0)</f>
        <v>MÁQUINARIA Y EQUIPO</v>
      </c>
      <c r="I94" s="59" t="s">
        <v>168</v>
      </c>
      <c r="J94" s="109" t="str">
        <f>VLOOKUP(I94,[1]Hoja2!A$3:I$54,3,0)</f>
        <v>ATRAPAMIENTO, AMPUTACIÓN, APLASTAMIENTO, FRACTURA</v>
      </c>
      <c r="K94" s="60"/>
      <c r="L94" s="109" t="str">
        <f>VLOOKUP(I94,[1]Hoja2!A$3:I$54,4,0)</f>
        <v>PG INSPECCIONES, PG EMERGENCIA, REQUISITOS PARA MANEJO DE MÁQUINAS, REQUISITOS PARA REALIZAR LABORES EN TALLERES</v>
      </c>
      <c r="M94" s="109" t="str">
        <f>VLOOKUP(I94,[1]Hoja2!A$3:I$54,5,0)</f>
        <v>ELEMENTOS DE PROTECCIÓN PERSONAL</v>
      </c>
      <c r="N94" s="61">
        <v>2</v>
      </c>
      <c r="O94" s="61">
        <v>3</v>
      </c>
      <c r="P94" s="61">
        <v>10</v>
      </c>
      <c r="Q94" s="61">
        <f t="shared" si="20"/>
        <v>6</v>
      </c>
      <c r="R94" s="61">
        <f t="shared" si="21"/>
        <v>60</v>
      </c>
      <c r="S94" s="61" t="str">
        <f t="shared" si="22"/>
        <v>M-6</v>
      </c>
      <c r="T94" s="62" t="str">
        <f t="shared" si="23"/>
        <v>III</v>
      </c>
      <c r="U94" s="62" t="str">
        <f t="shared" si="25"/>
        <v>Mejorable</v>
      </c>
      <c r="V94" s="60">
        <v>8</v>
      </c>
      <c r="W94" s="109" t="str">
        <f>VLOOKUP(I94,[1]Hoja2!A$3:I$54,6,0)</f>
        <v>SECUELA, CALIFICACIÓN DE ENFERMEDAD LABORAL, MUERTE</v>
      </c>
      <c r="X94" s="65"/>
      <c r="Y94" s="65"/>
      <c r="Z94" s="65"/>
      <c r="AA94" s="64" t="str">
        <f>VLOOKUP(I94,[1]Hoja2!A$3:I$54,7,0)</f>
        <v>NS EQUIPOS</v>
      </c>
      <c r="AB94" s="64" t="str">
        <f>VLOOKUP(I94,[1]Hoja2!A$3:I$54,8,0)</f>
        <v>BUENAS PRACTICAS, PROCEDIMIENTOS, INSPECCIONES PREUSO OPERACIONALES</v>
      </c>
      <c r="AC94" s="65" t="str">
        <f>VLOOKUP(I94,[1]Hoja2!A$3:I$54,9,0)</f>
        <v>INSPECCIONES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63.75">
      <c r="A95" s="158"/>
      <c r="B95" s="155"/>
      <c r="C95" s="128"/>
      <c r="D95" s="131"/>
      <c r="E95" s="134"/>
      <c r="F95" s="134"/>
      <c r="G95" s="134"/>
      <c r="H95" s="109" t="str">
        <f>VLOOKUP(I95,[1]Hoja2!A$3:I$54,2,0)</f>
        <v>HERRAMIENTAS MANUALES</v>
      </c>
      <c r="I95" s="59" t="s">
        <v>174</v>
      </c>
      <c r="J95" s="109" t="str">
        <f>VLOOKUP(I95,[1]Hoja2!A$3:I$54,3,0)</f>
        <v>QUEMADURAS, LESIONES, PELLIZCOS, APLASTAMIENTOS</v>
      </c>
      <c r="K95" s="60"/>
      <c r="L95" s="109" t="str">
        <f>VLOOKUP(I95,[1]Hoja2!A$3:I$54,4,0)</f>
        <v>REQUISITOS MANEJO DE EQUIPOS EMPLEADOS EN LABORES DE CONSTRUCCION ACUEDUCTO Y ALCANTARILLADO, PG INSPECCIONES,PG EMERGENCIA, REQUISITOS  PARA EL MANEJO DE MÁQUINAS HERRAMIENTAS</v>
      </c>
      <c r="M95" s="109" t="str">
        <f>VLOOKUP(I95,[1]Hoja2!A$3:I$54,5,0)</f>
        <v>ELEMENTOS DE PROTECCIÓN PERSONAL</v>
      </c>
      <c r="N95" s="61">
        <v>2</v>
      </c>
      <c r="O95" s="61">
        <v>1</v>
      </c>
      <c r="P95" s="61">
        <v>10</v>
      </c>
      <c r="Q95" s="61">
        <f t="shared" si="20"/>
        <v>2</v>
      </c>
      <c r="R95" s="61">
        <f t="shared" si="21"/>
        <v>20</v>
      </c>
      <c r="S95" s="61" t="str">
        <f t="shared" si="22"/>
        <v>B-2</v>
      </c>
      <c r="T95" s="62" t="str">
        <f t="shared" si="23"/>
        <v>IV</v>
      </c>
      <c r="U95" s="62" t="str">
        <f t="shared" si="25"/>
        <v>Aceptable</v>
      </c>
      <c r="V95" s="60">
        <v>8</v>
      </c>
      <c r="W95" s="109" t="str">
        <f>VLOOKUP(I95,[1]Hoja2!A$3:I$54,6,0)</f>
        <v>SECUELA, CALIFICACIÓN DE ENFERMEDAD LABORAL</v>
      </c>
      <c r="X95" s="65"/>
      <c r="Y95" s="65"/>
      <c r="Z95" s="65"/>
      <c r="AA95" s="64" t="str">
        <f>VLOOKUP(I95,[1]Hoja2!A$3:I$54,7,0)</f>
        <v>NS HERRAMIENTAS</v>
      </c>
      <c r="AB95" s="64" t="str">
        <f>VLOOKUP(I95,[1]Hoja2!A$3:I$54,8,0)</f>
        <v>BUENAS PRACTICAS,  INSPECCIONES OPERACIONALES</v>
      </c>
      <c r="AC95" s="65" t="str">
        <f>VLOOKUP(I95,[1]Hoja2!A$3:I$54,9,0)</f>
        <v>INSPECCIONES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40.5">
      <c r="A96" s="158"/>
      <c r="B96" s="155"/>
      <c r="C96" s="128"/>
      <c r="D96" s="131"/>
      <c r="E96" s="134"/>
      <c r="F96" s="134"/>
      <c r="G96" s="134"/>
      <c r="H96" s="109" t="str">
        <f>VLOOKUP(I96,[1]Hoja2!A$3:I$54,2,0)</f>
        <v>MANTENIMIENTO DE PUENTE GRUAS, LIMPIEZA DE CANALES, MANTENIMIENTO DE INSTALACIONES LOCATIVAS, MANTENIMIENTO Y REPARACION DE POZOS</v>
      </c>
      <c r="I96" s="59" t="s">
        <v>203</v>
      </c>
      <c r="J96" s="109" t="str">
        <f>VLOOKUP(I96,[1]Hoja2!A$3:I$54,3,0)</f>
        <v>LESIONES, FRACTURAS</v>
      </c>
      <c r="K96" s="60"/>
      <c r="L96" s="109" t="str">
        <f>VLOOKUP(I96,[1]Hoja2!A$3:I$54,4,0)</f>
        <v>PG INSPECCIONES, PG EMERGENCIA, REQUISITOS MÍNIMOS DE SEGURIDAD E HIGIENE PARA TRABAJOS EN ALTURAS</v>
      </c>
      <c r="M96" s="109" t="str">
        <f>VLOOKUP(I96,[1]Hoja2!A$3:I$54,5,0)</f>
        <v>ELEMENTOS DE PROTECCIÓN PERSONAL</v>
      </c>
      <c r="N96" s="61">
        <v>6</v>
      </c>
      <c r="O96" s="61">
        <v>3</v>
      </c>
      <c r="P96" s="61">
        <v>25</v>
      </c>
      <c r="Q96" s="61">
        <f t="shared" si="20"/>
        <v>18</v>
      </c>
      <c r="R96" s="61">
        <f t="shared" si="21"/>
        <v>450</v>
      </c>
      <c r="S96" s="61" t="str">
        <f t="shared" si="22"/>
        <v>A-18</v>
      </c>
      <c r="T96" s="62" t="str">
        <f t="shared" si="23"/>
        <v>II</v>
      </c>
      <c r="U96" s="62" t="str">
        <f t="shared" si="25"/>
        <v>No Aceptable o Aceptable con Control Especifico</v>
      </c>
      <c r="V96" s="60">
        <v>8</v>
      </c>
      <c r="W96" s="109" t="str">
        <f>VLOOKUP(I96,[1]Hoja2!A$3:I$54,6,0)</f>
        <v>SECUELA, CALIFICACIÓN DE ENFERMEDAD LABORAL, MUERTE</v>
      </c>
      <c r="X96" s="65"/>
      <c r="Y96" s="65"/>
      <c r="Z96" s="65"/>
      <c r="AA96" s="64" t="str">
        <f>VLOOKUP(I96,[1]Hoja2!A$3:I$54,7,0)</f>
        <v>NS TRABAJO EN ALTURAS</v>
      </c>
      <c r="AB96" s="64" t="str">
        <f>VLOOKUP(I96,[1]Hoja2!A$3:I$54,8,0)</f>
        <v>BUENAS PRACTICAS Y USO DE EPP COLECTIVOS</v>
      </c>
      <c r="AC96" s="65" t="str">
        <f>VLOOKUP(I96,[1]Hoja2!A$3:I$54,9,0)</f>
        <v>USO EPP, LISTAS PREOPERACIONALES</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40.5">
      <c r="A97" s="158"/>
      <c r="B97" s="155"/>
      <c r="C97" s="128"/>
      <c r="D97" s="131"/>
      <c r="E97" s="134"/>
      <c r="F97" s="134"/>
      <c r="G97" s="134"/>
      <c r="H97" s="109" t="str">
        <f>VLOOKUP(I97,[1]Hoja2!A$3:I$54,2,0)</f>
        <v>INGRESO A POZOS, RED DE ACUEDUCTO, EXCAVACIONES</v>
      </c>
      <c r="I97" s="59" t="s">
        <v>196</v>
      </c>
      <c r="J97" s="109" t="str">
        <f>VLOOKUP(I97,[1]Hoja2!A$3:I$54,3,0)</f>
        <v>INTOXICACIÓN, ASFIXIA</v>
      </c>
      <c r="K97" s="60"/>
      <c r="L97" s="109" t="str">
        <f>VLOOKUP(I97,[1]Hoja2!A$3:I$54,4,0)</f>
        <v>PG INSPECCIONES, PG EMERGENCIA, REQUISITOS MÍNIMOS DE SEGURIDAD E HIGIENE PARA ESPACIOS CONFINADOS</v>
      </c>
      <c r="M97" s="109" t="str">
        <f>VLOOKUP(I97,[1]Hoja2!A$3:I$54,5,0)</f>
        <v>ELEMENTOS DE PROTECCIÓN PERSONAL</v>
      </c>
      <c r="N97" s="61">
        <v>6</v>
      </c>
      <c r="O97" s="61">
        <v>3</v>
      </c>
      <c r="P97" s="61">
        <v>25</v>
      </c>
      <c r="Q97" s="61">
        <f t="shared" si="20"/>
        <v>18</v>
      </c>
      <c r="R97" s="61">
        <f t="shared" si="21"/>
        <v>450</v>
      </c>
      <c r="S97" s="61" t="str">
        <f t="shared" si="22"/>
        <v>A-18</v>
      </c>
      <c r="T97" s="62" t="str">
        <f t="shared" si="23"/>
        <v>II</v>
      </c>
      <c r="U97" s="62" t="str">
        <f t="shared" si="25"/>
        <v>No Aceptable o Aceptable con Control Especifico</v>
      </c>
      <c r="V97" s="60">
        <v>8</v>
      </c>
      <c r="W97" s="109" t="str">
        <f>VLOOKUP(I97,[1]Hoja2!A$3:I$54,6,0)</f>
        <v>SECUELA, CALIFICACIÓN DE ENFERMEDAD LABORAL, MUERTE</v>
      </c>
      <c r="X97" s="65"/>
      <c r="Y97" s="65"/>
      <c r="Z97" s="65"/>
      <c r="AA97" s="64" t="str">
        <f>VLOOKUP(I97,[1]Hoja2!A$3:I$54,7,0)</f>
        <v>NS ESPACIOS CONFINADOS</v>
      </c>
      <c r="AB97" s="64" t="str">
        <f>VLOOKUP(I97,[1]Hoja2!A$3:I$54,8,0)</f>
        <v>BUENAS PRACTICAS, USO DE EPP Y COLECTIVOS</v>
      </c>
      <c r="AC97" s="65" t="str">
        <f>VLOOKUP(I97,[1]Hoja2!A$3:I$54,9,0)</f>
        <v>LISTAS PREOPERACIONALES</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38.25">
      <c r="A98" s="158"/>
      <c r="B98" s="155"/>
      <c r="C98" s="128"/>
      <c r="D98" s="131"/>
      <c r="E98" s="134"/>
      <c r="F98" s="134"/>
      <c r="G98" s="134"/>
      <c r="H98" s="58" t="str">
        <f>VLOOKUP(I98,Hoja2!A$3:I$54,2,0)</f>
        <v>CARGA Y DESCARGA DE MÁQUINARIAS Y EQUIPOS</v>
      </c>
      <c r="I98" s="59" t="s">
        <v>216</v>
      </c>
      <c r="J98" s="58" t="str">
        <f>VLOOKUP(I98,Hoja2!A$3:I$54,3,0)</f>
        <v>APLASTAMIENTO, ATRAPAMIENTO, AMPUTACIÓN, PÉRDIDAS MATERIALES, FRACTURAS</v>
      </c>
      <c r="K98" s="60"/>
      <c r="L98" s="58" t="str">
        <f>VLOOKUP(I98,Hoja2!A$3:I$54,4,0)</f>
        <v>PG INSPECCIONES, PG EMERGENCIA, REQUISITOS MÍNIMOS DE SEGURIDAD E HIGIENE PARA TRABAJOS EN ALTURAS</v>
      </c>
      <c r="M98" s="58" t="str">
        <f>VLOOKUP(I98,Hoja2!A$3:I$54,5,0)</f>
        <v>NO OBSERVADO</v>
      </c>
      <c r="N98" s="61">
        <v>2</v>
      </c>
      <c r="O98" s="61">
        <v>1</v>
      </c>
      <c r="P98" s="61">
        <v>10</v>
      </c>
      <c r="Q98" s="61">
        <f t="shared" si="20"/>
        <v>2</v>
      </c>
      <c r="R98" s="61">
        <f t="shared" si="21"/>
        <v>20</v>
      </c>
      <c r="S98" s="61" t="str">
        <f t="shared" si="22"/>
        <v>B-2</v>
      </c>
      <c r="T98" s="62" t="str">
        <f t="shared" si="23"/>
        <v>IV</v>
      </c>
      <c r="U98" s="62" t="str">
        <f t="shared" si="25"/>
        <v>Aceptable</v>
      </c>
      <c r="V98" s="60">
        <v>8</v>
      </c>
      <c r="W98" s="58" t="str">
        <f>VLOOKUP(I98,Hoja2!A$3:I$54,6,0)</f>
        <v>SECUELA, CALIFICACIÓN DE ENFERMEDAD LABORAL, MUERTE</v>
      </c>
      <c r="X98" s="65"/>
      <c r="Y98" s="65"/>
      <c r="Z98" s="65"/>
      <c r="AA98" s="64" t="str">
        <f>VLOOKUP(I98,Hoja2!A$3:I$54,7,0)</f>
        <v>NS DE IZAJE</v>
      </c>
      <c r="AB98" s="64" t="str">
        <f>VLOOKUP(I98,Hoja2!A$3:I$54,8,0)</f>
        <v>BUENAS PRACTICAS, INSPECCIONES PREOPERACIONALES</v>
      </c>
      <c r="AC98" s="65" t="str">
        <f>VLOOKUP(I98,Hoja2!A$3:I$54,9,0)</f>
        <v>USO ADECUADO DE LENGUAJE PARA OPERACIONES DE IZAJE</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40.5">
      <c r="A99" s="158"/>
      <c r="B99" s="155"/>
      <c r="C99" s="128"/>
      <c r="D99" s="131"/>
      <c r="E99" s="134"/>
      <c r="F99" s="134"/>
      <c r="G99" s="134"/>
      <c r="H99" s="114" t="str">
        <f>VLOOKUP(I99,Hoja2!A$3:I$54,2,0)</f>
        <v>EXPLOSION, FUGA, DERRAME E INCENDIO</v>
      </c>
      <c r="I99" s="59" t="s">
        <v>230</v>
      </c>
      <c r="J99" s="114" t="str">
        <f>VLOOKUP(I99,Hoja2!A$3:I$54,3,0)</f>
        <v>INTOXICACIÓN, QUEMADURAS, LESIONES, ATRAPAMIENTO</v>
      </c>
      <c r="K99" s="60"/>
      <c r="L99" s="114" t="str">
        <f>VLOOKUP(I99,Hoja2!A$3:I$54,4,0)</f>
        <v>PG INSPECCIONES, PG EMERGENCIA</v>
      </c>
      <c r="M99" s="114" t="str">
        <f>VLOOKUP(I99,Hoja2!A$3:I$54,5,0)</f>
        <v>NO OBSERVADO</v>
      </c>
      <c r="N99" s="61">
        <v>6</v>
      </c>
      <c r="O99" s="61">
        <v>3</v>
      </c>
      <c r="P99" s="61">
        <v>25</v>
      </c>
      <c r="Q99" s="61">
        <f t="shared" si="20"/>
        <v>18</v>
      </c>
      <c r="R99" s="61">
        <f t="shared" si="21"/>
        <v>450</v>
      </c>
      <c r="S99" s="61" t="str">
        <f t="shared" si="22"/>
        <v>A-18</v>
      </c>
      <c r="T99" s="62" t="str">
        <f t="shared" si="23"/>
        <v>II</v>
      </c>
      <c r="U99" s="62" t="str">
        <f t="shared" si="25"/>
        <v>No Aceptable o Aceptable con Control Especifico</v>
      </c>
      <c r="V99" s="60">
        <v>8</v>
      </c>
      <c r="W99" s="114" t="str">
        <f>VLOOKUP(I99,Hoja2!A$3:I$54,6,0)</f>
        <v>SECUELA, CALIFICACIÓN DE ENFERMEDAD LABORAL, MUERTE</v>
      </c>
      <c r="X99" s="65"/>
      <c r="Y99" s="65"/>
      <c r="Z99" s="65"/>
      <c r="AA99" s="64" t="str">
        <f>VLOOKUP(I99,Hoja2!A$3:I$54,7,0)</f>
        <v>NS PLANES DE EMERGENCIA</v>
      </c>
      <c r="AB99" s="64" t="str">
        <f>VLOOKUP(I99,Hoja2!A$3:I$54,8,0)</f>
        <v>PROTOCOLOS DE EVACUACIÓN, PUNTO DE ENCUENTRO</v>
      </c>
      <c r="AC99" s="65" t="str">
        <f>VLOOKUP(I99,Hoja2!A$3:I$54,9,0)</f>
        <v>N/A</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58"/>
      <c r="B100" s="155"/>
      <c r="C100" s="128"/>
      <c r="D100" s="131"/>
      <c r="E100" s="134"/>
      <c r="F100" s="134"/>
      <c r="G100" s="134"/>
      <c r="H100" s="58" t="str">
        <f>VLOOKUP(I100,Hoja2!A$3:I$54,2,0)</f>
        <v>AUSENCIA O EXCESO DE LUZ EN UN AMBIENTE</v>
      </c>
      <c r="I100" s="59" t="s">
        <v>47</v>
      </c>
      <c r="J100" s="58" t="str">
        <f>VLOOKUP(I100,Hoja2!A$3:I$54,3,0)</f>
        <v>ESTRÉS, DIFICULTAD PARA VER, CANSANCIO VISUAL</v>
      </c>
      <c r="K100" s="60"/>
      <c r="L100" s="58" t="str">
        <f>VLOOKUP(I100,Hoja2!A$3:I$54,4,0)</f>
        <v>PG INSPECCIONES, PG EMERGENCIA</v>
      </c>
      <c r="M100" s="58" t="str">
        <f>VLOOKUP(I100,Hoja2!A$3:I$54,5,0)</f>
        <v>NO OBSERVADO</v>
      </c>
      <c r="N100" s="61">
        <v>10</v>
      </c>
      <c r="O100" s="61">
        <v>3</v>
      </c>
      <c r="P100" s="61">
        <v>25</v>
      </c>
      <c r="Q100" s="61">
        <f t="shared" si="20"/>
        <v>30</v>
      </c>
      <c r="R100" s="61">
        <f t="shared" si="21"/>
        <v>750</v>
      </c>
      <c r="S100" s="61" t="str">
        <f t="shared" si="22"/>
        <v>MA-30</v>
      </c>
      <c r="T100" s="62" t="str">
        <f t="shared" si="23"/>
        <v>I</v>
      </c>
      <c r="U100" s="62" t="str">
        <f t="shared" si="25"/>
        <v>No Aceptable</v>
      </c>
      <c r="V100" s="60">
        <v>8</v>
      </c>
      <c r="W100" s="58" t="str">
        <f>VLOOKUP(I100,Hoja2!A$3:I$54,6,0)</f>
        <v>SECUELA, CALIFICACIÓN DE ENFERMEDAD LABORAL</v>
      </c>
      <c r="X100" s="65"/>
      <c r="Y100" s="65"/>
      <c r="Z100" s="65"/>
      <c r="AA100" s="64" t="s">
        <v>337</v>
      </c>
      <c r="AB100" s="64" t="str">
        <f>VLOOKUP(I100,Hoja2!A$3:I$54,8,0)</f>
        <v>AUTOCUIDADO E HIGIENE</v>
      </c>
      <c r="AC100" s="65" t="str">
        <f>VLOOKUP(I100,Hoja2!A$3:I$54,9,0)</f>
        <v>PG HIGIENE</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15">
      <c r="A101" s="158"/>
      <c r="B101" s="155"/>
      <c r="C101" s="128"/>
      <c r="D101" s="131"/>
      <c r="E101" s="134"/>
      <c r="F101" s="134"/>
      <c r="G101" s="134"/>
      <c r="H101" s="58" t="str">
        <f>VLOOKUP(I101,Hoja2!A$3:I$54,2,0)</f>
        <v>MÁQUINARIA O EQUIPO</v>
      </c>
      <c r="I101" s="59" t="s">
        <v>54</v>
      </c>
      <c r="J101" s="58" t="str">
        <f>VLOOKUP(I101,Hoja2!A$3:I$54,3,0)</f>
        <v>SORDERA, ESTRÉS, HIPOACUSIA, CEFALÉA, IRRATIBILIDAD</v>
      </c>
      <c r="K101" s="60"/>
      <c r="L101" s="58" t="str">
        <f>VLOOKUP(I101,Hoja2!A$3:I$54,4,0)</f>
        <v>PG INSPECCIONES, PG EMERGENCIA</v>
      </c>
      <c r="M101" s="58" t="str">
        <f>VLOOKUP(I101,Hoja2!A$3:I$54,5,0)</f>
        <v>PVE RUIDO</v>
      </c>
      <c r="N101" s="61">
        <v>10</v>
      </c>
      <c r="O101" s="61">
        <v>3</v>
      </c>
      <c r="P101" s="61">
        <v>25</v>
      </c>
      <c r="Q101" s="61">
        <f t="shared" si="20"/>
        <v>30</v>
      </c>
      <c r="R101" s="61">
        <f t="shared" si="21"/>
        <v>750</v>
      </c>
      <c r="S101" s="61" t="str">
        <f t="shared" si="22"/>
        <v>MA-30</v>
      </c>
      <c r="T101" s="62" t="str">
        <f t="shared" si="23"/>
        <v>I</v>
      </c>
      <c r="U101" s="62" t="str">
        <f t="shared" si="25"/>
        <v>No Aceptable</v>
      </c>
      <c r="V101" s="60">
        <v>8</v>
      </c>
      <c r="W101" s="58" t="str">
        <f>VLOOKUP(I101,Hoja2!A$3:I$54,6,0)</f>
        <v>SECUELA, CALIFICACIÓN DE ENFERMEDAD LABORAL</v>
      </c>
      <c r="X101" s="65"/>
      <c r="Y101" s="65"/>
      <c r="Z101" s="65"/>
      <c r="AA101" s="64" t="s">
        <v>337</v>
      </c>
      <c r="AB101" s="64" t="str">
        <f>VLOOKUP(I101,Hoja2!A$3:I$54,8,0)</f>
        <v>AUTOCUIDADO E HIGIENE</v>
      </c>
      <c r="AC101" s="65" t="str">
        <f>VLOOKUP(I101,Hoja2!A$3:I$54,9,0)</f>
        <v>FORTALECIMIENTO PV RUIDO</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15">
      <c r="A102" s="158"/>
      <c r="B102" s="155"/>
      <c r="C102" s="128"/>
      <c r="D102" s="131"/>
      <c r="E102" s="134"/>
      <c r="F102" s="134"/>
      <c r="G102" s="134"/>
      <c r="H102" s="58" t="str">
        <f>VLOOKUP(I102,Hoja2!A$3:I$54,2,0)</f>
        <v>MÁQUINARIA O EQUIPO</v>
      </c>
      <c r="I102" s="59" t="s">
        <v>59</v>
      </c>
      <c r="J102" s="58" t="str">
        <f>VLOOKUP(I102,Hoja2!A$3:I$54,3,0)</f>
        <v>MAREOS, VÓMITOS, Y SÍNTOMAS NEURÓLOGICOS</v>
      </c>
      <c r="K102" s="60"/>
      <c r="L102" s="58" t="str">
        <f>VLOOKUP(I102,Hoja2!A$3:I$54,4,0)</f>
        <v>PG INSPECCIONES, PG EMERGENCIA</v>
      </c>
      <c r="M102" s="58" t="str">
        <f>VLOOKUP(I102,Hoja2!A$3:I$54,5,0)</f>
        <v>PVE RUIDO</v>
      </c>
      <c r="N102" s="61">
        <v>10</v>
      </c>
      <c r="O102" s="61">
        <v>3</v>
      </c>
      <c r="P102" s="61">
        <v>25</v>
      </c>
      <c r="Q102" s="61">
        <f t="shared" si="20"/>
        <v>30</v>
      </c>
      <c r="R102" s="61">
        <f t="shared" si="21"/>
        <v>750</v>
      </c>
      <c r="S102" s="61" t="str">
        <f t="shared" si="22"/>
        <v>MA-30</v>
      </c>
      <c r="T102" s="62" t="str">
        <f t="shared" si="23"/>
        <v>I</v>
      </c>
      <c r="U102" s="62" t="str">
        <f t="shared" si="25"/>
        <v>No Aceptable</v>
      </c>
      <c r="V102" s="60">
        <v>8</v>
      </c>
      <c r="W102" s="58" t="str">
        <f>VLOOKUP(I102,Hoja2!A$3:I$54,6,0)</f>
        <v>SECUELA, CALIFICACIÓN DE ENFERMEDAD LABORAL</v>
      </c>
      <c r="X102" s="65"/>
      <c r="Y102" s="65"/>
      <c r="Z102" s="65"/>
      <c r="AA102" s="64" t="s">
        <v>337</v>
      </c>
      <c r="AB102" s="64" t="str">
        <f>VLOOKUP(I102,Hoja2!A$3:I$54,8,0)</f>
        <v>AUTOCUIDADO</v>
      </c>
      <c r="AC102" s="65" t="str">
        <f>VLOOKUP(I102,Hoja2!A$3:I$54,9,0)</f>
        <v>PG HIGIENE</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15">
      <c r="A103" s="158"/>
      <c r="B103" s="155"/>
      <c r="C103" s="128"/>
      <c r="D103" s="131"/>
      <c r="E103" s="134"/>
      <c r="F103" s="134"/>
      <c r="G103" s="134"/>
      <c r="H103" s="58" t="str">
        <f>VLOOKUP(I103,Hoja2!A$3:I$54,2,0)</f>
        <v>X, GAMMA, ALFA, BETA, NEUTRONES</v>
      </c>
      <c r="I103" s="59" t="s">
        <v>69</v>
      </c>
      <c r="J103" s="58" t="str">
        <f>VLOOKUP(I103,Hoja2!A$3:I$54,3,0)</f>
        <v>QUEMADURAS</v>
      </c>
      <c r="K103" s="60"/>
      <c r="L103" s="58" t="str">
        <f>VLOOKUP(I103,Hoja2!A$3:I$54,4,0)</f>
        <v>PG INSPECCIONES, PG EMERGENCIA</v>
      </c>
      <c r="M103" s="58" t="str">
        <f>VLOOKUP(I103,Hoja2!A$3:I$54,5,0)</f>
        <v>PVE RADIACIÓN</v>
      </c>
      <c r="N103" s="61">
        <v>2</v>
      </c>
      <c r="O103" s="61">
        <v>3</v>
      </c>
      <c r="P103" s="61">
        <v>10</v>
      </c>
      <c r="Q103" s="61">
        <f t="shared" si="20"/>
        <v>6</v>
      </c>
      <c r="R103" s="61">
        <f t="shared" si="21"/>
        <v>60</v>
      </c>
      <c r="S103" s="61" t="str">
        <f t="shared" si="22"/>
        <v>M-6</v>
      </c>
      <c r="T103" s="62" t="str">
        <f t="shared" si="23"/>
        <v>III</v>
      </c>
      <c r="U103" s="62" t="str">
        <f t="shared" si="25"/>
        <v>Mejorable</v>
      </c>
      <c r="V103" s="60">
        <v>8</v>
      </c>
      <c r="W103" s="58" t="str">
        <f>VLOOKUP(I103,Hoja2!A$3:I$54,6,0)</f>
        <v>SECUELA, CALIFICACIÓN DE ENFERMEDAD LABORAL, MUERTE</v>
      </c>
      <c r="X103" s="65"/>
      <c r="Y103" s="65"/>
      <c r="Z103" s="65"/>
      <c r="AA103" s="64" t="s">
        <v>337</v>
      </c>
      <c r="AB103" s="64" t="str">
        <f>VLOOKUP(I103,Hoja2!A$3:I$54,8,0)</f>
        <v>N/A</v>
      </c>
      <c r="AC103" s="65" t="str">
        <f>VLOOKUP(I103,Hoja2!A$3:I$54,9,0)</f>
        <v>FORTALECIMIENTO PVE RADIACIÓN</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40.5">
      <c r="A104" s="158"/>
      <c r="B104" s="155"/>
      <c r="C104" s="128"/>
      <c r="D104" s="131"/>
      <c r="E104" s="134"/>
      <c r="F104" s="134"/>
      <c r="G104" s="134"/>
      <c r="H104" s="58" t="str">
        <f>VLOOKUP(I104,Hoja2!A$3:I$54,2,0)</f>
        <v>POLVOS INORGÁNICOS</v>
      </c>
      <c r="I104" s="59" t="s">
        <v>78</v>
      </c>
      <c r="J104" s="58" t="str">
        <f>VLOOKUP(I104,Hoja2!A$3:I$54,3,0)</f>
        <v>COMPLICACIONES RESPIRATORIAS</v>
      </c>
      <c r="K104" s="60"/>
      <c r="L104" s="58" t="str">
        <f>VLOOKUP(I104,Hoja2!A$3:I$54,4,0)</f>
        <v>PG INSPECCIONES, PG EMERGENCIA, PG RIESGO QUÍMICO</v>
      </c>
      <c r="M104" s="58" t="str">
        <f>VLOOKUP(I104,Hoja2!A$3:I$54,5,0)</f>
        <v>ELEMENTOS DE PROTECCIÓN PERSONAL</v>
      </c>
      <c r="N104" s="61">
        <v>6</v>
      </c>
      <c r="O104" s="61">
        <v>3</v>
      </c>
      <c r="P104" s="61">
        <v>25</v>
      </c>
      <c r="Q104" s="61">
        <f t="shared" si="20"/>
        <v>18</v>
      </c>
      <c r="R104" s="61">
        <f t="shared" si="21"/>
        <v>450</v>
      </c>
      <c r="S104" s="61" t="str">
        <f t="shared" si="22"/>
        <v>A-18</v>
      </c>
      <c r="T104" s="62" t="str">
        <f t="shared" si="23"/>
        <v>II</v>
      </c>
      <c r="U104" s="62" t="str">
        <f t="shared" si="25"/>
        <v>No Aceptable o Aceptable con Control Especifico</v>
      </c>
      <c r="V104" s="60">
        <v>8</v>
      </c>
      <c r="W104" s="58" t="str">
        <f>VLOOKUP(I104,Hoja2!A$3:I$54,6,0)</f>
        <v>SECUELA, CALIFICACIÓN DE ENFERMEDAD LABORAL</v>
      </c>
      <c r="X104" s="65"/>
      <c r="Y104" s="65"/>
      <c r="Z104" s="65"/>
      <c r="AA104" s="64" t="str">
        <f>VLOOKUP(I104,Hoja2!A$3:I$54,7,0)</f>
        <v>NS QUIMICOS</v>
      </c>
      <c r="AB104" s="64" t="str">
        <f>VLOOKUP(I104,Hoja2!A$3:I$54,8,0)</f>
        <v>BUENAS PRACTICAS Y USO DE EPP</v>
      </c>
      <c r="AC104" s="65" t="str">
        <f>VLOOKUP(I104,Hoja2!A$3:I$54,9,0)</f>
        <v>PG HIGIENE</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8"/>
      <c r="B105" s="155"/>
      <c r="C105" s="128"/>
      <c r="D105" s="131"/>
      <c r="E105" s="134"/>
      <c r="F105" s="134"/>
      <c r="G105" s="134"/>
      <c r="H105" s="58" t="str">
        <f>VLOOKUP(I105,Hoja2!A$3:I$54,2,0)</f>
        <v>MATERIAL PARTICULADO</v>
      </c>
      <c r="I105" s="59" t="s">
        <v>84</v>
      </c>
      <c r="J105" s="58" t="str">
        <f>VLOOKUP(I105,Hoja2!A$3:I$54,3,0)</f>
        <v>COMPLICACIONES RESPIRATORIAS</v>
      </c>
      <c r="K105" s="60"/>
      <c r="L105" s="58" t="str">
        <f>VLOOKUP(I105,Hoja2!A$3:I$54,4,0)</f>
        <v>PG INSPECCIONES, PG EMERGENCIA, PG RIESGO QUÍMICO</v>
      </c>
      <c r="M105" s="58" t="str">
        <f>VLOOKUP(I105,Hoja2!A$3:I$54,5,0)</f>
        <v>ELEMENTOS DE PROTECCIÓN PERSONAL</v>
      </c>
      <c r="N105" s="61">
        <v>2</v>
      </c>
      <c r="O105" s="61">
        <v>1</v>
      </c>
      <c r="P105" s="61">
        <v>10</v>
      </c>
      <c r="Q105" s="61">
        <f t="shared" si="20"/>
        <v>2</v>
      </c>
      <c r="R105" s="61">
        <f t="shared" si="21"/>
        <v>20</v>
      </c>
      <c r="S105" s="61" t="str">
        <f t="shared" si="22"/>
        <v>B-2</v>
      </c>
      <c r="T105" s="62" t="str">
        <f t="shared" si="23"/>
        <v>IV</v>
      </c>
      <c r="U105" s="62" t="str">
        <f t="shared" si="25"/>
        <v>Aceptable</v>
      </c>
      <c r="V105" s="60">
        <v>8</v>
      </c>
      <c r="W105" s="58" t="str">
        <f>VLOOKUP(I105,Hoja2!A$3:I$54,6,0)</f>
        <v>SECUELA, CALIFICACIÓN DE ENFERMEDAD LABORAL</v>
      </c>
      <c r="X105" s="65"/>
      <c r="Y105" s="65"/>
      <c r="Z105" s="65"/>
      <c r="AA105" s="64" t="str">
        <f>VLOOKUP(I105,Hoja2!A$3:I$54,7,0)</f>
        <v>NS QUIMICOS</v>
      </c>
      <c r="AB105" s="64" t="str">
        <f>VLOOKUP(I105,Hoja2!A$3:I$54,8,0)</f>
        <v>BUENAS PRACTICAS Y USO DE EPP</v>
      </c>
      <c r="AC105" s="65" t="str">
        <f>VLOOKUP(I105,Hoja2!A$3:I$54,9,0)</f>
        <v>FORTALECIMIENTO PVE QUÍMICO</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8"/>
      <c r="B106" s="155"/>
      <c r="C106" s="128"/>
      <c r="D106" s="131"/>
      <c r="E106" s="134"/>
      <c r="F106" s="134"/>
      <c r="G106" s="134"/>
      <c r="H106" s="58" t="str">
        <f>VLOOKUP(I106,Hoja2!A$3:I$54,2,0)</f>
        <v>HUMOS METÁLICOS O NO METÁLICOS</v>
      </c>
      <c r="I106" s="59" t="s">
        <v>93</v>
      </c>
      <c r="J106" s="58" t="str">
        <f>VLOOKUP(I106,Hoja2!A$3:I$54,3,0)</f>
        <v>COMPLICACIONES RESPIRATORIAS</v>
      </c>
      <c r="K106" s="60"/>
      <c r="L106" s="58" t="str">
        <f>VLOOKUP(I106,Hoja2!A$3:I$54,4,0)</f>
        <v>PG INSPECCIONES, PG EMERGENCIA, PG RIESGO QUÍMICO</v>
      </c>
      <c r="M106" s="58" t="str">
        <f>VLOOKUP(I106,Hoja2!A$3:I$54,5,0)</f>
        <v>ELEMENTOS DE PROTECCIÓN PERSONAL</v>
      </c>
      <c r="N106" s="61">
        <v>10</v>
      </c>
      <c r="O106" s="61">
        <v>3</v>
      </c>
      <c r="P106" s="61">
        <v>25</v>
      </c>
      <c r="Q106" s="61">
        <f t="shared" si="20"/>
        <v>30</v>
      </c>
      <c r="R106" s="61">
        <f t="shared" si="21"/>
        <v>750</v>
      </c>
      <c r="S106" s="61" t="str">
        <f t="shared" si="22"/>
        <v>MA-30</v>
      </c>
      <c r="T106" s="62" t="str">
        <f t="shared" si="23"/>
        <v>I</v>
      </c>
      <c r="U106" s="62" t="str">
        <f t="shared" si="25"/>
        <v>No Aceptable</v>
      </c>
      <c r="V106" s="60">
        <v>8</v>
      </c>
      <c r="W106" s="58" t="str">
        <f>VLOOKUP(I106,Hoja2!A$3:I$54,6,0)</f>
        <v>SECUELA, CALIFICACIÓN DE ENFERMEDAD LABORAL, MUERTE</v>
      </c>
      <c r="X106" s="65"/>
      <c r="Y106" s="65"/>
      <c r="Z106" s="65"/>
      <c r="AA106" s="64" t="str">
        <f>VLOOKUP(I106,Hoja2!A$3:I$54,7,0)</f>
        <v>NS QUIMICOS</v>
      </c>
      <c r="AB106" s="64" t="str">
        <f>VLOOKUP(I106,Hoja2!A$3:I$54,8,0)</f>
        <v>BUENAS PRACTICAS, AUTOCUIDADO Y EPP</v>
      </c>
      <c r="AC106" s="65" t="str">
        <f>VLOOKUP(I106,Hoja2!A$3:I$54,9,0)</f>
        <v>FORTALECIMIENTO PVE QUÍMICO</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15">
      <c r="A107" s="158"/>
      <c r="B107" s="155"/>
      <c r="C107" s="128"/>
      <c r="D107" s="131"/>
      <c r="E107" s="134"/>
      <c r="F107" s="134"/>
      <c r="G107" s="134"/>
      <c r="H107" s="58" t="str">
        <f>VLOOKUP(I107,Hoja2!A$3:I$54,2,0)</f>
        <v>MICROORGANISMOS</v>
      </c>
      <c r="I107" s="59" t="s">
        <v>237</v>
      </c>
      <c r="J107" s="58" t="str">
        <f>VLOOKUP(I107,Hoja2!A$3:I$54,3,0)</f>
        <v>GRIPAS, NAUSEAS, MAREOS, MALESTAR GENERAL</v>
      </c>
      <c r="K107" s="60"/>
      <c r="L107" s="58" t="str">
        <f>VLOOKUP(I107,Hoja2!A$3:I$54,4,0)</f>
        <v>PG INSPECCIONES, PG EMERGENCIA</v>
      </c>
      <c r="M107" s="58" t="str">
        <f>VLOOKUP(I107,Hoja2!A$3:I$54,5,0)</f>
        <v>PVE BIOLÓGICO</v>
      </c>
      <c r="N107" s="61">
        <v>2</v>
      </c>
      <c r="O107" s="61">
        <v>1</v>
      </c>
      <c r="P107" s="61">
        <v>10</v>
      </c>
      <c r="Q107" s="61">
        <f t="shared" si="20"/>
        <v>2</v>
      </c>
      <c r="R107" s="61">
        <f t="shared" si="21"/>
        <v>20</v>
      </c>
      <c r="S107" s="61" t="str">
        <f t="shared" si="22"/>
        <v>B-2</v>
      </c>
      <c r="T107" s="62" t="str">
        <f t="shared" si="23"/>
        <v>IV</v>
      </c>
      <c r="U107" s="62" t="str">
        <f t="shared" si="25"/>
        <v>Aceptable</v>
      </c>
      <c r="V107" s="60">
        <v>8</v>
      </c>
      <c r="W107" s="58" t="str">
        <f>VLOOKUP(I107,Hoja2!A$3:I$54,6,0)</f>
        <v>SECUELA</v>
      </c>
      <c r="X107" s="65"/>
      <c r="Y107" s="65"/>
      <c r="Z107" s="65"/>
      <c r="AA107" s="64" t="str">
        <f>VLOOKUP(I107,Hoja2!A$3:I$54,7,0)</f>
        <v>NS BIOLÓGICO</v>
      </c>
      <c r="AB107" s="64" t="str">
        <f>VLOOKUP(I107,Hoja2!A$3:I$54,8,0)</f>
        <v>N/A</v>
      </c>
      <c r="AC107" s="65" t="str">
        <f>VLOOKUP(I107,Hoja2!A$3:I$54,9,0)</f>
        <v>BUENAS PRACTICAS</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8"/>
      <c r="B108" s="155"/>
      <c r="C108" s="128"/>
      <c r="D108" s="131"/>
      <c r="E108" s="134"/>
      <c r="F108" s="134"/>
      <c r="G108" s="134"/>
      <c r="H108" s="58" t="str">
        <f>VLOOKUP(I108,Hoja2!A$3:I$54,2,0)</f>
        <v>MICROORGANISMOS EN EL AMBIENTE</v>
      </c>
      <c r="I108" s="59" t="s">
        <v>240</v>
      </c>
      <c r="J108" s="58" t="str">
        <f>VLOOKUP(I108,Hoja2!A$3:I$54,3,0)</f>
        <v>LESIONES EN LA PIEL, MALESTAR GENERAL</v>
      </c>
      <c r="K108" s="60"/>
      <c r="L108" s="58" t="str">
        <f>VLOOKUP(I108,Hoja2!A$3:I$54,4,0)</f>
        <v>PG INSPECCIONES, PG EMERGENCIA</v>
      </c>
      <c r="M108" s="58" t="str">
        <f>VLOOKUP(I108,Hoja2!A$3:I$54,5,0)</f>
        <v>PVE BIOLÓGICO, ELEMENTOS DE PROTECCION PERSONAL</v>
      </c>
      <c r="N108" s="61">
        <v>2</v>
      </c>
      <c r="O108" s="61">
        <v>3</v>
      </c>
      <c r="P108" s="61">
        <v>10</v>
      </c>
      <c r="Q108" s="61">
        <f t="shared" si="20"/>
        <v>6</v>
      </c>
      <c r="R108" s="61">
        <f t="shared" si="21"/>
        <v>60</v>
      </c>
      <c r="S108" s="61" t="str">
        <f t="shared" si="22"/>
        <v>M-6</v>
      </c>
      <c r="T108" s="62" t="str">
        <f t="shared" si="23"/>
        <v>III</v>
      </c>
      <c r="U108" s="62" t="str">
        <f t="shared" si="25"/>
        <v>Mejorable</v>
      </c>
      <c r="V108" s="60">
        <v>8</v>
      </c>
      <c r="W108" s="58" t="str">
        <f>VLOOKUP(I108,Hoja2!A$3:I$54,6,0)</f>
        <v>SECUELA, CALIFICACIÓN DE ENFERMEDAD LABORAL, MUERTE</v>
      </c>
      <c r="X108" s="65"/>
      <c r="Y108" s="65"/>
      <c r="Z108" s="65"/>
      <c r="AA108" s="64" t="str">
        <f>VLOOKUP(I108,Hoja2!A$3:I$54,7,0)</f>
        <v>NS BIOLÓGICO</v>
      </c>
      <c r="AB108" s="64" t="str">
        <f>VLOOKUP(I108,Hoja2!A$3:I$54,8,0)</f>
        <v>AUTOCIODADO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8"/>
      <c r="B109" s="155"/>
      <c r="C109" s="128"/>
      <c r="D109" s="131"/>
      <c r="E109" s="134"/>
      <c r="F109" s="134"/>
      <c r="G109" s="134"/>
      <c r="H109" s="58" t="str">
        <f>VLOOKUP(I109,Hoja2!A$3:I$54,2,0)</f>
        <v>HONGOS</v>
      </c>
      <c r="I109" s="59" t="s">
        <v>113</v>
      </c>
      <c r="J109" s="58" t="str">
        <f>VLOOKUP(I109,Hoja2!A$3:I$54,3,0)</f>
        <v>LESIONES EN LA PIEL</v>
      </c>
      <c r="K109" s="60"/>
      <c r="L109" s="58" t="str">
        <f>VLOOKUP(I109,Hoja2!A$3:I$54,4,0)</f>
        <v>PG INSPECCIONES, PG EMERGENCIA</v>
      </c>
      <c r="M109" s="58" t="str">
        <f>VLOOKUP(I109,Hoja2!A$3:I$54,5,0)</f>
        <v>PVE BIOLÓGICO</v>
      </c>
      <c r="N109" s="61">
        <v>2</v>
      </c>
      <c r="O109" s="61">
        <v>1</v>
      </c>
      <c r="P109" s="61">
        <v>10</v>
      </c>
      <c r="Q109" s="61">
        <f t="shared" si="20"/>
        <v>2</v>
      </c>
      <c r="R109" s="61">
        <f t="shared" si="21"/>
        <v>20</v>
      </c>
      <c r="S109" s="61" t="str">
        <f t="shared" si="22"/>
        <v>B-2</v>
      </c>
      <c r="T109" s="62" t="str">
        <f t="shared" si="23"/>
        <v>IV</v>
      </c>
      <c r="U109" s="62" t="str">
        <f t="shared" si="25"/>
        <v>Aceptable</v>
      </c>
      <c r="V109" s="60">
        <v>8</v>
      </c>
      <c r="W109" s="58" t="str">
        <f>VLOOKUP(I109,Hoja2!A$3:I$54,6,0)</f>
        <v>SECUELA</v>
      </c>
      <c r="X109" s="65"/>
      <c r="Y109" s="65"/>
      <c r="Z109" s="65"/>
      <c r="AA109" s="64" t="str">
        <f>VLOOKUP(I109,Hoja2!A$3:I$54,7,0)</f>
        <v>NS BIOLÓGICO</v>
      </c>
      <c r="AB109" s="64" t="str">
        <f>VLOOKUP(I109,Hoja2!A$3:I$54,8,0)</f>
        <v>AUTOCUIDADO E HIGIENE, USO DE EPP</v>
      </c>
      <c r="AC109" s="65" t="str">
        <f>VLOOKUP(I109,Hoja2!A$3:I$54,9,0)</f>
        <v>N/A</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40.5">
      <c r="A110" s="158"/>
      <c r="B110" s="155"/>
      <c r="C110" s="128"/>
      <c r="D110" s="131"/>
      <c r="E110" s="134"/>
      <c r="F110" s="134"/>
      <c r="G110" s="134"/>
      <c r="H110" s="58" t="str">
        <f>VLOOKUP(I110,Hoja2!A$3:I$54,2,0)</f>
        <v>FLUIDOS</v>
      </c>
      <c r="I110" s="59" t="s">
        <v>117</v>
      </c>
      <c r="J110" s="58" t="str">
        <f>VLOOKUP(I110,Hoja2!A$3:I$54,3,0)</f>
        <v>LESIONES DÉRMICAS</v>
      </c>
      <c r="K110" s="60"/>
      <c r="L110" s="58" t="str">
        <f>VLOOKUP(I110,Hoja2!A$3:I$54,4,0)</f>
        <v>PG INSPECCIONES, PG EMERGENCIA</v>
      </c>
      <c r="M110" s="58" t="str">
        <f>VLOOKUP(I110,Hoja2!A$3:I$54,5,0)</f>
        <v>PVE BIOLÓGICO, ELEMENTOS DE PROTECCION PERSONAL</v>
      </c>
      <c r="N110" s="61">
        <v>2</v>
      </c>
      <c r="O110" s="61">
        <v>4</v>
      </c>
      <c r="P110" s="61">
        <v>25</v>
      </c>
      <c r="Q110" s="61">
        <f t="shared" si="20"/>
        <v>8</v>
      </c>
      <c r="R110" s="61">
        <f t="shared" si="21"/>
        <v>200</v>
      </c>
      <c r="S110" s="61" t="str">
        <f t="shared" si="22"/>
        <v>M-8</v>
      </c>
      <c r="T110" s="62" t="str">
        <f t="shared" si="23"/>
        <v>II</v>
      </c>
      <c r="U110" s="62" t="str">
        <f t="shared" si="25"/>
        <v>No Aceptable o Aceptable con Control Especifico</v>
      </c>
      <c r="V110" s="60">
        <v>8</v>
      </c>
      <c r="W110" s="58" t="str">
        <f>VLOOKUP(I110,Hoja2!A$3:I$54,6,0)</f>
        <v>SECUELA, CALIFICACIÓN DE ENFERMEDAD LABORAL, MUERTE</v>
      </c>
      <c r="X110" s="65"/>
      <c r="Y110" s="65"/>
      <c r="Z110" s="65"/>
      <c r="AA110" s="64" t="str">
        <f>VLOOKUP(I110,Hoja2!A$3:I$54,7,0)</f>
        <v>NS BIOLÓGICO</v>
      </c>
      <c r="AB110" s="64" t="str">
        <f>VLOOKUP(I110,Hoja2!A$3:I$54,8,0)</f>
        <v>AUTOCUIDADO E HIGIENE, USO DE EPP</v>
      </c>
      <c r="AC110" s="65" t="str">
        <f>VLOOKUP(I110,Hoja2!A$3:I$54,9,0)</f>
        <v>N/A</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25.5">
      <c r="A111" s="158"/>
      <c r="B111" s="155"/>
      <c r="C111" s="128"/>
      <c r="D111" s="131"/>
      <c r="E111" s="134"/>
      <c r="F111" s="134"/>
      <c r="G111" s="134"/>
      <c r="H111" s="58" t="str">
        <f>VLOOKUP(I111,Hoja2!A$3:I$54,2,0)</f>
        <v>PARÁSITOS</v>
      </c>
      <c r="I111" s="59" t="s">
        <v>119</v>
      </c>
      <c r="J111" s="58" t="str">
        <f>VLOOKUP(I111,Hoja2!A$3:I$54,3,0)</f>
        <v>LESIONES, INFECCIONES PARASITARIAS</v>
      </c>
      <c r="K111" s="60"/>
      <c r="L111" s="58" t="str">
        <f>VLOOKUP(I111,Hoja2!A$3:I$54,4,0)</f>
        <v>PG INSPECCIONES, PG EMERGENCIA</v>
      </c>
      <c r="M111" s="58" t="str">
        <f>VLOOKUP(I111,Hoja2!A$3:I$54,5,0)</f>
        <v>PVE BIOLÓGICO, ELEMENTOS DE PROTECCION PERSONAL</v>
      </c>
      <c r="N111" s="61">
        <v>2</v>
      </c>
      <c r="O111" s="61">
        <v>2</v>
      </c>
      <c r="P111" s="61">
        <v>10</v>
      </c>
      <c r="Q111" s="61">
        <f t="shared" si="20"/>
        <v>4</v>
      </c>
      <c r="R111" s="61">
        <f t="shared" si="21"/>
        <v>40</v>
      </c>
      <c r="S111" s="61" t="str">
        <f t="shared" si="22"/>
        <v>B-4</v>
      </c>
      <c r="T111" s="62" t="str">
        <f t="shared" si="23"/>
        <v>III</v>
      </c>
      <c r="U111" s="62" t="str">
        <f t="shared" si="25"/>
        <v>Mejorable</v>
      </c>
      <c r="V111" s="60">
        <v>8</v>
      </c>
      <c r="W111" s="58" t="str">
        <f>VLOOKUP(I111,Hoja2!A$3:I$54,6,0)</f>
        <v>SECUELA</v>
      </c>
      <c r="X111" s="65"/>
      <c r="Y111" s="65"/>
      <c r="Z111" s="65"/>
      <c r="AA111" s="64" t="str">
        <f>VLOOKUP(I111,Hoja2!A$3:I$54,7,0)</f>
        <v>NS BIOLÓGICO</v>
      </c>
      <c r="AB111" s="64" t="str">
        <f>VLOOKUP(I111,Hoja2!A$3:I$54,8,0)</f>
        <v>AUTOCUIDADO E HIGIENE, USO DE EPP</v>
      </c>
      <c r="AC111" s="65" t="str">
        <f>VLOOKUP(I111,Hoja2!A$3:I$54,9,0)</f>
        <v>N/A</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25.5">
      <c r="A112" s="158"/>
      <c r="B112" s="155"/>
      <c r="C112" s="128"/>
      <c r="D112" s="131"/>
      <c r="E112" s="134"/>
      <c r="F112" s="134"/>
      <c r="G112" s="134"/>
      <c r="H112" s="58" t="str">
        <f>VLOOKUP(I112,Hoja2!A$3:I$54,2,0)</f>
        <v>ANIMALES VIVOS</v>
      </c>
      <c r="I112" s="59" t="s">
        <v>122</v>
      </c>
      <c r="J112" s="58" t="str">
        <f>VLOOKUP(I112,Hoja2!A$3:I$54,3,0)</f>
        <v>LESIONES EN TEJIDOS, INFECCIONES, ENFERMADES INFECTOCONTAGIOSAS</v>
      </c>
      <c r="K112" s="60"/>
      <c r="L112" s="58" t="str">
        <f>VLOOKUP(I112,Hoja2!A$3:I$54,4,0)</f>
        <v>PG INSPECCIONES, PG EMERGENCIA</v>
      </c>
      <c r="M112" s="58" t="str">
        <f>VLOOKUP(I112,Hoja2!A$3:I$54,5,0)</f>
        <v>ELEMENTOS DE PROTECCIÓN PERSONAL</v>
      </c>
      <c r="N112" s="61">
        <v>2</v>
      </c>
      <c r="O112" s="61">
        <v>2</v>
      </c>
      <c r="P112" s="61">
        <v>10</v>
      </c>
      <c r="Q112" s="61">
        <f t="shared" si="20"/>
        <v>4</v>
      </c>
      <c r="R112" s="61">
        <f t="shared" si="21"/>
        <v>40</v>
      </c>
      <c r="S112" s="61" t="str">
        <f t="shared" si="22"/>
        <v>B-4</v>
      </c>
      <c r="T112" s="62" t="str">
        <f t="shared" si="23"/>
        <v>III</v>
      </c>
      <c r="U112" s="62" t="str">
        <f t="shared" si="25"/>
        <v>Mejorable</v>
      </c>
      <c r="V112" s="60">
        <v>8</v>
      </c>
      <c r="W112" s="58" t="str">
        <f>VLOOKUP(I112,Hoja2!A$3:I$54,6,0)</f>
        <v>SECUELA, CALIFICACIÓN DE ENFERMEDAD LABORAL, MUERTE</v>
      </c>
      <c r="X112" s="65"/>
      <c r="Y112" s="65"/>
      <c r="Z112" s="65"/>
      <c r="AA112" s="64" t="str">
        <f>VLOOKUP(I112,Hoja2!A$3:I$54,7,0)</f>
        <v>NS BIOLÓGICO</v>
      </c>
      <c r="AB112" s="64" t="str">
        <f>VLOOKUP(I112,Hoja2!A$3:I$54,8,0)</f>
        <v>AUTOCUIDADO E HIGIENE, USO DE EPP</v>
      </c>
      <c r="AC112" s="65" t="str">
        <f>VLOOKUP(I112,Hoja2!A$3:I$54,9,0)</f>
        <v>BUENAS PRACTICAS</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38.25">
      <c r="A113" s="158"/>
      <c r="B113" s="155"/>
      <c r="C113" s="128"/>
      <c r="D113" s="131"/>
      <c r="E113" s="134"/>
      <c r="F113" s="134"/>
      <c r="G113" s="134"/>
      <c r="H113" s="58" t="str">
        <f>VLOOKUP(I113,Hoja2!A$3:I$54,2,0)</f>
        <v>CARGA DE UN PESO MAYOR AL RECOMENDADO</v>
      </c>
      <c r="I113" s="59" t="s">
        <v>125</v>
      </c>
      <c r="J113" s="58" t="str">
        <f>VLOOKUP(I113,Hoja2!A$3:I$54,3,0)</f>
        <v>LESIONES OSTEOMUSCULARES</v>
      </c>
      <c r="K113" s="60"/>
      <c r="L113" s="58" t="str">
        <f>VLOOKUP(I113,Hoja2!A$3:I$54,4,0)</f>
        <v>PG INSPECCIONES, PG EMERGENCIA</v>
      </c>
      <c r="M113" s="58" t="str">
        <f>VLOOKUP(I113,Hoja2!A$3:I$54,5,0)</f>
        <v>PVE BIOMECÁNICO, PROGRAMA PAUSAS ACTIVAS, PG MEDICINA PREVENTIVA Y DEL TRABAJO</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NS MANEJO DE CARGAS</v>
      </c>
      <c r="AB113" s="64" t="str">
        <f>VLOOKUP(I113,Hoja2!A$3:I$54,8,0)</f>
        <v>LEVANTAMIENTO MANUAL Y MECÁNICO DE CARGAS</v>
      </c>
      <c r="AC113" s="65" t="str">
        <f>VLOOKUP(I113,Hoja2!A$3:I$54,9,0)</f>
        <v>FORTALECIMIENTO PVE BIOMECÁNICO</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40.5">
      <c r="A114" s="158"/>
      <c r="B114" s="155"/>
      <c r="C114" s="128"/>
      <c r="D114" s="131"/>
      <c r="E114" s="134"/>
      <c r="F114" s="134"/>
      <c r="G114" s="134"/>
      <c r="H114" s="58" t="str">
        <f>VLOOKUP(I114,Hoja2!A$3:I$54,2,0)</f>
        <v>FORZADAS, PROLONGADAS EN PERSONAL OPERATIVO</v>
      </c>
      <c r="I114" s="59" t="s">
        <v>243</v>
      </c>
      <c r="J114" s="58" t="str">
        <f>VLOOKUP(I114,Hoja2!A$3:I$54,3,0)</f>
        <v>DOLOR DE ESPALDA, LESIONES EN LA COLUMNA</v>
      </c>
      <c r="K114" s="60"/>
      <c r="L114" s="58" t="str">
        <f>VLOOKUP(I114,Hoja2!A$3:I$54,4,0)</f>
        <v>PG INSPECCIONES, PG EMERGENCIA</v>
      </c>
      <c r="M114" s="58" t="str">
        <f>VLOOKUP(I114,Hoja2!A$3:I$54,5,0)</f>
        <v>PVE BIOMECÁNICO, EXÁMENES PERIODICOS, PG MEDICINA PREVENTIVA Y DEL TRABAJO</v>
      </c>
      <c r="N114" s="61">
        <v>2</v>
      </c>
      <c r="O114" s="61">
        <v>3</v>
      </c>
      <c r="P114" s="61">
        <v>25</v>
      </c>
      <c r="Q114" s="61">
        <f t="shared" si="20"/>
        <v>6</v>
      </c>
      <c r="R114" s="61">
        <f t="shared" si="21"/>
        <v>150</v>
      </c>
      <c r="S114" s="61" t="str">
        <f t="shared" si="22"/>
        <v>M-6</v>
      </c>
      <c r="T114" s="62" t="str">
        <f t="shared" si="23"/>
        <v>II</v>
      </c>
      <c r="U114" s="62" t="str">
        <f t="shared" si="25"/>
        <v>No Aceptable o Aceptable con Control Especifico</v>
      </c>
      <c r="V114" s="60">
        <v>8</v>
      </c>
      <c r="W114" s="58" t="str">
        <f>VLOOKUP(I114,Hoja2!A$3:I$54,6,0)</f>
        <v>SECUELA, CALIFICACIÓN DE ENFERMEDAD LABORAL</v>
      </c>
      <c r="X114" s="65"/>
      <c r="Y114" s="65"/>
      <c r="Z114" s="65"/>
      <c r="AA114" s="64" t="str">
        <f>VLOOKUP(I114,Hoja2!A$3:I$54,7,0)</f>
        <v>NS MANEJO DE CARGAS</v>
      </c>
      <c r="AB114" s="64" t="str">
        <f>VLOOKUP(I114,Hoja2!A$3:I$54,8,0)</f>
        <v>HIGIENE POSTURAL</v>
      </c>
      <c r="AC114" s="65" t="str">
        <f>VLOOKUP(I114,Hoja2!A$3:I$54,9,0)</f>
        <v>FORTALECIMIENTO PVE BIOMECÁNICO</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40.5">
      <c r="A115" s="158"/>
      <c r="B115" s="155"/>
      <c r="C115" s="128"/>
      <c r="D115" s="131"/>
      <c r="E115" s="134"/>
      <c r="F115" s="134"/>
      <c r="G115" s="134"/>
      <c r="H115" s="58" t="str">
        <f>VLOOKUP(I115,Hoja2!A$3:I$54,2,0)</f>
        <v>HIGIENE POSTURAL, MOVIMIENTOS REPETITIVOS</v>
      </c>
      <c r="I115" s="59" t="s">
        <v>245</v>
      </c>
      <c r="J115" s="58" t="str">
        <f>VLOOKUP(I115,Hoja2!A$3:I$54,3,0)</f>
        <v>LESIONES OSTEOMUSCULARES, TRANSTORNO DE TRAUMA ACUMULATIVO</v>
      </c>
      <c r="K115" s="60"/>
      <c r="L115" s="58" t="str">
        <f>VLOOKUP(I115,Hoja2!A$3:I$54,4,0)</f>
        <v>PG INSPECCIONES, PG EMERGENCIA</v>
      </c>
      <c r="M115" s="58" t="str">
        <f>VLOOKUP(I115,Hoja2!A$3:I$54,5,0)</f>
        <v>PVE BIOMECÁNICO, PG MEDICINA PREVENTIVA Y DEL TRABAJO</v>
      </c>
      <c r="N115" s="61">
        <v>2</v>
      </c>
      <c r="O115" s="61">
        <v>3</v>
      </c>
      <c r="P115" s="61">
        <v>25</v>
      </c>
      <c r="Q115" s="61">
        <f t="shared" si="20"/>
        <v>6</v>
      </c>
      <c r="R115" s="61">
        <f t="shared" si="21"/>
        <v>150</v>
      </c>
      <c r="S115" s="61" t="str">
        <f t="shared" si="22"/>
        <v>M-6</v>
      </c>
      <c r="T115" s="62" t="str">
        <f t="shared" si="23"/>
        <v>II</v>
      </c>
      <c r="U115" s="62" t="str">
        <f t="shared" si="25"/>
        <v>No Aceptable o Aceptable con Control Especifico</v>
      </c>
      <c r="V115" s="60">
        <v>8</v>
      </c>
      <c r="W115" s="58" t="str">
        <f>VLOOKUP(I115,Hoja2!A$3:I$54,6,0)</f>
        <v>SECUELA, CALIFICACIÓN DE ENFERMEDAD LABORAL</v>
      </c>
      <c r="X115" s="65"/>
      <c r="Y115" s="65"/>
      <c r="Z115" s="65"/>
      <c r="AA115" s="64" t="str">
        <f>VLOOKUP(I115,Hoja2!A$3:I$54,7,0)</f>
        <v>NS MANEJO DE CARGAS</v>
      </c>
      <c r="AB115" s="64" t="str">
        <f>VLOOKUP(I115,Hoja2!A$3:I$54,8,0)</f>
        <v>HIGIENE POSTURAL</v>
      </c>
      <c r="AC115" s="65" t="str">
        <f>VLOOKUP(I115,Hoja2!A$3:I$54,9,0)</f>
        <v>FORTALECIMIENTO PVE BIOMECÁNICO</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8"/>
      <c r="B116" s="155"/>
      <c r="C116" s="128"/>
      <c r="D116" s="131"/>
      <c r="E116" s="134"/>
      <c r="F116" s="134"/>
      <c r="G116" s="134"/>
      <c r="H116" s="58" t="str">
        <f>VLOOKUP(I116,Hoja2!A$3:I$54,2,0)</f>
        <v>RELACIONES, COHESIÓN, CALIDAD DE INTERACCIONES NO EFECTIVA, NO HAY TRABAJO EN EQUIPO</v>
      </c>
      <c r="I116" s="59" t="s">
        <v>141</v>
      </c>
      <c r="J116" s="58" t="str">
        <f>VLOOKUP(I116,Hoja2!A$3:I$54,3,0)</f>
        <v>ENFERMEDADES DIGESTIVAS, IRRITABILIDAD</v>
      </c>
      <c r="K116" s="60"/>
      <c r="L116" s="58" t="str">
        <f>VLOOKUP(I116,Hoja2!A$3:I$54,4,0)</f>
        <v>N/A</v>
      </c>
      <c r="M116" s="58" t="str">
        <f>VLOOKUP(I116,Hoja2!A$3:I$54,5,0)</f>
        <v>PVE PSICOSOCIAL</v>
      </c>
      <c r="N116" s="61">
        <v>2</v>
      </c>
      <c r="O116" s="61">
        <v>3</v>
      </c>
      <c r="P116" s="61">
        <v>10</v>
      </c>
      <c r="Q116" s="61">
        <f t="shared" si="20"/>
        <v>6</v>
      </c>
      <c r="R116" s="61">
        <f t="shared" si="21"/>
        <v>60</v>
      </c>
      <c r="S116" s="61" t="str">
        <f t="shared" si="22"/>
        <v>M-6</v>
      </c>
      <c r="T116" s="62" t="str">
        <f t="shared" si="23"/>
        <v>III</v>
      </c>
      <c r="U116" s="62" t="str">
        <f t="shared" si="25"/>
        <v>Mejorable</v>
      </c>
      <c r="V116" s="60">
        <v>8</v>
      </c>
      <c r="W116" s="58" t="str">
        <f>VLOOKUP(I116,Hoja2!A$3:I$54,6,0)</f>
        <v>SECUELA, CALIFICACIÓN DE ENFERMEDAD LABORAL</v>
      </c>
      <c r="X116" s="65"/>
      <c r="Y116" s="65"/>
      <c r="Z116" s="65"/>
      <c r="AA116" s="64" t="s">
        <v>337</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8"/>
      <c r="B117" s="155"/>
      <c r="C117" s="128"/>
      <c r="D117" s="131"/>
      <c r="E117" s="134"/>
      <c r="F117" s="134"/>
      <c r="G117" s="134"/>
      <c r="H117" s="58" t="str">
        <f>VLOOKUP(I117,Hoja2!A$3:I$54,2,0)</f>
        <v>CARGA MENTAL, DEMANDAS EMOCIONALES, INESPECIFICIDAD DE DEFINICIÓN DE ROLES, MONOTONÍA</v>
      </c>
      <c r="I117" s="59" t="s">
        <v>146</v>
      </c>
      <c r="J117" s="58" t="str">
        <f>VLOOKUP(I117,Hoja2!A$3:I$54,3,0)</f>
        <v>ESTRÉS, CEFALÉA, IRRITABILIDAD</v>
      </c>
      <c r="K117" s="60"/>
      <c r="L117" s="58" t="str">
        <f>VLOOKUP(I117,Hoja2!A$3:I$54,4,0)</f>
        <v>N/A</v>
      </c>
      <c r="M117" s="58" t="str">
        <f>VLOOKUP(I117,Hoja2!A$3:I$54,5,0)</f>
        <v>PVE PSICOSOCIAL</v>
      </c>
      <c r="N117" s="61">
        <v>2</v>
      </c>
      <c r="O117" s="61">
        <v>1</v>
      </c>
      <c r="P117" s="61">
        <v>10</v>
      </c>
      <c r="Q117" s="61">
        <f t="shared" si="20"/>
        <v>2</v>
      </c>
      <c r="R117" s="61">
        <f t="shared" si="21"/>
        <v>20</v>
      </c>
      <c r="S117" s="61" t="str">
        <f t="shared" si="22"/>
        <v>B-2</v>
      </c>
      <c r="T117" s="62" t="str">
        <f t="shared" si="23"/>
        <v>IV</v>
      </c>
      <c r="U117" s="62" t="str">
        <f t="shared" si="25"/>
        <v>Aceptable</v>
      </c>
      <c r="V117" s="60">
        <v>8</v>
      </c>
      <c r="W117" s="58" t="str">
        <f>VLOOKUP(I117,Hoja2!A$3:I$54,6,0)</f>
        <v>SECUELA, CALIFICACIÓN DE ENFERMEDAD LABORAL</v>
      </c>
      <c r="X117" s="65"/>
      <c r="Y117" s="65"/>
      <c r="Z117" s="65"/>
      <c r="AA117" s="64" t="s">
        <v>337</v>
      </c>
      <c r="AB117" s="64" t="str">
        <f>VLOOKUP(I117,Hoja2!A$3:I$54,8,0)</f>
        <v>N/A</v>
      </c>
      <c r="AC117" s="65" t="str">
        <f>VLOOKUP(I117,Hoja2!A$3:I$54,9,0)</f>
        <v>FORTALECIMIENTO PVE PSICOSOCIAL</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38.25">
      <c r="A118" s="158"/>
      <c r="B118" s="155"/>
      <c r="C118" s="128"/>
      <c r="D118" s="131"/>
      <c r="E118" s="134"/>
      <c r="F118" s="134"/>
      <c r="G118" s="134"/>
      <c r="H118" s="58" t="str">
        <f>VLOOKUP(I118,Hoja2!A$3:I$54,2,0)</f>
        <v>TECNOLOGÍA NO AVANZADA, COMUNICACIÓN NO EFECTIVA, SOBRECARGA CUANTITATIVA Y CUALITATIVA, NO HAY VARIACIÓN EN FORMA DE TRABAJO</v>
      </c>
      <c r="I118" s="59" t="s">
        <v>149</v>
      </c>
      <c r="J118" s="58" t="str">
        <f>VLOOKUP(I118,Hoja2!A$3:I$54,3,0)</f>
        <v>ENFERMEDADES DIGESTIVAS, IRRITABILIDAD</v>
      </c>
      <c r="K118" s="60"/>
      <c r="L118" s="58" t="str">
        <f>VLOOKUP(I118,Hoja2!A$3:I$54,4,0)</f>
        <v>N/A</v>
      </c>
      <c r="M118" s="58" t="str">
        <f>VLOOKUP(I118,Hoja2!A$3:I$54,5,0)</f>
        <v>PVE PSICOSOCIAL</v>
      </c>
      <c r="N118" s="61">
        <v>2</v>
      </c>
      <c r="O118" s="61">
        <v>2</v>
      </c>
      <c r="P118" s="61">
        <v>10</v>
      </c>
      <c r="Q118" s="61">
        <f t="shared" si="20"/>
        <v>4</v>
      </c>
      <c r="R118" s="61">
        <f t="shared" si="21"/>
        <v>40</v>
      </c>
      <c r="S118" s="61" t="str">
        <f t="shared" si="22"/>
        <v>B-4</v>
      </c>
      <c r="T118" s="66" t="str">
        <f t="shared" si="23"/>
        <v>III</v>
      </c>
      <c r="U118" s="66" t="str">
        <f t="shared" si="25"/>
        <v>Mejorable</v>
      </c>
      <c r="V118" s="60">
        <v>8</v>
      </c>
      <c r="W118" s="58" t="str">
        <f>VLOOKUP(I118,Hoja2!A$3:I$54,6,0)</f>
        <v>SECUELA, CALIFICACIÓN DE ENFERMEDAD LABORAL</v>
      </c>
      <c r="X118" s="65"/>
      <c r="Y118" s="65"/>
      <c r="Z118" s="65"/>
      <c r="AA118" s="64" t="s">
        <v>337</v>
      </c>
      <c r="AB118" s="64" t="str">
        <f>VLOOKUP(I118,Hoja2!A$3:I$54,8,0)</f>
        <v>N/A</v>
      </c>
      <c r="AC118" s="65" t="str">
        <f>VLOOKUP(I118,Hoja2!A$3:I$54,9,0)</f>
        <v>FORTALECIMIENTO PVE PSICOSOCIAL</v>
      </c>
      <c r="AD118" s="83"/>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58"/>
      <c r="B119" s="155"/>
      <c r="C119" s="128"/>
      <c r="D119" s="131"/>
      <c r="E119" s="134"/>
      <c r="F119" s="134"/>
      <c r="G119" s="134"/>
      <c r="H119" s="58" t="str">
        <f>VLOOKUP(I119,Hoja2!A$3:I$54,2,0)</f>
        <v>ESTILOS DE MANDO RÍGIDOS, AUSENCIA DE CAPACITACIÓN, AUSENCIA DE PROGRAMAS DE BIENESTAR</v>
      </c>
      <c r="I119" s="59" t="s">
        <v>154</v>
      </c>
      <c r="J119" s="58" t="str">
        <f>VLOOKUP(I119,Hoja2!A$3:I$54,3,0)</f>
        <v>ESTRÉS, DEPRESIÓN, DESMOTIVACIÓN, AUSENCIA DE ATENCIÓN</v>
      </c>
      <c r="K119" s="60"/>
      <c r="L119" s="58" t="str">
        <f>VLOOKUP(I119,Hoja2!A$3:I$54,4,0)</f>
        <v>N/A</v>
      </c>
      <c r="M119" s="58" t="str">
        <f>VLOOKUP(I119,Hoja2!A$3:I$54,5,0)</f>
        <v>PVE PSICOSOCIAL</v>
      </c>
      <c r="N119" s="61">
        <v>2</v>
      </c>
      <c r="O119" s="61">
        <v>2</v>
      </c>
      <c r="P119" s="61">
        <v>10</v>
      </c>
      <c r="Q119" s="61">
        <f t="shared" si="20"/>
        <v>4</v>
      </c>
      <c r="R119" s="61">
        <f t="shared" si="21"/>
        <v>40</v>
      </c>
      <c r="S119" s="61" t="str">
        <f t="shared" si="22"/>
        <v>B-4</v>
      </c>
      <c r="T119" s="66" t="str">
        <f t="shared" si="23"/>
        <v>III</v>
      </c>
      <c r="U119" s="66" t="str">
        <f t="shared" si="25"/>
        <v>Mejorable</v>
      </c>
      <c r="V119" s="60">
        <v>8</v>
      </c>
      <c r="W119" s="58" t="str">
        <f>VLOOKUP(I119,Hoja2!A$3:I$54,6,0)</f>
        <v>SECUELA, CALIFICACIÓN DE ENFERMEDAD LABORAL</v>
      </c>
      <c r="X119" s="65"/>
      <c r="Y119" s="65"/>
      <c r="Z119" s="65"/>
      <c r="AA119" s="64" t="s">
        <v>337</v>
      </c>
      <c r="AB119" s="64" t="str">
        <f>VLOOKUP(I119,Hoja2!A$3:I$54,8,0)</f>
        <v>N/A</v>
      </c>
      <c r="AC119" s="65" t="str">
        <f>VLOOKUP(I119,Hoja2!A$3:I$54,9,0)</f>
        <v>FORTALECIMIENTO PVE PSICOSOCIAL</v>
      </c>
      <c r="AD119" s="83"/>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25.5">
      <c r="A120" s="158"/>
      <c r="B120" s="155"/>
      <c r="C120" s="128"/>
      <c r="D120" s="131"/>
      <c r="E120" s="134"/>
      <c r="F120" s="134"/>
      <c r="G120" s="134"/>
      <c r="H120" s="58" t="str">
        <f>VLOOKUP(I120,Hoja2!A$3:I$54,2,0)</f>
        <v>SISMOS, INCENDIOS, INUNDACIONES, TERREMOTOS, VENDAVALES</v>
      </c>
      <c r="I120" s="59" t="s">
        <v>250</v>
      </c>
      <c r="J120" s="58" t="str">
        <f>VLOOKUP(I120,Hoja2!A$3:I$54,3,0)</f>
        <v>LESIONES, ATRAPAMIENTO, APLASTAMIENTO, PÉRDIDAS MATERIALES</v>
      </c>
      <c r="K120" s="60"/>
      <c r="L120" s="58" t="str">
        <f>VLOOKUP(I120,Hoja2!A$3:I$54,4,0)</f>
        <v>PG INSPECCIONES, PG EMERGENCIA</v>
      </c>
      <c r="M120" s="58" t="str">
        <f>VLOOKUP(I120,Hoja2!A$3:I$54,5,0)</f>
        <v>BRIGADAS DE EMERGENCIA</v>
      </c>
      <c r="N120" s="61">
        <v>2</v>
      </c>
      <c r="O120" s="61">
        <v>2</v>
      </c>
      <c r="P120" s="61">
        <v>10</v>
      </c>
      <c r="Q120" s="61">
        <f t="shared" ref="Q120:Q191" si="26">N120*O120</f>
        <v>4</v>
      </c>
      <c r="R120" s="61">
        <f t="shared" ref="R120:R191" si="27">Q120*P120</f>
        <v>40</v>
      </c>
      <c r="S120" s="61" t="str">
        <f t="shared" ref="S120:S191" si="28">IF(Q120=40,"MA-40",IF(Q120=30,"MA-30",IF(Q120=20,"A-20",IF(Q120=10,"A-10",IF(Q120=24,"MA-24",IF(Q120=18,"A-18",IF(Q120=12,"A-12",IF(Q120=6,"M-6",IF(Q120=8,"M-8",IF(Q120=6,"M-6",IF(Q120=4,"B-4",IF(Q120=2,"B-2",))))))))))))</f>
        <v>B-4</v>
      </c>
      <c r="T120" s="66" t="str">
        <f t="shared" ref="T120:T191" si="29">IF(R120&lt;=20,"IV",IF(R120&lt;=120,"III",IF(R120&lt;=500,"II",IF(R120&lt;=4000,"I"))))</f>
        <v>III</v>
      </c>
      <c r="U120" s="66" t="str">
        <f t="shared" si="25"/>
        <v>Mejorable</v>
      </c>
      <c r="V120" s="60">
        <v>8</v>
      </c>
      <c r="W120" s="58" t="str">
        <f>VLOOKUP(I120,Hoja2!A$3:I$54,6,0)</f>
        <v>SECUELA, CALIFICACIÓN DE ENFERMEDAD LABORAL, MUERTE</v>
      </c>
      <c r="X120" s="65"/>
      <c r="Y120" s="65"/>
      <c r="Z120" s="65"/>
      <c r="AA120" s="64" t="str">
        <f>VLOOKUP(I120,Hoja2!A$3:I$54,7,0)</f>
        <v>NS PLANES DE EMERGENCIA</v>
      </c>
      <c r="AB120" s="64" t="str">
        <f>VLOOKUP(I120,Hoja2!A$3:I$54,8,0)</f>
        <v>N/A</v>
      </c>
      <c r="AC120" s="65" t="str">
        <f>VLOOKUP(I120,Hoja2!A$3:I$54,9,0)</f>
        <v>N/A</v>
      </c>
      <c r="AD120" s="83"/>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26.25" thickBot="1">
      <c r="A121" s="158"/>
      <c r="B121" s="155"/>
      <c r="C121" s="129"/>
      <c r="D121" s="132"/>
      <c r="E121" s="135"/>
      <c r="F121" s="135"/>
      <c r="G121" s="135"/>
      <c r="H121" s="93" t="str">
        <f>VLOOKUP(I121,Hoja2!A$3:I$54,2,0)</f>
        <v>LLUVIAS, GRANIZADA, HELADAS</v>
      </c>
      <c r="I121" s="94" t="s">
        <v>251</v>
      </c>
      <c r="J121" s="93" t="str">
        <f>VLOOKUP(I121,Hoja2!A$3:I$54,3,0)</f>
        <v>LESIONES, ATRAPAMIENTO, APLASTAMIENTO, PÉRDIDAS MATERIALES</v>
      </c>
      <c r="K121" s="95"/>
      <c r="L121" s="93" t="str">
        <f>VLOOKUP(I121,Hoja2!A$3:I$54,4,0)</f>
        <v>PG INSPECCIONES, PG EMERGENCIA</v>
      </c>
      <c r="M121" s="93" t="str">
        <f>VLOOKUP(I121,Hoja2!A$3:I$54,5,0)</f>
        <v>BRIGADAS DE EMERGENCIA</v>
      </c>
      <c r="N121" s="96">
        <v>2</v>
      </c>
      <c r="O121" s="96">
        <v>3</v>
      </c>
      <c r="P121" s="96">
        <v>10</v>
      </c>
      <c r="Q121" s="96">
        <f t="shared" si="26"/>
        <v>6</v>
      </c>
      <c r="R121" s="96">
        <f t="shared" si="27"/>
        <v>60</v>
      </c>
      <c r="S121" s="96" t="str">
        <f t="shared" si="28"/>
        <v>M-6</v>
      </c>
      <c r="T121" s="89" t="str">
        <f t="shared" si="29"/>
        <v>III</v>
      </c>
      <c r="U121" s="89" t="str">
        <f t="shared" si="25"/>
        <v>Mejorable</v>
      </c>
      <c r="V121" s="95">
        <v>8</v>
      </c>
      <c r="W121" s="93" t="str">
        <f>VLOOKUP(I121,Hoja2!A$3:I$54,6,0)</f>
        <v>SECUELA, CALIFICACIÓN DE ENFERMEDAD LABORAL, MUERTE</v>
      </c>
      <c r="X121" s="97"/>
      <c r="Y121" s="97"/>
      <c r="Z121" s="97"/>
      <c r="AA121" s="98" t="str">
        <f>VLOOKUP(I121,Hoja2!A$3:I$54,7,0)</f>
        <v>NS PLANES DE EMERGENCIA</v>
      </c>
      <c r="AB121" s="98" t="str">
        <f>VLOOKUP(I121,Hoja2!A$3:I$54,8,0)</f>
        <v>N/A</v>
      </c>
      <c r="AC121" s="97" t="str">
        <f>VLOOKUP(I121,Hoja2!A$3:I$54,9,0)</f>
        <v>N/A</v>
      </c>
      <c r="AD121" s="99"/>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25.5">
      <c r="A122" s="158"/>
      <c r="B122" s="155"/>
      <c r="C122" s="118" t="s">
        <v>277</v>
      </c>
      <c r="D122" s="121" t="s">
        <v>317</v>
      </c>
      <c r="E122" s="124" t="s">
        <v>275</v>
      </c>
      <c r="F122" s="124">
        <v>32</v>
      </c>
      <c r="G122" s="124" t="s">
        <v>256</v>
      </c>
      <c r="H122" s="110" t="str">
        <f>VLOOKUP(I122,Hoja2!A$3:I$54,2,0)</f>
        <v>INADECUADAS CONEXIONES ELÉCTRICAS, SATURACIÓN EN TOMAS DE ENERGÍA</v>
      </c>
      <c r="I122" s="101" t="s">
        <v>158</v>
      </c>
      <c r="J122" s="110" t="str">
        <f>VLOOKUP(I122,Hoja2!A$3:I$54,3,0)</f>
        <v>QUEMADURAS, ELECTROCUCIÓN, ARITMIA CARDIACA, MUERTE</v>
      </c>
      <c r="K122" s="102"/>
      <c r="L122" s="110" t="str">
        <f>VLOOKUP(I122,Hoja2!A$3:I$54,4,0)</f>
        <v>PG INSPECCIONES, PG EMERGENCIA, REQUISITOS MÍNIMOS PARA LÍNEAS ELÉCTRICAS</v>
      </c>
      <c r="M122" s="110" t="str">
        <f>VLOOKUP(I122,Hoja2!A$3:I$54,5,0)</f>
        <v>ELEMENTOS DE PROTECCIÓN PERSONAL</v>
      </c>
      <c r="N122" s="103">
        <v>10</v>
      </c>
      <c r="O122" s="103">
        <v>4</v>
      </c>
      <c r="P122" s="103">
        <v>25</v>
      </c>
      <c r="Q122" s="103">
        <f t="shared" si="26"/>
        <v>40</v>
      </c>
      <c r="R122" s="103">
        <f t="shared" si="27"/>
        <v>1000</v>
      </c>
      <c r="S122" s="103" t="str">
        <f t="shared" si="28"/>
        <v>MA-40</v>
      </c>
      <c r="T122" s="78" t="str">
        <f t="shared" si="29"/>
        <v>I</v>
      </c>
      <c r="U122" s="78" t="str">
        <f>IF(T122=0,"",IF(T122="IV","Aceptable",IF(T122="III","Mejorable",IF(T122="II","No Aceptable o Aceptable con Control Especifico",IF(T122="I","No Aceptable","")))))</f>
        <v>No Aceptable</v>
      </c>
      <c r="V122" s="102">
        <v>6</v>
      </c>
      <c r="W122" s="100" t="str">
        <f>VLOOKUP(I122,Hoja2!A$3:I$54,6,0)</f>
        <v>SECUELA, CALIFICACIÓN DE ENFERMEDAD LABORAL, MUERTE</v>
      </c>
      <c r="X122" s="104"/>
      <c r="Y122" s="104"/>
      <c r="Z122" s="104"/>
      <c r="AA122" s="105" t="str">
        <f>VLOOKUP(I122,Hoja2!A$3:I$54,7,0)</f>
        <v>NS LÍNEAS ELÉCTRICAS</v>
      </c>
      <c r="AB122" s="105" t="str">
        <f>VLOOKUP(I122,Hoja2!A$3:I$54,8,0)</f>
        <v>BUENAS PRACTICAS, APLICACIÓN DE PROCEDIMIENTOS</v>
      </c>
      <c r="AC122" s="106" t="str">
        <f>VLOOKUP(I122,Hoja2!A$3:I$54,9,0)</f>
        <v>BUENAS PRACTICAS, APLICACIÓN DE PROCEDIMIENTOS</v>
      </c>
      <c r="AD122" s="107"/>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51" customHeight="1">
      <c r="A123" s="158"/>
      <c r="B123" s="155"/>
      <c r="C123" s="119"/>
      <c r="D123" s="122"/>
      <c r="E123" s="125"/>
      <c r="F123" s="125"/>
      <c r="G123" s="125"/>
      <c r="H123" s="111" t="str">
        <f>VLOOKUP(I123,Hoja2!A$3:I$54,2,0)</f>
        <v>INADECUADAS CONEXIONES ELÉCTRICAS, SATURACIÓN EN TOMAS DE ENERGÍA</v>
      </c>
      <c r="I123" s="68" t="s">
        <v>163</v>
      </c>
      <c r="J123" s="111" t="str">
        <f>VLOOKUP(I123,Hoja2!A$3:I$54,3,0)</f>
        <v>INTOXICACIÓN, QUEMADURAS</v>
      </c>
      <c r="K123" s="69"/>
      <c r="L123" s="111" t="str">
        <f>VLOOKUP(I123,Hoja2!A$3:I$54,4,0)</f>
        <v>PG INSPECCIONES, PG EMERGENCIA</v>
      </c>
      <c r="M123" s="111" t="str">
        <f>VLOOKUP(I123,Hoja2!A$3:I$54,5,0)</f>
        <v>BRIGADAS DE EMERGENCIA</v>
      </c>
      <c r="N123" s="70">
        <v>10</v>
      </c>
      <c r="O123" s="70">
        <v>3</v>
      </c>
      <c r="P123" s="70">
        <v>10</v>
      </c>
      <c r="Q123" s="70">
        <f t="shared" si="26"/>
        <v>30</v>
      </c>
      <c r="R123" s="70">
        <f t="shared" si="27"/>
        <v>300</v>
      </c>
      <c r="S123" s="70" t="str">
        <f t="shared" si="28"/>
        <v>MA-30</v>
      </c>
      <c r="T123" s="62" t="str">
        <f t="shared" si="29"/>
        <v>II</v>
      </c>
      <c r="U123" s="62" t="str">
        <f t="shared" ref="U123:U158" si="30">IF(T123=0,"",IF(T123="IV","Aceptable",IF(T123="III","Mejorable",IF(T123="II","No Aceptable o Aceptable con Control Especifico",IF(T123="I","No Aceptable","")))))</f>
        <v>No Aceptable o Aceptable con Control Especifico</v>
      </c>
      <c r="V123" s="69">
        <v>6</v>
      </c>
      <c r="W123" s="67" t="str">
        <f>VLOOKUP(I123,Hoja2!A$3:I$54,6,0)</f>
        <v>SECUELA, CALIFICACIÓN DE ENFERMEDAD LABORAL, MUERTE</v>
      </c>
      <c r="X123" s="71"/>
      <c r="Y123" s="71"/>
      <c r="Z123" s="71"/>
      <c r="AA123" s="72" t="str">
        <f>VLOOKUP(I123,Hoja2!A$3:I$54,7,0)</f>
        <v>NS PLANES DE EMERGENCIA</v>
      </c>
      <c r="AB123" s="72" t="str">
        <f>VLOOKUP(I123,Hoja2!A$3:I$54,8,0)</f>
        <v>REPORTES DE CONDICIONES INSEGURAS</v>
      </c>
      <c r="AC123" s="73" t="str">
        <f>VLOOKUP(I123,Hoja2!A$3:I$54,9,0)</f>
        <v>N/A</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40.5">
      <c r="A124" s="158"/>
      <c r="B124" s="155"/>
      <c r="C124" s="119"/>
      <c r="D124" s="122"/>
      <c r="E124" s="125"/>
      <c r="F124" s="125"/>
      <c r="G124" s="125"/>
      <c r="H124" s="111" t="str">
        <f>VLOOKUP(I124,Hoja2!A$3:I$54,2,0)</f>
        <v>ESCALERAS SIN BARANDAL, PISOS A DESNIVEL,INFRAESTRUCTURA DÉBIL, OBJETOS MAL UBICADOS, AUSENCIA DE ORDEN Y ASEO</v>
      </c>
      <c r="I124" s="68" t="s">
        <v>247</v>
      </c>
      <c r="J124" s="111" t="str">
        <f>VLOOKUP(I124,Hoja2!A$3:I$54,3,0)</f>
        <v>CAÍDAS DEL MISMO Y DISTINTO NIVEL, FRACTURAS, GOLPE CON OBJETOS, CAÍDA DE OBJETOS, OBSTRUCCIÓN DE VÍAS</v>
      </c>
      <c r="K124" s="69"/>
      <c r="L124" s="111" t="str">
        <f>VLOOKUP(I124,Hoja2!A$3:I$54,4,0)</f>
        <v>PG INSPECCIONES, PG EMERGENCIA</v>
      </c>
      <c r="M124" s="111" t="str">
        <f>VLOOKUP(I124,Hoja2!A$3:I$54,5,0)</f>
        <v>CAPACITACIÓN</v>
      </c>
      <c r="N124" s="70">
        <v>6</v>
      </c>
      <c r="O124" s="70">
        <v>3</v>
      </c>
      <c r="P124" s="70">
        <v>10</v>
      </c>
      <c r="Q124" s="70">
        <f t="shared" si="26"/>
        <v>18</v>
      </c>
      <c r="R124" s="70">
        <f t="shared" si="27"/>
        <v>180</v>
      </c>
      <c r="S124" s="70" t="str">
        <f t="shared" si="28"/>
        <v>A-18</v>
      </c>
      <c r="T124" s="62" t="str">
        <f t="shared" si="29"/>
        <v>II</v>
      </c>
      <c r="U124" s="62" t="str">
        <f t="shared" si="30"/>
        <v>No Aceptable o Aceptable con Control Especifico</v>
      </c>
      <c r="V124" s="69">
        <v>6</v>
      </c>
      <c r="W124" s="67" t="str">
        <f>VLOOKUP(I124,Hoja2!A$3:I$54,6,0)</f>
        <v>SECUELA, CALIFICACIÓN DE ENFERMEDAD LABORAL, MUERTE</v>
      </c>
      <c r="X124" s="73"/>
      <c r="Y124" s="73"/>
      <c r="Z124" s="73"/>
      <c r="AA124" s="72" t="s">
        <v>337</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30">
      <c r="A125" s="158"/>
      <c r="B125" s="155"/>
      <c r="C125" s="119"/>
      <c r="D125" s="122"/>
      <c r="E125" s="125"/>
      <c r="F125" s="125"/>
      <c r="G125" s="125"/>
      <c r="H125" s="111" t="str">
        <f>VLOOKUP(I125,Hoja2!A$3:I$54,2,0)</f>
        <v>LLUVIAS, CRECIENTE DE RIOS Y QUEBRADAS, CAÍDAS DESDE TARAVITAS Y PUENTES</v>
      </c>
      <c r="I125" s="68" t="s">
        <v>334</v>
      </c>
      <c r="J125" s="111" t="str">
        <f>VLOOKUP(I125,Hoja2!A$3:I$54,3,0)</f>
        <v>INMERSIÓN, MUERTE</v>
      </c>
      <c r="K125" s="69"/>
      <c r="L125" s="111" t="str">
        <f>VLOOKUP(I125,Hoja2!A$3:I$54,4,0)</f>
        <v>PG INSPECCIONES, PG EMERGENCIA</v>
      </c>
      <c r="M125" s="111" t="str">
        <f>VLOOKUP(I125,Hoja2!A$3:I$54,5,0)</f>
        <v>CAPACITACIÓN</v>
      </c>
      <c r="N125" s="70">
        <v>10</v>
      </c>
      <c r="O125" s="70">
        <v>3</v>
      </c>
      <c r="P125" s="70">
        <v>25</v>
      </c>
      <c r="Q125" s="70">
        <f t="shared" si="26"/>
        <v>30</v>
      </c>
      <c r="R125" s="70">
        <f t="shared" si="27"/>
        <v>750</v>
      </c>
      <c r="S125" s="70" t="str">
        <f t="shared" si="28"/>
        <v>MA-30</v>
      </c>
      <c r="T125" s="66" t="str">
        <f t="shared" si="29"/>
        <v>I</v>
      </c>
      <c r="U125" s="66" t="str">
        <f t="shared" si="30"/>
        <v>No Aceptable</v>
      </c>
      <c r="V125" s="69">
        <v>6</v>
      </c>
      <c r="W125" s="67" t="str">
        <f>VLOOKUP(I125,Hoja2!A$3:I$54,6,0)</f>
        <v>SECUELA, CALIFICACIÓN DE ENFERMEDAD LABORAL, MUERTE</v>
      </c>
      <c r="X125" s="73"/>
      <c r="Y125" s="73"/>
      <c r="Z125" s="73"/>
      <c r="AA125" s="72" t="s">
        <v>337</v>
      </c>
      <c r="AB125" s="72" t="str">
        <f>VLOOKUP(I125,Hoja2!A$3:I$54,8,0)</f>
        <v>REPORTES DE CONDICIONES INSEGURAS</v>
      </c>
      <c r="AC125" s="73" t="str">
        <f>VLOOKUP(I125,Hoja2!A$3:I$54,9,0)</f>
        <v>SEGUIMIENTO A ACCIONES PREVENTIVAS Y CORRECTIVAS</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51">
      <c r="A126" s="158"/>
      <c r="B126" s="155"/>
      <c r="C126" s="119"/>
      <c r="D126" s="122"/>
      <c r="E126" s="125"/>
      <c r="F126" s="125"/>
      <c r="G126" s="125"/>
      <c r="H126" s="111" t="str">
        <f>VLOOKUP(I126,Hoja2!A$3:I$54,2,0)</f>
        <v>SUPERFICIES DE TRABAJO IRREGULARES O DESLIZANTES</v>
      </c>
      <c r="I126" s="68" t="s">
        <v>248</v>
      </c>
      <c r="J126" s="111" t="str">
        <f>VLOOKUP(I126,Hoja2!A$3:I$54,3,0)</f>
        <v>CAÍDAS DEL MISMO Y DISTINTO NIVEL, FRACTURAS, GOLPE CON OBJETOS</v>
      </c>
      <c r="K126" s="69"/>
      <c r="L126" s="111" t="str">
        <f>VLOOKUP(I126,Hoja2!A$3:I$54,4,0)</f>
        <v>PG INSPECCIONES, PG EMERGENCIA</v>
      </c>
      <c r="M126" s="111" t="str">
        <f>VLOOKUP(I126,Hoja2!A$3:I$54,5,0)</f>
        <v>CAPACITACIÓN</v>
      </c>
      <c r="N126" s="70">
        <v>10</v>
      </c>
      <c r="O126" s="70">
        <v>4</v>
      </c>
      <c r="P126" s="70">
        <v>25</v>
      </c>
      <c r="Q126" s="70">
        <f t="shared" si="26"/>
        <v>40</v>
      </c>
      <c r="R126" s="70">
        <f t="shared" si="27"/>
        <v>1000</v>
      </c>
      <c r="S126" s="70" t="str">
        <f t="shared" si="28"/>
        <v>MA-40</v>
      </c>
      <c r="T126" s="66" t="str">
        <f t="shared" si="29"/>
        <v>I</v>
      </c>
      <c r="U126" s="66" t="str">
        <f t="shared" si="30"/>
        <v>No Aceptable</v>
      </c>
      <c r="V126" s="69">
        <v>6</v>
      </c>
      <c r="W126" s="67" t="str">
        <f>VLOOKUP(I126,Hoja2!A$3:I$54,6,0)</f>
        <v>SECUELA, CALIFICACIÓN DE ENFERMEDAD LABORAL, MUERTE</v>
      </c>
      <c r="X126" s="73"/>
      <c r="Y126" s="73"/>
      <c r="Z126" s="73" t="s">
        <v>336</v>
      </c>
      <c r="AA126" s="72" t="s">
        <v>337</v>
      </c>
      <c r="AB126" s="72" t="str">
        <f>VLOOKUP(I126,Hoja2!A$3:I$54,8,0)</f>
        <v>REPORTES DE CONDICIONES INSEGURAS</v>
      </c>
      <c r="AC126" s="73" t="str">
        <f>VLOOKUP(I126,Hoja2!A$3:I$54,9,0)</f>
        <v>SEGUIMIENTO A ACCIONES PREVENTIVAS Y CORRECTIVAS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8"/>
      <c r="B127" s="155"/>
      <c r="C127" s="119"/>
      <c r="D127" s="122"/>
      <c r="E127" s="125"/>
      <c r="F127" s="125"/>
      <c r="G127" s="125"/>
      <c r="H127" s="111" t="str">
        <f>VLOOKUP(I127,Hoja2!A$3:I$54,2,0)</f>
        <v>SISTEMAS Y MEDIDAS DE ALMACENAMIENTO</v>
      </c>
      <c r="I127" s="68" t="s">
        <v>249</v>
      </c>
      <c r="J127" s="111" t="str">
        <f>VLOOKUP(I127,Hoja2!A$3:I$54,3,0)</f>
        <v>CAÍDAS DEL MISMO Y DISTINTO NIVEL, FRACTURAS, GOLPE CON OBJETOS, CAÍDA DE OBJETOS, OBSTRUCCIÓN DE VÍAS</v>
      </c>
      <c r="K127" s="69"/>
      <c r="L127" s="111" t="str">
        <f>VLOOKUP(I127,Hoja2!A$3:I$54,4,0)</f>
        <v>PG INSPECCIONES, PG EMERGENCIA</v>
      </c>
      <c r="M127" s="111" t="str">
        <f>VLOOKUP(I127,Hoja2!A$3:I$54,5,0)</f>
        <v>CAPACITACIÓN</v>
      </c>
      <c r="N127" s="70">
        <v>10</v>
      </c>
      <c r="O127" s="70">
        <v>4</v>
      </c>
      <c r="P127" s="70">
        <v>10</v>
      </c>
      <c r="Q127" s="70">
        <f t="shared" si="26"/>
        <v>40</v>
      </c>
      <c r="R127" s="70">
        <f t="shared" si="27"/>
        <v>400</v>
      </c>
      <c r="S127" s="70" t="str">
        <f t="shared" si="28"/>
        <v>MA-40</v>
      </c>
      <c r="T127" s="66" t="str">
        <f t="shared" si="29"/>
        <v>II</v>
      </c>
      <c r="U127" s="66" t="str">
        <f t="shared" si="30"/>
        <v>No Aceptable o Aceptable con Control Especifico</v>
      </c>
      <c r="V127" s="69">
        <v>6</v>
      </c>
      <c r="W127" s="67" t="str">
        <f>VLOOKUP(I127,Hoja2!A$3:I$54,6,0)</f>
        <v>SECUELA, CALIFICACIÓN DE ENFERMEDAD LABORAL, MUERTE</v>
      </c>
      <c r="X127" s="73"/>
      <c r="Y127" s="73"/>
      <c r="Z127" s="73"/>
      <c r="AA127" s="72" t="s">
        <v>337</v>
      </c>
      <c r="AB127" s="72" t="str">
        <f>VLOOKUP(I127,Hoja2!A$3:I$54,8,0)</f>
        <v>REPORTES DE CONDICIONES INSEGURAS</v>
      </c>
      <c r="AC127" s="73" t="str">
        <f>VLOOKUP(I127,Hoja2!A$3:I$54,9,0)</f>
        <v>SEGUIMIENTO A ACCIONES PREVENTIVAS Y CORRECTIVAS</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40.5">
      <c r="A128" s="158"/>
      <c r="B128" s="155"/>
      <c r="C128" s="119"/>
      <c r="D128" s="122"/>
      <c r="E128" s="125"/>
      <c r="F128" s="125"/>
      <c r="G128" s="125"/>
      <c r="H128" s="111" t="str">
        <f>VLOOKUP(I128,Hoja2!A$3:I$54,2,0)</f>
        <v>ATROPELLAMIENTO, ENVESTIDA</v>
      </c>
      <c r="I128" s="68" t="s">
        <v>189</v>
      </c>
      <c r="J128" s="111" t="str">
        <f>VLOOKUP(I128,Hoja2!A$3:I$54,3,0)</f>
        <v>LESIONES, PÉRDIDAS MATERIALES, MUERTE</v>
      </c>
      <c r="K128" s="69"/>
      <c r="L128" s="111" t="str">
        <f>VLOOKUP(I128,Hoja2!A$3:I$54,4,0)</f>
        <v>PG INSPECCIONES, PG EMERGENCIA</v>
      </c>
      <c r="M128" s="111" t="str">
        <f>VLOOKUP(I128,Hoja2!A$3:I$54,5,0)</f>
        <v>PG SEGURIDAD VIAL</v>
      </c>
      <c r="N128" s="70">
        <v>2</v>
      </c>
      <c r="O128" s="70">
        <v>4</v>
      </c>
      <c r="P128" s="70">
        <v>25</v>
      </c>
      <c r="Q128" s="70">
        <f t="shared" si="26"/>
        <v>8</v>
      </c>
      <c r="R128" s="70">
        <f t="shared" si="27"/>
        <v>200</v>
      </c>
      <c r="S128" s="70" t="str">
        <f t="shared" si="28"/>
        <v>M-8</v>
      </c>
      <c r="T128" s="62" t="str">
        <f t="shared" si="29"/>
        <v>II</v>
      </c>
      <c r="U128" s="62" t="str">
        <f t="shared" si="30"/>
        <v>No Aceptable o Aceptable con Control Especifico</v>
      </c>
      <c r="V128" s="69">
        <v>6</v>
      </c>
      <c r="W128" s="67" t="str">
        <f>VLOOKUP(I128,Hoja2!A$3:I$54,6,0)</f>
        <v>SECUELA, CALIFICACIÓN DE ENFERMEDAD LABORAL, MUERTE</v>
      </c>
      <c r="X128" s="73"/>
      <c r="Y128" s="73"/>
      <c r="Z128" s="73"/>
      <c r="AA128" s="72" t="str">
        <f>VLOOKUP(I128,Hoja2!A$3:I$54,7,0)</f>
        <v>NS SEGURIDAD VIAL</v>
      </c>
      <c r="AB128" s="72" t="str">
        <f>VLOOKUP(I128,Hoja2!A$3:I$54,8,0)</f>
        <v>REPORTE DE CONDICIONES</v>
      </c>
      <c r="AC128" s="73" t="str">
        <f>VLOOKUP(I128,Hoja2!A$3:I$54,9,0)</f>
        <v>LISTAS PREOPERACIONALES, MANTENIMIENTO PREVENTIVO Y CORRECTIVO</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40.5">
      <c r="A129" s="158"/>
      <c r="B129" s="155"/>
      <c r="C129" s="119"/>
      <c r="D129" s="122"/>
      <c r="E129" s="125"/>
      <c r="F129" s="125"/>
      <c r="G129" s="125"/>
      <c r="H129" s="111" t="str">
        <f>VLOOKUP(I129,Hoja2!A$3:I$54,2,0)</f>
        <v>ATRACO, ROBO, ATENTADO, SECUESTROS, DE ORDEN PÚBLICO</v>
      </c>
      <c r="I129" s="68" t="s">
        <v>180</v>
      </c>
      <c r="J129" s="111" t="str">
        <f>VLOOKUP(I129,Hoja2!A$3:I$54,3,0)</f>
        <v>HERIDAS, LESIONES FÍSICAS / PSICOLÓGICAS</v>
      </c>
      <c r="K129" s="69"/>
      <c r="L129" s="111" t="str">
        <f>VLOOKUP(I129,Hoja2!A$3:I$54,4,0)</f>
        <v>PG INSPECCIONES, PG EMERGENCIA</v>
      </c>
      <c r="M129" s="111" t="str">
        <f>VLOOKUP(I129,Hoja2!A$3:I$54,5,0)</f>
        <v>UNIFORMES CORPORATIVOS, CHAQUETAS CORPORATIVAS, CARNETIZACIÓN</v>
      </c>
      <c r="N129" s="70">
        <v>6</v>
      </c>
      <c r="O129" s="70">
        <v>3</v>
      </c>
      <c r="P129" s="70">
        <v>25</v>
      </c>
      <c r="Q129" s="70">
        <f t="shared" si="26"/>
        <v>18</v>
      </c>
      <c r="R129" s="70">
        <f t="shared" si="27"/>
        <v>450</v>
      </c>
      <c r="S129" s="70" t="str">
        <f t="shared" si="28"/>
        <v>A-18</v>
      </c>
      <c r="T129" s="62" t="str">
        <f t="shared" si="29"/>
        <v>II</v>
      </c>
      <c r="U129" s="62" t="str">
        <f t="shared" si="30"/>
        <v>No Aceptable o Aceptable con Control Especifico</v>
      </c>
      <c r="V129" s="69">
        <v>6</v>
      </c>
      <c r="W129" s="67" t="str">
        <f>VLOOKUP(I129,Hoja2!A$3:I$54,6,0)</f>
        <v>SECUELA, CALIFICACIÓN DE ENFERMEDAD LABORAL, MUERTE</v>
      </c>
      <c r="X129" s="73"/>
      <c r="Y129" s="73"/>
      <c r="Z129" s="73"/>
      <c r="AA129" s="72" t="s">
        <v>337</v>
      </c>
      <c r="AB129" s="72" t="str">
        <f>VLOOKUP(I129,Hoja2!A$3:I$54,8,0)</f>
        <v>BUENAS PRACTICAS, APLICACIÓN DE PROCEDIMIENTOS</v>
      </c>
      <c r="AC129" s="73" t="str">
        <f>VLOOKUP(I129,Hoja2!A$3:I$54,9,0)</f>
        <v>BUENAS PRACTICAS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8"/>
      <c r="B130" s="155"/>
      <c r="C130" s="119"/>
      <c r="D130" s="122"/>
      <c r="E130" s="125"/>
      <c r="F130" s="125"/>
      <c r="G130" s="125"/>
      <c r="H130" s="111" t="str">
        <f>VLOOKUP(I130,Hoja2!A$3:I$54,2,0)</f>
        <v>EXPLOSION, FUGA, DERRAME E INCENDIO</v>
      </c>
      <c r="I130" s="68" t="s">
        <v>230</v>
      </c>
      <c r="J130" s="111" t="str">
        <f>VLOOKUP(I130,Hoja2!A$3:I$54,3,0)</f>
        <v>INTOXICACIÓN, QUEMADURAS, LESIONES, ATRAPAMIENTO</v>
      </c>
      <c r="K130" s="69"/>
      <c r="L130" s="111" t="str">
        <f>VLOOKUP(I130,Hoja2!A$3:I$54,4,0)</f>
        <v>PG INSPECCIONES, PG EMERGENCIA</v>
      </c>
      <c r="M130" s="111" t="str">
        <f>VLOOKUP(I130,Hoja2!A$3:I$54,5,0)</f>
        <v>NO OBSERVADO</v>
      </c>
      <c r="N130" s="70">
        <v>6</v>
      </c>
      <c r="O130" s="70">
        <v>3</v>
      </c>
      <c r="P130" s="70">
        <v>10</v>
      </c>
      <c r="Q130" s="70">
        <f t="shared" si="26"/>
        <v>18</v>
      </c>
      <c r="R130" s="70">
        <f t="shared" si="27"/>
        <v>180</v>
      </c>
      <c r="S130" s="70" t="str">
        <f t="shared" si="28"/>
        <v>A-18</v>
      </c>
      <c r="T130" s="62" t="str">
        <f t="shared" si="29"/>
        <v>II</v>
      </c>
      <c r="U130" s="62" t="str">
        <f t="shared" si="30"/>
        <v>No Aceptable o Aceptable con Control Especifico</v>
      </c>
      <c r="V130" s="69">
        <v>6</v>
      </c>
      <c r="W130" s="67" t="str">
        <f>VLOOKUP(I130,Hoja2!A$3:I$54,6,0)</f>
        <v>SECUELA, CALIFICACIÓN DE ENFERMEDAD LABORAL, MUERTE</v>
      </c>
      <c r="X130" s="73"/>
      <c r="Y130" s="73"/>
      <c r="Z130" s="73"/>
      <c r="AA130" s="72" t="str">
        <f>VLOOKUP(I130,Hoja2!A$3:I$54,7,0)</f>
        <v>NS PLANES DE EMERGENCIA</v>
      </c>
      <c r="AB130" s="72" t="str">
        <f>VLOOKUP(I130,Hoja2!A$3:I$54,8,0)</f>
        <v>PROTOCOLOS DE EVACUACIÓN, PUNTO DE ENCUENTRO</v>
      </c>
      <c r="AC130" s="73" t="str">
        <f>VLOOKUP(I130,Hoja2!A$3:I$54,9,0)</f>
        <v>N/A</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8"/>
      <c r="B131" s="155"/>
      <c r="C131" s="119"/>
      <c r="D131" s="122"/>
      <c r="E131" s="125"/>
      <c r="F131" s="125"/>
      <c r="G131" s="125"/>
      <c r="H131" s="111" t="str">
        <f>VLOOKUP(I131,[1]Hoja2!A$3:I$54,2,0)</f>
        <v>MÁQUINARIA Y EQUIPO</v>
      </c>
      <c r="I131" s="68" t="s">
        <v>168</v>
      </c>
      <c r="J131" s="111" t="str">
        <f>VLOOKUP(I131,[1]Hoja2!A$3:I$54,3,0)</f>
        <v>ATRAPAMIENTO, AMPUTACIÓN, APLASTAMIENTO, FRACTURA</v>
      </c>
      <c r="K131" s="69"/>
      <c r="L131" s="111" t="str">
        <f>VLOOKUP(I131,[1]Hoja2!A$3:I$54,4,0)</f>
        <v>PG INSPECCIONES, PG EMERGENCIA, REQUISITOS PARA MANEJO DE MÁQUINAS, REQUISITOS PARA REALIZAR LABORES EN TALLERES</v>
      </c>
      <c r="M131" s="111" t="str">
        <f>VLOOKUP(I131,[1]Hoja2!A$3:I$54,5,0)</f>
        <v>ELEMENTOS DE PROTECCIÓN PERSONAL</v>
      </c>
      <c r="N131" s="70">
        <v>2</v>
      </c>
      <c r="O131" s="70">
        <v>3</v>
      </c>
      <c r="P131" s="70">
        <v>10</v>
      </c>
      <c r="Q131" s="70">
        <f t="shared" si="26"/>
        <v>6</v>
      </c>
      <c r="R131" s="70">
        <f t="shared" si="27"/>
        <v>60</v>
      </c>
      <c r="S131" s="70" t="str">
        <f t="shared" si="28"/>
        <v>M-6</v>
      </c>
      <c r="T131" s="62" t="str">
        <f t="shared" si="29"/>
        <v>III</v>
      </c>
      <c r="U131" s="62" t="str">
        <f t="shared" si="30"/>
        <v>Mejorable</v>
      </c>
      <c r="V131" s="69">
        <v>6</v>
      </c>
      <c r="W131" s="108" t="str">
        <f>VLOOKUP(I131,[1]Hoja2!A$3:I$54,6,0)</f>
        <v>SECUELA, CALIFICACIÓN DE ENFERMEDAD LABORAL, MUERTE</v>
      </c>
      <c r="X131" s="73"/>
      <c r="Y131" s="73"/>
      <c r="Z131" s="73"/>
      <c r="AA131" s="72" t="str">
        <f>VLOOKUP(I131,[1]Hoja2!A$3:I$54,7,0)</f>
        <v>NS EQUIPOS</v>
      </c>
      <c r="AB131" s="72" t="str">
        <f>VLOOKUP(I131,[1]Hoja2!A$3:I$54,8,0)</f>
        <v>BUENAS PRACTICAS, PROCEDIMIENTOS, INSPECCIONES PREUSO OPERACIONALES</v>
      </c>
      <c r="AC131" s="73" t="str">
        <f>VLOOKUP(I131,[1]Hoja2!A$3:I$54,9,0)</f>
        <v>INSPECCIONES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8"/>
      <c r="B132" s="155"/>
      <c r="C132" s="119"/>
      <c r="D132" s="122"/>
      <c r="E132" s="125"/>
      <c r="F132" s="125"/>
      <c r="G132" s="125"/>
      <c r="H132" s="111" t="str">
        <f>VLOOKUP(I132,[1]Hoja2!A$3:I$54,2,0)</f>
        <v>HERRAMIENTAS MANUALES</v>
      </c>
      <c r="I132" s="68" t="s">
        <v>174</v>
      </c>
      <c r="J132" s="111" t="str">
        <f>VLOOKUP(I132,[1]Hoja2!A$3:I$54,3,0)</f>
        <v>QUEMADURAS, LESIONES, PELLIZCOS, APLASTAMIENTOS</v>
      </c>
      <c r="K132" s="69"/>
      <c r="L132" s="111" t="str">
        <f>VLOOKUP(I132,[1]Hoja2!A$3:I$54,4,0)</f>
        <v>REQUISITOS MANEJO DE EQUIPOS EMPLEADOS EN LABORES DE CONSTRUCCION ACUEDUCTO Y ALCANTARILLADO, PG INSPECCIONES,PG EMERGENCIA, REQUISITOS  PARA EL MANEJO DE MÁQUINAS HERRAMIENTAS</v>
      </c>
      <c r="M132" s="111" t="str">
        <f>VLOOKUP(I132,[1]Hoja2!A$3:I$54,5,0)</f>
        <v>ELEMENTOS DE PROTECCIÓN PERSONAL</v>
      </c>
      <c r="N132" s="70">
        <v>2</v>
      </c>
      <c r="O132" s="70">
        <v>1</v>
      </c>
      <c r="P132" s="70">
        <v>10</v>
      </c>
      <c r="Q132" s="70">
        <f t="shared" si="26"/>
        <v>2</v>
      </c>
      <c r="R132" s="70">
        <f t="shared" si="27"/>
        <v>20</v>
      </c>
      <c r="S132" s="70" t="str">
        <f t="shared" si="28"/>
        <v>B-2</v>
      </c>
      <c r="T132" s="62" t="str">
        <f t="shared" si="29"/>
        <v>IV</v>
      </c>
      <c r="U132" s="62" t="str">
        <f t="shared" si="30"/>
        <v>Aceptable</v>
      </c>
      <c r="V132" s="69">
        <v>6</v>
      </c>
      <c r="W132" s="108" t="str">
        <f>VLOOKUP(I132,[1]Hoja2!A$3:I$54,6,0)</f>
        <v>SECUELA, CALIFICACIÓN DE ENFERMEDAD LABORAL</v>
      </c>
      <c r="X132" s="73"/>
      <c r="Y132" s="73"/>
      <c r="Z132" s="73"/>
      <c r="AA132" s="72" t="str">
        <f>VLOOKUP(I132,[1]Hoja2!A$3:I$54,7,0)</f>
        <v>NS HERRAMIENTAS</v>
      </c>
      <c r="AB132" s="72" t="str">
        <f>VLOOKUP(I132,[1]Hoja2!A$3:I$54,8,0)</f>
        <v>BUENAS PRACTICAS,  INSPECCIONES OPERACIONALES</v>
      </c>
      <c r="AC132" s="73" t="str">
        <f>VLOOKUP(I132,[1]Hoja2!A$3:I$54,9,0)</f>
        <v>INSPECCIONES PREOPERACIONALES</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8"/>
      <c r="B133" s="155"/>
      <c r="C133" s="119"/>
      <c r="D133" s="122"/>
      <c r="E133" s="125"/>
      <c r="F133" s="125"/>
      <c r="G133" s="125"/>
      <c r="H133" s="111" t="str">
        <f>VLOOKUP(I133,[1]Hoja2!A$3:I$54,2,0)</f>
        <v>MANTENIMIENTO DE PUENTE GRUAS, LIMPIEZA DE CANALES, MANTENIMIENTO DE INSTALACIONES LOCATIVAS, MANTENIMIENTO Y REPARACION DE POZOS</v>
      </c>
      <c r="I133" s="68" t="s">
        <v>203</v>
      </c>
      <c r="J133" s="111" t="str">
        <f>VLOOKUP(I133,[1]Hoja2!A$3:I$54,3,0)</f>
        <v>LESIONES, FRACTURAS</v>
      </c>
      <c r="K133" s="69"/>
      <c r="L133" s="111" t="str">
        <f>VLOOKUP(I133,[1]Hoja2!A$3:I$54,4,0)</f>
        <v>PG INSPECCIONES, PG EMERGENCIA, REQUISITOS MÍNIMOS DE SEGURIDAD E HIGIENE PARA TRABAJOS EN ALTURAS</v>
      </c>
      <c r="M133" s="111" t="str">
        <f>VLOOKUP(I133,[1]Hoja2!A$3:I$54,5,0)</f>
        <v>ELEMENTOS DE PROTECCIÓN PERSONAL</v>
      </c>
      <c r="N133" s="70">
        <v>6</v>
      </c>
      <c r="O133" s="70">
        <v>3</v>
      </c>
      <c r="P133" s="70">
        <v>25</v>
      </c>
      <c r="Q133" s="70">
        <f t="shared" si="26"/>
        <v>18</v>
      </c>
      <c r="R133" s="70">
        <f t="shared" si="27"/>
        <v>450</v>
      </c>
      <c r="S133" s="70" t="str">
        <f t="shared" si="28"/>
        <v>A-18</v>
      </c>
      <c r="T133" s="62" t="str">
        <f t="shared" si="29"/>
        <v>II</v>
      </c>
      <c r="U133" s="62" t="str">
        <f t="shared" si="30"/>
        <v>No Aceptable o Aceptable con Control Especifico</v>
      </c>
      <c r="V133" s="69">
        <v>6</v>
      </c>
      <c r="W133" s="108" t="str">
        <f>VLOOKUP(I133,[1]Hoja2!A$3:I$54,6,0)</f>
        <v>SECUELA, CALIFICACIÓN DE ENFERMEDAD LABORAL, MUERTE</v>
      </c>
      <c r="X133" s="73"/>
      <c r="Y133" s="73"/>
      <c r="Z133" s="73"/>
      <c r="AA133" s="72" t="str">
        <f>VLOOKUP(I133,[1]Hoja2!A$3:I$54,7,0)</f>
        <v>NS TRABAJO EN ALTURAS</v>
      </c>
      <c r="AB133" s="72" t="str">
        <f>VLOOKUP(I133,[1]Hoja2!A$3:I$54,8,0)</f>
        <v>BUENAS PRACTICAS Y USO DE EPP COLECTIVOS</v>
      </c>
      <c r="AC133" s="73" t="str">
        <f>VLOOKUP(I133,[1]Hoja2!A$3:I$54,9,0)</f>
        <v>USO EPP, LISTAS PREOPERACIONALES</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8"/>
      <c r="B134" s="155"/>
      <c r="C134" s="119"/>
      <c r="D134" s="122"/>
      <c r="E134" s="125"/>
      <c r="F134" s="125"/>
      <c r="G134" s="125"/>
      <c r="H134" s="111" t="str">
        <f>VLOOKUP(I134,[1]Hoja2!A$3:I$54,2,0)</f>
        <v>INGRESO A POZOS, RED DE ACUEDUCTO, EXCAVACIONES</v>
      </c>
      <c r="I134" s="68" t="s">
        <v>196</v>
      </c>
      <c r="J134" s="111" t="str">
        <f>VLOOKUP(I134,[1]Hoja2!A$3:I$54,3,0)</f>
        <v>INTOXICACIÓN, ASFIXIA</v>
      </c>
      <c r="K134" s="69"/>
      <c r="L134" s="111" t="str">
        <f>VLOOKUP(I134,[1]Hoja2!A$3:I$54,4,0)</f>
        <v>PG INSPECCIONES, PG EMERGENCIA, REQUISITOS MÍNIMOS DE SEGURIDAD E HIGIENE PARA ESPACIOS CONFINADOS</v>
      </c>
      <c r="M134" s="111" t="str">
        <f>VLOOKUP(I134,[1]Hoja2!A$3:I$54,5,0)</f>
        <v>ELEMENTOS DE PROTECCIÓN PERSONAL</v>
      </c>
      <c r="N134" s="70">
        <v>6</v>
      </c>
      <c r="O134" s="70">
        <v>3</v>
      </c>
      <c r="P134" s="70">
        <v>25</v>
      </c>
      <c r="Q134" s="70">
        <f t="shared" si="26"/>
        <v>18</v>
      </c>
      <c r="R134" s="70">
        <f t="shared" si="27"/>
        <v>450</v>
      </c>
      <c r="S134" s="70" t="str">
        <f t="shared" si="28"/>
        <v>A-18</v>
      </c>
      <c r="T134" s="62" t="str">
        <f t="shared" si="29"/>
        <v>II</v>
      </c>
      <c r="U134" s="62" t="str">
        <f t="shared" si="30"/>
        <v>No Aceptable o Aceptable con Control Especifico</v>
      </c>
      <c r="V134" s="69">
        <v>6</v>
      </c>
      <c r="W134" s="108" t="str">
        <f>VLOOKUP(I134,[1]Hoja2!A$3:I$54,6,0)</f>
        <v>SECUELA, CALIFICACIÓN DE ENFERMEDAD LABORAL, MUERTE</v>
      </c>
      <c r="X134" s="73"/>
      <c r="Y134" s="73"/>
      <c r="Z134" s="73"/>
      <c r="AA134" s="72" t="str">
        <f>VLOOKUP(I134,[1]Hoja2!A$3:I$54,7,0)</f>
        <v>NS ESPACIOS CONFINADOS</v>
      </c>
      <c r="AB134" s="72" t="str">
        <f>VLOOKUP(I134,[1]Hoja2!A$3:I$54,8,0)</f>
        <v>BUENAS PRACTICAS, USO DE EPP Y COLECTIVOS</v>
      </c>
      <c r="AC134" s="73" t="str">
        <f>VLOOKUP(I134,[1]Hoja2!A$3:I$54,9,0)</f>
        <v>LISTAS PREOPERACIONALES</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8"/>
      <c r="B135" s="155"/>
      <c r="C135" s="119"/>
      <c r="D135" s="122"/>
      <c r="E135" s="125"/>
      <c r="F135" s="125"/>
      <c r="G135" s="125"/>
      <c r="H135" s="111" t="str">
        <f>VLOOKUP(I135,Hoja2!A$3:I$54,2,0)</f>
        <v>CARGA Y DESCARGA DE MÁQUINARIAS Y EQUIPOS</v>
      </c>
      <c r="I135" s="68" t="s">
        <v>216</v>
      </c>
      <c r="J135" s="111" t="str">
        <f>VLOOKUP(I135,Hoja2!A$3:I$54,3,0)</f>
        <v>APLASTAMIENTO, ATRAPAMIENTO, AMPUTACIÓN, PÉRDIDAS MATERIALES, FRACTURAS</v>
      </c>
      <c r="K135" s="69"/>
      <c r="L135" s="111" t="str">
        <f>VLOOKUP(I135,Hoja2!A$3:I$54,4,0)</f>
        <v>PG INSPECCIONES, PG EMERGENCIA, REQUISITOS MÍNIMOS DE SEGURIDAD E HIGIENE PARA TRABAJOS EN ALTURAS</v>
      </c>
      <c r="M135" s="111" t="str">
        <f>VLOOKUP(I135,Hoja2!A$3:I$54,5,0)</f>
        <v>NO OBSERVADO</v>
      </c>
      <c r="N135" s="70">
        <v>2</v>
      </c>
      <c r="O135" s="70">
        <v>1</v>
      </c>
      <c r="P135" s="70">
        <v>10</v>
      </c>
      <c r="Q135" s="70">
        <f t="shared" si="26"/>
        <v>2</v>
      </c>
      <c r="R135" s="70">
        <f t="shared" si="27"/>
        <v>20</v>
      </c>
      <c r="S135" s="70" t="str">
        <f t="shared" si="28"/>
        <v>B-2</v>
      </c>
      <c r="T135" s="62" t="str">
        <f t="shared" si="29"/>
        <v>IV</v>
      </c>
      <c r="U135" s="62" t="str">
        <f t="shared" si="30"/>
        <v>Aceptable</v>
      </c>
      <c r="V135" s="69">
        <v>6</v>
      </c>
      <c r="W135" s="67" t="str">
        <f>VLOOKUP(I135,Hoja2!A$3:I$54,6,0)</f>
        <v>SECUELA, CALIFICACIÓN DE ENFERMEDAD LABORAL, MUERTE</v>
      </c>
      <c r="X135" s="73"/>
      <c r="Y135" s="73"/>
      <c r="Z135" s="73"/>
      <c r="AA135" s="72" t="str">
        <f>VLOOKUP(I135,Hoja2!A$3:I$54,7,0)</f>
        <v>NS DE IZAJE</v>
      </c>
      <c r="AB135" s="72" t="str">
        <f>VLOOKUP(I135,Hoja2!A$3:I$54,8,0)</f>
        <v>BUENAS PRACTICAS, INSPECCIONES PREOPERACIONALES</v>
      </c>
      <c r="AC135" s="73" t="str">
        <f>VLOOKUP(I135,Hoja2!A$3:I$54,9,0)</f>
        <v>USO ADECUADO DE LENGUAJE PARA OPERACIONES DE IZAJE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8"/>
      <c r="B136" s="155"/>
      <c r="C136" s="119"/>
      <c r="D136" s="122"/>
      <c r="E136" s="125"/>
      <c r="F136" s="125"/>
      <c r="G136" s="125"/>
      <c r="H136" s="113" t="str">
        <f>VLOOKUP(I136,Hoja2!A$3:I$54,2,0)</f>
        <v>EXPLOSION, FUGA, DERRAME E INCENDIO</v>
      </c>
      <c r="I136" s="68" t="s">
        <v>230</v>
      </c>
      <c r="J136" s="113" t="str">
        <f>VLOOKUP(I136,Hoja2!A$3:I$54,3,0)</f>
        <v>INTOXICACIÓN, QUEMADURAS, LESIONES, ATRAPAMIENTO</v>
      </c>
      <c r="K136" s="69"/>
      <c r="L136" s="113" t="str">
        <f>VLOOKUP(I136,Hoja2!A$3:I$54,4,0)</f>
        <v>PG INSPECCIONES, PG EMERGENCIA</v>
      </c>
      <c r="M136" s="113" t="str">
        <f>VLOOKUP(I136,Hoja2!A$3:I$54,5,0)</f>
        <v>NO OBSERVADO</v>
      </c>
      <c r="N136" s="70">
        <v>6</v>
      </c>
      <c r="O136" s="70">
        <v>3</v>
      </c>
      <c r="P136" s="70">
        <v>25</v>
      </c>
      <c r="Q136" s="70">
        <f t="shared" si="26"/>
        <v>18</v>
      </c>
      <c r="R136" s="70">
        <f t="shared" si="27"/>
        <v>450</v>
      </c>
      <c r="S136" s="70" t="str">
        <f t="shared" si="28"/>
        <v>A-18</v>
      </c>
      <c r="T136" s="62" t="str">
        <f t="shared" si="29"/>
        <v>II</v>
      </c>
      <c r="U136" s="62" t="str">
        <f t="shared" si="30"/>
        <v>No Aceptable o Aceptable con Control Especifico</v>
      </c>
      <c r="V136" s="69">
        <v>6</v>
      </c>
      <c r="W136" s="113" t="str">
        <f>VLOOKUP(I136,Hoja2!A$3:I$54,6,0)</f>
        <v>SECUELA, CALIFICACIÓN DE ENFERMEDAD LABORAL, MUERTE</v>
      </c>
      <c r="X136" s="73"/>
      <c r="Y136" s="73"/>
      <c r="Z136" s="73"/>
      <c r="AA136" s="72" t="str">
        <f>VLOOKUP(I136,Hoja2!A$3:I$54,7,0)</f>
        <v>NS PLANES DE EMERGENCIA</v>
      </c>
      <c r="AB136" s="72" t="str">
        <f>VLOOKUP(I136,Hoja2!A$3:I$54,8,0)</f>
        <v>PROTOCOLOS DE EVACUACIÓN, PUNTO DE ENCUENTRO</v>
      </c>
      <c r="AC136" s="73" t="str">
        <f>VLOOKUP(I136,Hoja2!A$3:I$54,9,0)</f>
        <v>N/A</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8"/>
      <c r="B137" s="155"/>
      <c r="C137" s="119"/>
      <c r="D137" s="122"/>
      <c r="E137" s="125"/>
      <c r="F137" s="125"/>
      <c r="G137" s="125"/>
      <c r="H137" s="111" t="str">
        <f>VLOOKUP(I137,Hoja2!A$3:I$54,2,0)</f>
        <v>AUSENCIA O EXCESO DE LUZ EN UN AMBIENTE</v>
      </c>
      <c r="I137" s="68" t="s">
        <v>47</v>
      </c>
      <c r="J137" s="111" t="str">
        <f>VLOOKUP(I137,Hoja2!A$3:I$54,3,0)</f>
        <v>ESTRÉS, DIFICULTAD PARA VER, CANSANCIO VISUAL</v>
      </c>
      <c r="K137" s="69"/>
      <c r="L137" s="111" t="str">
        <f>VLOOKUP(I137,Hoja2!A$3:I$54,4,0)</f>
        <v>PG INSPECCIONES, PG EMERGENCIA</v>
      </c>
      <c r="M137" s="111" t="str">
        <f>VLOOKUP(I137,Hoja2!A$3:I$54,5,0)</f>
        <v>NO OBSERVADO</v>
      </c>
      <c r="N137" s="70">
        <v>10</v>
      </c>
      <c r="O137" s="70">
        <v>3</v>
      </c>
      <c r="P137" s="70">
        <v>25</v>
      </c>
      <c r="Q137" s="70">
        <f t="shared" si="26"/>
        <v>30</v>
      </c>
      <c r="R137" s="70">
        <f t="shared" si="27"/>
        <v>750</v>
      </c>
      <c r="S137" s="70" t="str">
        <f t="shared" si="28"/>
        <v>MA-30</v>
      </c>
      <c r="T137" s="62" t="str">
        <f t="shared" si="29"/>
        <v>I</v>
      </c>
      <c r="U137" s="62" t="str">
        <f t="shared" si="30"/>
        <v>No Aceptable</v>
      </c>
      <c r="V137" s="69">
        <v>6</v>
      </c>
      <c r="W137" s="67" t="str">
        <f>VLOOKUP(I137,Hoja2!A$3:I$54,6,0)</f>
        <v>SECUELA, CALIFICACIÓN DE ENFERMEDAD LABORAL</v>
      </c>
      <c r="X137" s="73"/>
      <c r="Y137" s="73"/>
      <c r="Z137" s="73"/>
      <c r="AA137" s="72" t="s">
        <v>337</v>
      </c>
      <c r="AB137" s="72" t="str">
        <f>VLOOKUP(I137,Hoja2!A$3:I$54,8,0)</f>
        <v>AUTOCUIDADO E HIGIENE</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8"/>
      <c r="B138" s="155"/>
      <c r="C138" s="119"/>
      <c r="D138" s="122"/>
      <c r="E138" s="125"/>
      <c r="F138" s="125"/>
      <c r="G138" s="125"/>
      <c r="H138" s="111" t="str">
        <f>VLOOKUP(I138,Hoja2!A$3:I$54,2,0)</f>
        <v>MÁQUINARIA O EQUIPO</v>
      </c>
      <c r="I138" s="68" t="s">
        <v>54</v>
      </c>
      <c r="J138" s="111" t="str">
        <f>VLOOKUP(I138,Hoja2!A$3:I$54,3,0)</f>
        <v>SORDERA, ESTRÉS, HIPOACUSIA, CEFALÉA, IRRATIBILIDAD</v>
      </c>
      <c r="K138" s="69"/>
      <c r="L138" s="111" t="str">
        <f>VLOOKUP(I138,Hoja2!A$3:I$54,4,0)</f>
        <v>PG INSPECCIONES, PG EMERGENCIA</v>
      </c>
      <c r="M138" s="111" t="str">
        <f>VLOOKUP(I138,Hoja2!A$3:I$54,5,0)</f>
        <v>PVE RUIDO</v>
      </c>
      <c r="N138" s="70">
        <v>10</v>
      </c>
      <c r="O138" s="70">
        <v>3</v>
      </c>
      <c r="P138" s="70">
        <v>25</v>
      </c>
      <c r="Q138" s="70">
        <f t="shared" si="26"/>
        <v>30</v>
      </c>
      <c r="R138" s="70">
        <f t="shared" si="27"/>
        <v>750</v>
      </c>
      <c r="S138" s="70" t="str">
        <f t="shared" si="28"/>
        <v>MA-30</v>
      </c>
      <c r="T138" s="62" t="str">
        <f t="shared" si="29"/>
        <v>I</v>
      </c>
      <c r="U138" s="62" t="str">
        <f t="shared" si="30"/>
        <v>No Aceptable</v>
      </c>
      <c r="V138" s="69">
        <v>6</v>
      </c>
      <c r="W138" s="67" t="str">
        <f>VLOOKUP(I138,Hoja2!A$3:I$54,6,0)</f>
        <v>SECUELA, CALIFICACIÓN DE ENFERMEDAD LABORAL</v>
      </c>
      <c r="X138" s="73"/>
      <c r="Y138" s="73"/>
      <c r="Z138" s="73"/>
      <c r="AA138" s="72" t="s">
        <v>337</v>
      </c>
      <c r="AB138" s="72" t="str">
        <f>VLOOKUP(I138,Hoja2!A$3:I$54,8,0)</f>
        <v>AUTOCUIDADO E HIGIENE</v>
      </c>
      <c r="AC138" s="73" t="str">
        <f>VLOOKUP(I138,Hoja2!A$3:I$54,9,0)</f>
        <v>FORTALECIMIENTO PV RUIDO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8"/>
      <c r="B139" s="155"/>
      <c r="C139" s="119"/>
      <c r="D139" s="122"/>
      <c r="E139" s="125"/>
      <c r="F139" s="125"/>
      <c r="G139" s="125"/>
      <c r="H139" s="111" t="str">
        <f>VLOOKUP(I139,Hoja2!A$3:I$54,2,0)</f>
        <v>MÁQUINARIA O EQUIPO</v>
      </c>
      <c r="I139" s="68" t="s">
        <v>59</v>
      </c>
      <c r="J139" s="111" t="str">
        <f>VLOOKUP(I139,Hoja2!A$3:I$54,3,0)</f>
        <v>MAREOS, VÓMITOS, Y SÍNTOMAS NEURÓLOGICOS</v>
      </c>
      <c r="K139" s="69"/>
      <c r="L139" s="111" t="str">
        <f>VLOOKUP(I139,Hoja2!A$3:I$54,4,0)</f>
        <v>PG INSPECCIONES, PG EMERGENCIA</v>
      </c>
      <c r="M139" s="111" t="str">
        <f>VLOOKUP(I139,Hoja2!A$3:I$54,5,0)</f>
        <v>PVE RUIDO</v>
      </c>
      <c r="N139" s="70">
        <v>10</v>
      </c>
      <c r="O139" s="70">
        <v>3</v>
      </c>
      <c r="P139" s="70">
        <v>25</v>
      </c>
      <c r="Q139" s="70">
        <f t="shared" si="26"/>
        <v>30</v>
      </c>
      <c r="R139" s="70">
        <f t="shared" si="27"/>
        <v>750</v>
      </c>
      <c r="S139" s="70" t="str">
        <f t="shared" si="28"/>
        <v>MA-30</v>
      </c>
      <c r="T139" s="62" t="str">
        <f t="shared" si="29"/>
        <v>I</v>
      </c>
      <c r="U139" s="62" t="str">
        <f t="shared" si="30"/>
        <v>No Aceptable</v>
      </c>
      <c r="V139" s="69">
        <v>6</v>
      </c>
      <c r="W139" s="67" t="str">
        <f>VLOOKUP(I139,Hoja2!A$3:I$54,6,0)</f>
        <v>SECUELA, CALIFICACIÓN DE ENFERMEDAD LABORAL</v>
      </c>
      <c r="X139" s="73"/>
      <c r="Y139" s="73"/>
      <c r="Z139" s="73"/>
      <c r="AA139" s="72" t="s">
        <v>337</v>
      </c>
      <c r="AB139" s="72" t="str">
        <f>VLOOKUP(I139,Hoja2!A$3:I$54,8,0)</f>
        <v>AUTOCUIDADO</v>
      </c>
      <c r="AC139" s="73" t="str">
        <f>VLOOKUP(I139,Hoja2!A$3:I$54,9,0)</f>
        <v>PG HIGIENE</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8"/>
      <c r="B140" s="155"/>
      <c r="C140" s="119"/>
      <c r="D140" s="122"/>
      <c r="E140" s="125"/>
      <c r="F140" s="125"/>
      <c r="G140" s="125"/>
      <c r="H140" s="111" t="str">
        <f>VLOOKUP(I140,Hoja2!A$3:I$54,2,0)</f>
        <v>X, GAMMA, ALFA, BETA, NEUTRONES</v>
      </c>
      <c r="I140" s="68" t="s">
        <v>69</v>
      </c>
      <c r="J140" s="111" t="str">
        <f>VLOOKUP(I140,Hoja2!A$3:I$54,3,0)</f>
        <v>QUEMADURAS</v>
      </c>
      <c r="K140" s="69"/>
      <c r="L140" s="111" t="str">
        <f>VLOOKUP(I140,Hoja2!A$3:I$54,4,0)</f>
        <v>PG INSPECCIONES, PG EMERGENCIA</v>
      </c>
      <c r="M140" s="111" t="str">
        <f>VLOOKUP(I140,Hoja2!A$3:I$54,5,0)</f>
        <v>PVE RADIACIÓN</v>
      </c>
      <c r="N140" s="70">
        <v>2</v>
      </c>
      <c r="O140" s="70">
        <v>3</v>
      </c>
      <c r="P140" s="70">
        <v>10</v>
      </c>
      <c r="Q140" s="70">
        <f t="shared" si="26"/>
        <v>6</v>
      </c>
      <c r="R140" s="70">
        <f t="shared" si="27"/>
        <v>60</v>
      </c>
      <c r="S140" s="70" t="str">
        <f t="shared" si="28"/>
        <v>M-6</v>
      </c>
      <c r="T140" s="62" t="str">
        <f t="shared" si="29"/>
        <v>III</v>
      </c>
      <c r="U140" s="62" t="str">
        <f t="shared" si="30"/>
        <v>Mejorable</v>
      </c>
      <c r="V140" s="69">
        <v>6</v>
      </c>
      <c r="W140" s="67" t="str">
        <f>VLOOKUP(I140,Hoja2!A$3:I$54,6,0)</f>
        <v>SECUELA, CALIFICACIÓN DE ENFERMEDAD LABORAL, MUERTE</v>
      </c>
      <c r="X140" s="73"/>
      <c r="Y140" s="73"/>
      <c r="Z140" s="73"/>
      <c r="AA140" s="72" t="s">
        <v>337</v>
      </c>
      <c r="AB140" s="72" t="str">
        <f>VLOOKUP(I140,Hoja2!A$3:I$54,8,0)</f>
        <v>N/A</v>
      </c>
      <c r="AC140" s="73" t="str">
        <f>VLOOKUP(I140,Hoja2!A$3:I$54,9,0)</f>
        <v>FORTALECIMIENTO PVE RADIACIÓN</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8"/>
      <c r="B141" s="155"/>
      <c r="C141" s="119"/>
      <c r="D141" s="122"/>
      <c r="E141" s="125"/>
      <c r="F141" s="125"/>
      <c r="G141" s="125"/>
      <c r="H141" s="111" t="str">
        <f>VLOOKUP(I141,Hoja2!A$3:I$54,2,0)</f>
        <v>POLVOS INORGÁNICOS</v>
      </c>
      <c r="I141" s="68" t="s">
        <v>78</v>
      </c>
      <c r="J141" s="111" t="str">
        <f>VLOOKUP(I141,Hoja2!A$3:I$54,3,0)</f>
        <v>COMPLICACIONES RESPIRATORIAS</v>
      </c>
      <c r="K141" s="69"/>
      <c r="L141" s="111" t="str">
        <f>VLOOKUP(I141,Hoja2!A$3:I$54,4,0)</f>
        <v>PG INSPECCIONES, PG EMERGENCIA, PG RIESGO QUÍMICO</v>
      </c>
      <c r="M141" s="111" t="str">
        <f>VLOOKUP(I141,Hoja2!A$3:I$54,5,0)</f>
        <v>ELEMENTOS DE PROTECCIÓN PERSONAL</v>
      </c>
      <c r="N141" s="70">
        <v>6</v>
      </c>
      <c r="O141" s="70">
        <v>3</v>
      </c>
      <c r="P141" s="70">
        <v>25</v>
      </c>
      <c r="Q141" s="70">
        <f t="shared" si="26"/>
        <v>18</v>
      </c>
      <c r="R141" s="70">
        <f t="shared" si="27"/>
        <v>450</v>
      </c>
      <c r="S141" s="70" t="str">
        <f t="shared" si="28"/>
        <v>A-18</v>
      </c>
      <c r="T141" s="62" t="str">
        <f t="shared" si="29"/>
        <v>II</v>
      </c>
      <c r="U141" s="62" t="str">
        <f t="shared" si="30"/>
        <v>No Aceptable o Aceptable con Control Especifico</v>
      </c>
      <c r="V141" s="69">
        <v>6</v>
      </c>
      <c r="W141" s="67" t="str">
        <f>VLOOKUP(I141,Hoja2!A$3:I$54,6,0)</f>
        <v>SECUELA, CALIFICACIÓN DE ENFERMEDAD LABORAL</v>
      </c>
      <c r="X141" s="73"/>
      <c r="Y141" s="73"/>
      <c r="Z141" s="73"/>
      <c r="AA141" s="72" t="str">
        <f>VLOOKUP(I141,Hoja2!A$3:I$54,7,0)</f>
        <v>NS QUIMICOS</v>
      </c>
      <c r="AB141" s="72" t="str">
        <f>VLOOKUP(I141,Hoja2!A$3:I$54,8,0)</f>
        <v>BUENAS PRACTICAS Y USO DE EPP</v>
      </c>
      <c r="AC141" s="73" t="str">
        <f>VLOOKUP(I141,Hoja2!A$3:I$54,9,0)</f>
        <v>PG HIGIENE</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8"/>
      <c r="B142" s="155"/>
      <c r="C142" s="119"/>
      <c r="D142" s="122"/>
      <c r="E142" s="125"/>
      <c r="F142" s="125"/>
      <c r="G142" s="125"/>
      <c r="H142" s="111" t="str">
        <f>VLOOKUP(I142,Hoja2!A$3:I$54,2,0)</f>
        <v>MATERIAL PARTICULADO</v>
      </c>
      <c r="I142" s="68" t="s">
        <v>84</v>
      </c>
      <c r="J142" s="111" t="str">
        <f>VLOOKUP(I142,Hoja2!A$3:I$54,3,0)</f>
        <v>COMPLICACIONES RESPIRATORIAS</v>
      </c>
      <c r="K142" s="69"/>
      <c r="L142" s="111" t="str">
        <f>VLOOKUP(I142,Hoja2!A$3:I$54,4,0)</f>
        <v>PG INSPECCIONES, PG EMERGENCIA, PG RIESGO QUÍMICO</v>
      </c>
      <c r="M142" s="111" t="str">
        <f>VLOOKUP(I142,Hoja2!A$3:I$54,5,0)</f>
        <v>ELEMENTOS DE PROTECCIÓN PERSONAL</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 CALIFICACIÓN DE ENFERMEDAD LABORAL</v>
      </c>
      <c r="X142" s="73"/>
      <c r="Y142" s="73"/>
      <c r="Z142" s="73"/>
      <c r="AA142" s="72" t="str">
        <f>VLOOKUP(I142,Hoja2!A$3:I$54,7,0)</f>
        <v>NS QUIMICOS</v>
      </c>
      <c r="AB142" s="72" t="str">
        <f>VLOOKUP(I142,Hoja2!A$3:I$54,8,0)</f>
        <v>BUENAS PRACTICAS Y USO DE EPP</v>
      </c>
      <c r="AC142" s="73" t="str">
        <f>VLOOKUP(I142,Hoja2!A$3:I$54,9,0)</f>
        <v>FORTALECIMIENTO PVE QUÍMICO</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8"/>
      <c r="B143" s="155"/>
      <c r="C143" s="119"/>
      <c r="D143" s="122"/>
      <c r="E143" s="125"/>
      <c r="F143" s="125"/>
      <c r="G143" s="125"/>
      <c r="H143" s="111" t="str">
        <f>VLOOKUP(I143,Hoja2!A$3:I$54,2,0)</f>
        <v>HUMOS METÁLICOS O NO METÁLICOS</v>
      </c>
      <c r="I143" s="68" t="s">
        <v>93</v>
      </c>
      <c r="J143" s="111" t="str">
        <f>VLOOKUP(I143,Hoja2!A$3:I$54,3,0)</f>
        <v>COMPLICACIONES RESPIRATORIAS</v>
      </c>
      <c r="K143" s="69"/>
      <c r="L143" s="111" t="str">
        <f>VLOOKUP(I143,Hoja2!A$3:I$54,4,0)</f>
        <v>PG INSPECCIONES, PG EMERGENCIA, PG RIESGO QUÍMICO</v>
      </c>
      <c r="M143" s="111" t="str">
        <f>VLOOKUP(I143,Hoja2!A$3:I$54,5,0)</f>
        <v>ELEMENTOS DE PROTECCIÓN PERSONAL</v>
      </c>
      <c r="N143" s="70">
        <v>10</v>
      </c>
      <c r="O143" s="70">
        <v>3</v>
      </c>
      <c r="P143" s="70">
        <v>25</v>
      </c>
      <c r="Q143" s="70">
        <f t="shared" si="26"/>
        <v>30</v>
      </c>
      <c r="R143" s="70">
        <f t="shared" si="27"/>
        <v>750</v>
      </c>
      <c r="S143" s="70" t="str">
        <f t="shared" si="28"/>
        <v>MA-30</v>
      </c>
      <c r="T143" s="62" t="str">
        <f t="shared" si="29"/>
        <v>I</v>
      </c>
      <c r="U143" s="62" t="str">
        <f t="shared" si="30"/>
        <v>No Aceptable</v>
      </c>
      <c r="V143" s="69">
        <v>6</v>
      </c>
      <c r="W143" s="67" t="str">
        <f>VLOOKUP(I143,Hoja2!A$3:I$54,6,0)</f>
        <v>SECUELA, CALIFICACIÓN DE ENFERMEDAD LABORAL, MUERTE</v>
      </c>
      <c r="X143" s="73"/>
      <c r="Y143" s="73"/>
      <c r="Z143" s="73"/>
      <c r="AA143" s="72" t="str">
        <f>VLOOKUP(I143,Hoja2!A$3:I$54,7,0)</f>
        <v>NS QUIMICOS</v>
      </c>
      <c r="AB143" s="72" t="str">
        <f>VLOOKUP(I143,Hoja2!A$3:I$54,8,0)</f>
        <v>BUENAS PRACTICAS, AUTOCUIDADO Y EPP</v>
      </c>
      <c r="AC143" s="73" t="str">
        <f>VLOOKUP(I143,Hoja2!A$3:I$54,9,0)</f>
        <v>FORTALECIMIENTO PVE QUÍMICO</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51" customHeight="1">
      <c r="A144" s="158"/>
      <c r="B144" s="155"/>
      <c r="C144" s="119"/>
      <c r="D144" s="122"/>
      <c r="E144" s="125"/>
      <c r="F144" s="125"/>
      <c r="G144" s="125"/>
      <c r="H144" s="111" t="str">
        <f>VLOOKUP(I144,Hoja2!A$3:I$54,2,0)</f>
        <v>MICROORGANISMOS</v>
      </c>
      <c r="I144" s="68" t="s">
        <v>237</v>
      </c>
      <c r="J144" s="111" t="str">
        <f>VLOOKUP(I144,Hoja2!A$3:I$54,3,0)</f>
        <v>GRIPAS, NAUSEAS, MAREOS, MALESTAR GENERAL</v>
      </c>
      <c r="K144" s="69"/>
      <c r="L144" s="111" t="str">
        <f>VLOOKUP(I144,Hoja2!A$3:I$54,4,0)</f>
        <v>PG INSPECCIONES, PG EMERGENCIA</v>
      </c>
      <c r="M144" s="111" t="str">
        <f>VLOOKUP(I144,Hoja2!A$3:I$54,5,0)</f>
        <v>PVE BIOLÓGICO</v>
      </c>
      <c r="N144" s="70">
        <v>2</v>
      </c>
      <c r="O144" s="70">
        <v>1</v>
      </c>
      <c r="P144" s="70">
        <v>10</v>
      </c>
      <c r="Q144" s="70">
        <f t="shared" si="26"/>
        <v>2</v>
      </c>
      <c r="R144" s="70">
        <f t="shared" si="27"/>
        <v>20</v>
      </c>
      <c r="S144" s="70" t="str">
        <f t="shared" si="28"/>
        <v>B-2</v>
      </c>
      <c r="T144" s="62" t="str">
        <f t="shared" si="29"/>
        <v>IV</v>
      </c>
      <c r="U144" s="62" t="str">
        <f t="shared" si="30"/>
        <v>Aceptable</v>
      </c>
      <c r="V144" s="69">
        <v>6</v>
      </c>
      <c r="W144" s="67" t="str">
        <f>VLOOKUP(I144,Hoja2!A$3:I$54,6,0)</f>
        <v>SECUELA</v>
      </c>
      <c r="X144" s="73"/>
      <c r="Y144" s="73"/>
      <c r="Z144" s="73"/>
      <c r="AA144" s="72" t="str">
        <f>VLOOKUP(I144,Hoja2!A$3:I$54,7,0)</f>
        <v>NS BIOLÓGICO</v>
      </c>
      <c r="AB144" s="72" t="str">
        <f>VLOOKUP(I144,Hoja2!A$3:I$54,8,0)</f>
        <v>N/A</v>
      </c>
      <c r="AC144" s="73" t="str">
        <f>VLOOKUP(I144,Hoja2!A$3:I$54,9,0)</f>
        <v>BUENAS PRACTICAS</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8"/>
      <c r="B145" s="155"/>
      <c r="C145" s="119"/>
      <c r="D145" s="122"/>
      <c r="E145" s="125"/>
      <c r="F145" s="125"/>
      <c r="G145" s="125"/>
      <c r="H145" s="111" t="str">
        <f>VLOOKUP(I145,Hoja2!A$3:I$54,2,0)</f>
        <v>MICROORGANISMOS EN EL AMBIENTE</v>
      </c>
      <c r="I145" s="68" t="s">
        <v>240</v>
      </c>
      <c r="J145" s="111" t="str">
        <f>VLOOKUP(I145,Hoja2!A$3:I$54,3,0)</f>
        <v>LESIONES EN LA PIEL, MALESTAR GENERAL</v>
      </c>
      <c r="K145" s="69"/>
      <c r="L145" s="111" t="str">
        <f>VLOOKUP(I145,Hoja2!A$3:I$54,4,0)</f>
        <v>PG INSPECCIONES, PG EMERGENCIA</v>
      </c>
      <c r="M145" s="111" t="str">
        <f>VLOOKUP(I145,Hoja2!A$3:I$54,5,0)</f>
        <v>PVE BIOLÓGICO, ELEMENTOS DE PROTECCION PERSONAL</v>
      </c>
      <c r="N145" s="70">
        <v>2</v>
      </c>
      <c r="O145" s="70">
        <v>3</v>
      </c>
      <c r="P145" s="70">
        <v>10</v>
      </c>
      <c r="Q145" s="70">
        <f t="shared" si="26"/>
        <v>6</v>
      </c>
      <c r="R145" s="70">
        <f t="shared" si="27"/>
        <v>60</v>
      </c>
      <c r="S145" s="70" t="str">
        <f t="shared" si="28"/>
        <v>M-6</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AUTOCIODADO E HIGIENE, USO DE EPP</v>
      </c>
      <c r="AC145" s="73" t="str">
        <f>VLOOKUP(I145,Hoja2!A$3:I$54,9,0)</f>
        <v>N/A</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51" customHeight="1">
      <c r="A146" s="158"/>
      <c r="B146" s="155"/>
      <c r="C146" s="119"/>
      <c r="D146" s="122"/>
      <c r="E146" s="125"/>
      <c r="F146" s="125"/>
      <c r="G146" s="125"/>
      <c r="H146" s="111" t="str">
        <f>VLOOKUP(I146,Hoja2!A$3:I$54,2,0)</f>
        <v>HONGOS</v>
      </c>
      <c r="I146" s="68" t="s">
        <v>113</v>
      </c>
      <c r="J146" s="111" t="str">
        <f>VLOOKUP(I146,Hoja2!A$3:I$54,3,0)</f>
        <v>LESIONES EN LA PIEL</v>
      </c>
      <c r="K146" s="69"/>
      <c r="L146" s="111" t="str">
        <f>VLOOKUP(I146,Hoja2!A$3:I$54,4,0)</f>
        <v>PG INSPECCIONES, PG EMERGENCIA</v>
      </c>
      <c r="M146" s="111" t="str">
        <f>VLOOKUP(I146,Hoja2!A$3:I$54,5,0)</f>
        <v>PVE BIOLÓGICO</v>
      </c>
      <c r="N146" s="70">
        <v>2</v>
      </c>
      <c r="O146" s="70">
        <v>1</v>
      </c>
      <c r="P146" s="70">
        <v>10</v>
      </c>
      <c r="Q146" s="70">
        <f t="shared" si="26"/>
        <v>2</v>
      </c>
      <c r="R146" s="70">
        <f t="shared" si="27"/>
        <v>20</v>
      </c>
      <c r="S146" s="70" t="str">
        <f t="shared" si="28"/>
        <v>B-2</v>
      </c>
      <c r="T146" s="62" t="str">
        <f t="shared" si="29"/>
        <v>IV</v>
      </c>
      <c r="U146" s="62" t="str">
        <f t="shared" si="30"/>
        <v>Aceptable</v>
      </c>
      <c r="V146" s="69">
        <v>6</v>
      </c>
      <c r="W146" s="67" t="str">
        <f>VLOOKUP(I146,Hoja2!A$3:I$54,6,0)</f>
        <v>SECUELA</v>
      </c>
      <c r="X146" s="73"/>
      <c r="Y146" s="73"/>
      <c r="Z146" s="73"/>
      <c r="AA146" s="72" t="str">
        <f>VLOOKUP(I146,Hoja2!A$3:I$54,7,0)</f>
        <v>NS BIOLÓGICO</v>
      </c>
      <c r="AB146" s="72" t="str">
        <f>VLOOKUP(I146,Hoja2!A$3:I$54,8,0)</f>
        <v>AUTOCUIDADO E HIGIENE, USO DE EPP</v>
      </c>
      <c r="AC146" s="73" t="str">
        <f>VLOOKUP(I146,Hoja2!A$3:I$54,9,0)</f>
        <v>N/A</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8"/>
      <c r="B147" s="155"/>
      <c r="C147" s="119"/>
      <c r="D147" s="122"/>
      <c r="E147" s="125"/>
      <c r="F147" s="125"/>
      <c r="G147" s="125"/>
      <c r="H147" s="111" t="str">
        <f>VLOOKUP(I147,Hoja2!A$3:I$54,2,0)</f>
        <v>FLUIDOS</v>
      </c>
      <c r="I147" s="68" t="s">
        <v>117</v>
      </c>
      <c r="J147" s="111" t="str">
        <f>VLOOKUP(I147,Hoja2!A$3:I$54,3,0)</f>
        <v>LESIONES DÉRMICAS</v>
      </c>
      <c r="K147" s="69"/>
      <c r="L147" s="111" t="str">
        <f>VLOOKUP(I147,Hoja2!A$3:I$54,4,0)</f>
        <v>PG INSPECCIONES, PG EMERGENCIA</v>
      </c>
      <c r="M147" s="111" t="str">
        <f>VLOOKUP(I147,Hoja2!A$3:I$54,5,0)</f>
        <v>PVE BIOLÓGICO, ELEMENTOS DE PROTECCION PERSONAL</v>
      </c>
      <c r="N147" s="70">
        <v>2</v>
      </c>
      <c r="O147" s="70">
        <v>4</v>
      </c>
      <c r="P147" s="70">
        <v>25</v>
      </c>
      <c r="Q147" s="70">
        <f t="shared" si="26"/>
        <v>8</v>
      </c>
      <c r="R147" s="70">
        <f t="shared" si="27"/>
        <v>200</v>
      </c>
      <c r="S147" s="70" t="str">
        <f t="shared" si="28"/>
        <v>M-8</v>
      </c>
      <c r="T147" s="62" t="str">
        <f t="shared" si="29"/>
        <v>II</v>
      </c>
      <c r="U147" s="62" t="str">
        <f t="shared" si="30"/>
        <v>No Aceptable o Aceptable con Control Especifico</v>
      </c>
      <c r="V147" s="69">
        <v>6</v>
      </c>
      <c r="W147" s="67" t="str">
        <f>VLOOKUP(I147,Hoja2!A$3:I$54,6,0)</f>
        <v>SECUELA, CALIFICACIÓN DE ENFERMEDAD LABORAL, MUERTE</v>
      </c>
      <c r="X147" s="73"/>
      <c r="Y147" s="73"/>
      <c r="Z147" s="73"/>
      <c r="AA147" s="72" t="str">
        <f>VLOOKUP(I147,Hoja2!A$3:I$54,7,0)</f>
        <v>NS BIOLÓGICO</v>
      </c>
      <c r="AB147" s="72" t="str">
        <f>VLOOKUP(I147,Hoja2!A$3:I$54,8,0)</f>
        <v>AUTOCUIDADO E HIGIENE, USO DE EPP</v>
      </c>
      <c r="AC147" s="73" t="str">
        <f>VLOOKUP(I147,Hoja2!A$3:I$54,9,0)</f>
        <v>N/A</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25.5">
      <c r="A148" s="158"/>
      <c r="B148" s="155"/>
      <c r="C148" s="119"/>
      <c r="D148" s="122"/>
      <c r="E148" s="125"/>
      <c r="F148" s="125"/>
      <c r="G148" s="125"/>
      <c r="H148" s="111" t="str">
        <f>VLOOKUP(I148,Hoja2!A$3:I$54,2,0)</f>
        <v>PARÁSITOS</v>
      </c>
      <c r="I148" s="68" t="s">
        <v>119</v>
      </c>
      <c r="J148" s="111" t="str">
        <f>VLOOKUP(I148,Hoja2!A$3:I$54,3,0)</f>
        <v>LESIONES, INFECCIONES PARASITARIAS</v>
      </c>
      <c r="K148" s="69"/>
      <c r="L148" s="111" t="str">
        <f>VLOOKUP(I148,Hoja2!A$3:I$54,4,0)</f>
        <v>PG INSPECCIONES, PG EMERGENCIA</v>
      </c>
      <c r="M148" s="111" t="str">
        <f>VLOOKUP(I148,Hoja2!A$3:I$54,5,0)</f>
        <v>PVE BIOLÓGICO, ELEMENTOS DE PROTECCION PERSONAL</v>
      </c>
      <c r="N148" s="70">
        <v>2</v>
      </c>
      <c r="O148" s="70">
        <v>2</v>
      </c>
      <c r="P148" s="70">
        <v>10</v>
      </c>
      <c r="Q148" s="70">
        <f t="shared" si="26"/>
        <v>4</v>
      </c>
      <c r="R148" s="70">
        <f t="shared" si="27"/>
        <v>40</v>
      </c>
      <c r="S148" s="70" t="str">
        <f t="shared" si="28"/>
        <v>B-4</v>
      </c>
      <c r="T148" s="62" t="str">
        <f t="shared" si="29"/>
        <v>III</v>
      </c>
      <c r="U148" s="62" t="str">
        <f t="shared" si="30"/>
        <v>Mejorable</v>
      </c>
      <c r="V148" s="69">
        <v>6</v>
      </c>
      <c r="W148" s="67" t="str">
        <f>VLOOKUP(I148,Hoja2!A$3:I$54,6,0)</f>
        <v>SECUELA</v>
      </c>
      <c r="X148" s="73"/>
      <c r="Y148" s="73"/>
      <c r="Z148" s="73"/>
      <c r="AA148" s="72" t="str">
        <f>VLOOKUP(I148,Hoja2!A$3:I$54,7,0)</f>
        <v>NS BIOLÓGICO</v>
      </c>
      <c r="AB148" s="72" t="str">
        <f>VLOOKUP(I148,Hoja2!A$3:I$54,8,0)</f>
        <v>AUTOCUIDADO E HIGIENE, USO DE EPP</v>
      </c>
      <c r="AC148" s="73" t="str">
        <f>VLOOKUP(I148,Hoja2!A$3:I$54,9,0)</f>
        <v>N/A</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51" customHeight="1">
      <c r="A149" s="158"/>
      <c r="B149" s="155"/>
      <c r="C149" s="119"/>
      <c r="D149" s="122"/>
      <c r="E149" s="125"/>
      <c r="F149" s="125"/>
      <c r="G149" s="125"/>
      <c r="H149" s="111" t="str">
        <f>VLOOKUP(I149,Hoja2!A$3:I$54,2,0)</f>
        <v>ANIMALES VIVOS</v>
      </c>
      <c r="I149" s="68" t="s">
        <v>122</v>
      </c>
      <c r="J149" s="111" t="str">
        <f>VLOOKUP(I149,Hoja2!A$3:I$54,3,0)</f>
        <v>LESIONES EN TEJIDOS, INFECCIONES, ENFERMADES INFECTOCONTAGIOSAS</v>
      </c>
      <c r="K149" s="69"/>
      <c r="L149" s="111" t="str">
        <f>VLOOKUP(I149,Hoja2!A$3:I$54,4,0)</f>
        <v>PG INSPECCIONES, PG EMERGENCIA</v>
      </c>
      <c r="M149" s="111" t="str">
        <f>VLOOKUP(I149,Hoja2!A$3:I$54,5,0)</f>
        <v>ELEMENTOS DE PROTECCIÓN PERSONAL</v>
      </c>
      <c r="N149" s="70">
        <v>2</v>
      </c>
      <c r="O149" s="70">
        <v>2</v>
      </c>
      <c r="P149" s="70">
        <v>10</v>
      </c>
      <c r="Q149" s="70">
        <f t="shared" si="26"/>
        <v>4</v>
      </c>
      <c r="R149" s="70">
        <f t="shared" si="27"/>
        <v>40</v>
      </c>
      <c r="S149" s="70" t="str">
        <f t="shared" si="28"/>
        <v>B-4</v>
      </c>
      <c r="T149" s="62" t="str">
        <f t="shared" si="29"/>
        <v>III</v>
      </c>
      <c r="U149" s="62" t="str">
        <f t="shared" si="30"/>
        <v>Mejorable</v>
      </c>
      <c r="V149" s="69">
        <v>6</v>
      </c>
      <c r="W149" s="67" t="str">
        <f>VLOOKUP(I149,Hoja2!A$3:I$54,6,0)</f>
        <v>SECUELA, CALIFICACIÓN DE ENFERMEDAD LABORAL, MUERTE</v>
      </c>
      <c r="X149" s="73"/>
      <c r="Y149" s="73"/>
      <c r="Z149" s="73"/>
      <c r="AA149" s="72" t="str">
        <f>VLOOKUP(I149,Hoja2!A$3:I$54,7,0)</f>
        <v>NS BIOLÓGICO</v>
      </c>
      <c r="AB149" s="72" t="str">
        <f>VLOOKUP(I149,Hoja2!A$3:I$54,8,0)</f>
        <v>AUTOCUIDADO E HIGIENE, USO DE EPP</v>
      </c>
      <c r="AC149" s="73" t="str">
        <f>VLOOKUP(I149,Hoja2!A$3:I$54,9,0)</f>
        <v>BUENAS PRACTICAS</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38.25">
      <c r="A150" s="158"/>
      <c r="B150" s="155"/>
      <c r="C150" s="119"/>
      <c r="D150" s="122"/>
      <c r="E150" s="125"/>
      <c r="F150" s="125"/>
      <c r="G150" s="125"/>
      <c r="H150" s="111" t="str">
        <f>VLOOKUP(I150,Hoja2!A$3:I$54,2,0)</f>
        <v>CARGA DE UN PESO MAYOR AL RECOMENDADO</v>
      </c>
      <c r="I150" s="68" t="s">
        <v>125</v>
      </c>
      <c r="J150" s="111" t="str">
        <f>VLOOKUP(I150,Hoja2!A$3:I$54,3,0)</f>
        <v>LESIONES OSTEOMUSCULARES</v>
      </c>
      <c r="K150" s="69"/>
      <c r="L150" s="111" t="str">
        <f>VLOOKUP(I150,Hoja2!A$3:I$54,4,0)</f>
        <v>PG INSPECCIONES, PG EMERGENCIA</v>
      </c>
      <c r="M150" s="111" t="str">
        <f>VLOOKUP(I150,Hoja2!A$3:I$54,5,0)</f>
        <v>PVE BIOMECÁNICO, PROGRAMA PAUSAS ACTIVAS, PG MEDICINA PREVENTIVA Y DEL TRABAJO</v>
      </c>
      <c r="N150" s="70">
        <v>2</v>
      </c>
      <c r="O150" s="70">
        <v>3</v>
      </c>
      <c r="P150" s="70">
        <v>10</v>
      </c>
      <c r="Q150" s="70">
        <f t="shared" si="26"/>
        <v>6</v>
      </c>
      <c r="R150" s="70">
        <f t="shared" si="27"/>
        <v>60</v>
      </c>
      <c r="S150" s="70" t="str">
        <f t="shared" si="28"/>
        <v>M-6</v>
      </c>
      <c r="T150" s="62" t="str">
        <f t="shared" si="29"/>
        <v>III</v>
      </c>
      <c r="U150" s="62" t="str">
        <f t="shared" si="30"/>
        <v>Mejorable</v>
      </c>
      <c r="V150" s="69">
        <v>6</v>
      </c>
      <c r="W150" s="67" t="str">
        <f>VLOOKUP(I150,Hoja2!A$3:I$54,6,0)</f>
        <v>SECUELA, CALIFICACIÓN DE ENFERMEDAD LABORAL</v>
      </c>
      <c r="X150" s="73"/>
      <c r="Y150" s="73"/>
      <c r="Z150" s="73"/>
      <c r="AA150" s="72" t="str">
        <f>VLOOKUP(I150,Hoja2!A$3:I$54,7,0)</f>
        <v>NS MANEJO DE CARGAS</v>
      </c>
      <c r="AB150" s="72" t="str">
        <f>VLOOKUP(I150,Hoja2!A$3:I$54,8,0)</f>
        <v>LEVANTAMIENTO MANUAL Y MECÁNICO DE CARGAS</v>
      </c>
      <c r="AC150" s="73" t="str">
        <f>VLOOKUP(I150,Hoja2!A$3:I$54,9,0)</f>
        <v>FORTALECIMIENTO PVE BIOMECÁNICO</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51" customHeight="1">
      <c r="A151" s="158"/>
      <c r="B151" s="155"/>
      <c r="C151" s="119"/>
      <c r="D151" s="122"/>
      <c r="E151" s="125"/>
      <c r="F151" s="125"/>
      <c r="G151" s="125"/>
      <c r="H151" s="111" t="str">
        <f>VLOOKUP(I151,Hoja2!A$3:I$54,2,0)</f>
        <v>FORZADAS, PROLONGADAS EN PERSONAL OPERATIVO</v>
      </c>
      <c r="I151" s="68" t="s">
        <v>243</v>
      </c>
      <c r="J151" s="111" t="str">
        <f>VLOOKUP(I151,Hoja2!A$3:I$54,3,0)</f>
        <v>DOLOR DE ESPALDA, LESIONES EN LA COLUMNA</v>
      </c>
      <c r="K151" s="69"/>
      <c r="L151" s="111" t="str">
        <f>VLOOKUP(I151,Hoja2!A$3:I$54,4,0)</f>
        <v>PG INSPECCIONES, PG EMERGENCIA</v>
      </c>
      <c r="M151" s="111" t="str">
        <f>VLOOKUP(I151,Hoja2!A$3:I$54,5,0)</f>
        <v>PVE BIOMECÁNICO, EXÁMENES PERIODICOS, PG MEDICINA PREVENTIVA Y DEL TRABAJO</v>
      </c>
      <c r="N151" s="70">
        <v>2</v>
      </c>
      <c r="O151" s="70">
        <v>3</v>
      </c>
      <c r="P151" s="70">
        <v>25</v>
      </c>
      <c r="Q151" s="70">
        <f t="shared" si="26"/>
        <v>6</v>
      </c>
      <c r="R151" s="70">
        <f t="shared" si="27"/>
        <v>150</v>
      </c>
      <c r="S151" s="70" t="str">
        <f t="shared" si="28"/>
        <v>M-6</v>
      </c>
      <c r="T151" s="62" t="str">
        <f t="shared" si="29"/>
        <v>II</v>
      </c>
      <c r="U151" s="62" t="str">
        <f t="shared" si="30"/>
        <v>No Aceptable o Aceptable con Control Especifico</v>
      </c>
      <c r="V151" s="69">
        <v>6</v>
      </c>
      <c r="W151" s="67" t="str">
        <f>VLOOKUP(I151,Hoja2!A$3:I$54,6,0)</f>
        <v>SECUELA, CALIFICACIÓN DE ENFERMEDAD LABORAL</v>
      </c>
      <c r="X151" s="73"/>
      <c r="Y151" s="73"/>
      <c r="Z151" s="73"/>
      <c r="AA151" s="72" t="str">
        <f>VLOOKUP(I151,Hoja2!A$3:I$54,7,0)</f>
        <v>NS MANEJO DE CARGAS</v>
      </c>
      <c r="AB151" s="72" t="str">
        <f>VLOOKUP(I151,Hoja2!A$3:I$54,8,0)</f>
        <v>HIGIENE POSTURAL</v>
      </c>
      <c r="AC151" s="73" t="str">
        <f>VLOOKUP(I151,Hoja2!A$3:I$54,9,0)</f>
        <v>FORTALECIMIENTO PVE BIOMECÁNICO</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40.5">
      <c r="A152" s="158"/>
      <c r="B152" s="155"/>
      <c r="C152" s="119"/>
      <c r="D152" s="122"/>
      <c r="E152" s="125"/>
      <c r="F152" s="125"/>
      <c r="G152" s="125"/>
      <c r="H152" s="111" t="str">
        <f>VLOOKUP(I152,Hoja2!A$3:I$54,2,0)</f>
        <v>HIGIENE POSTURAL, MOVIMIENTOS REPETITIVOS</v>
      </c>
      <c r="I152" s="68" t="s">
        <v>245</v>
      </c>
      <c r="J152" s="111" t="str">
        <f>VLOOKUP(I152,Hoja2!A$3:I$54,3,0)</f>
        <v>LESIONES OSTEOMUSCULARES, TRANSTORNO DE TRAUMA ACUMULATIVO</v>
      </c>
      <c r="K152" s="69"/>
      <c r="L152" s="111" t="str">
        <f>VLOOKUP(I152,Hoja2!A$3:I$54,4,0)</f>
        <v>PG INSPECCIONES, PG EMERGENCIA</v>
      </c>
      <c r="M152" s="111" t="str">
        <f>VLOOKUP(I152,Hoja2!A$3:I$54,5,0)</f>
        <v>PVE BIOMECÁNICO, PG MEDICINA PREVENTIVA Y DEL TRABAJO</v>
      </c>
      <c r="N152" s="70">
        <v>2</v>
      </c>
      <c r="O152" s="70">
        <v>3</v>
      </c>
      <c r="P152" s="70">
        <v>25</v>
      </c>
      <c r="Q152" s="70">
        <f t="shared" si="26"/>
        <v>6</v>
      </c>
      <c r="R152" s="70">
        <f t="shared" si="27"/>
        <v>150</v>
      </c>
      <c r="S152" s="70" t="str">
        <f t="shared" si="28"/>
        <v>M-6</v>
      </c>
      <c r="T152" s="62" t="str">
        <f t="shared" si="29"/>
        <v>II</v>
      </c>
      <c r="U152" s="62" t="str">
        <f t="shared" si="30"/>
        <v>No Aceptable o Aceptable con Control Especifico</v>
      </c>
      <c r="V152" s="69">
        <v>6</v>
      </c>
      <c r="W152" s="67" t="str">
        <f>VLOOKUP(I152,Hoja2!A$3:I$54,6,0)</f>
        <v>SECUELA, CALIFICACIÓN DE ENFERMEDAD LABORAL</v>
      </c>
      <c r="X152" s="73"/>
      <c r="Y152" s="73"/>
      <c r="Z152" s="73"/>
      <c r="AA152" s="72" t="str">
        <f>VLOOKUP(I152,Hoja2!A$3:I$54,7,0)</f>
        <v>NS MANEJO DE CARGAS</v>
      </c>
      <c r="AB152" s="72" t="str">
        <f>VLOOKUP(I152,Hoja2!A$3:I$54,8,0)</f>
        <v>HIGIENE POSTURAL</v>
      </c>
      <c r="AC152" s="73" t="str">
        <f>VLOOKUP(I152,Hoja2!A$3:I$54,9,0)</f>
        <v>FORTALECIMIENTO PVE BIOMECÁNICO</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8"/>
      <c r="B153" s="155"/>
      <c r="C153" s="119"/>
      <c r="D153" s="122"/>
      <c r="E153" s="125"/>
      <c r="F153" s="125"/>
      <c r="G153" s="125"/>
      <c r="H153" s="111" t="str">
        <f>VLOOKUP(I153,Hoja2!A$3:I$54,2,0)</f>
        <v>RELACIONES, COHESIÓN, CALIDAD DE INTERACCIONES NO EFECTIVA, NO HAY TRABAJO EN EQUIPO</v>
      </c>
      <c r="I153" s="68" t="s">
        <v>141</v>
      </c>
      <c r="J153" s="111" t="str">
        <f>VLOOKUP(I153,Hoja2!A$3:I$54,3,0)</f>
        <v>ENFERMEDADES DIGESTIVAS, IRRITABILIDAD</v>
      </c>
      <c r="K153" s="69"/>
      <c r="L153" s="111" t="str">
        <f>VLOOKUP(I153,Hoja2!A$3:I$54,4,0)</f>
        <v>N/A</v>
      </c>
      <c r="M153" s="111" t="str">
        <f>VLOOKUP(I153,Hoja2!A$3:I$54,5,0)</f>
        <v>PVE PSICOSOCIAL</v>
      </c>
      <c r="N153" s="70">
        <v>2</v>
      </c>
      <c r="O153" s="70">
        <v>3</v>
      </c>
      <c r="P153" s="70">
        <v>10</v>
      </c>
      <c r="Q153" s="70">
        <f t="shared" si="26"/>
        <v>6</v>
      </c>
      <c r="R153" s="70">
        <f t="shared" si="27"/>
        <v>60</v>
      </c>
      <c r="S153" s="70" t="str">
        <f t="shared" si="28"/>
        <v>M-6</v>
      </c>
      <c r="T153" s="62" t="str">
        <f t="shared" si="29"/>
        <v>III</v>
      </c>
      <c r="U153" s="62" t="str">
        <f t="shared" si="30"/>
        <v>Mejorable</v>
      </c>
      <c r="V153" s="69">
        <v>6</v>
      </c>
      <c r="W153" s="67" t="str">
        <f>VLOOKUP(I153,Hoja2!A$3:I$54,6,0)</f>
        <v>SECUELA, CALIFICACIÓN DE ENFERMEDAD LABORAL</v>
      </c>
      <c r="X153" s="73"/>
      <c r="Y153" s="73"/>
      <c r="Z153" s="73"/>
      <c r="AA153" s="72" t="s">
        <v>337</v>
      </c>
      <c r="AB153" s="72" t="str">
        <f>VLOOKUP(I153,Hoja2!A$3:I$54,8,0)</f>
        <v>N/A</v>
      </c>
      <c r="AC153" s="73" t="str">
        <f>VLOOKUP(I153,Hoja2!A$3:I$54,9,0)</f>
        <v>FORTALECIMIENTO PVE PSICOSOCIAL</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25.5">
      <c r="A154" s="158"/>
      <c r="B154" s="155"/>
      <c r="C154" s="119"/>
      <c r="D154" s="122"/>
      <c r="E154" s="125"/>
      <c r="F154" s="125"/>
      <c r="G154" s="125"/>
      <c r="H154" s="111" t="str">
        <f>VLOOKUP(I154,Hoja2!A$3:I$54,2,0)</f>
        <v>CARGA MENTAL, DEMANDAS EMOCIONALES, INESPECIFICIDAD DE DEFINICIÓN DE ROLES, MONOTONÍA</v>
      </c>
      <c r="I154" s="68" t="s">
        <v>146</v>
      </c>
      <c r="J154" s="111" t="str">
        <f>VLOOKUP(I154,Hoja2!A$3:I$54,3,0)</f>
        <v>ESTRÉS, CEFALÉA, IRRITABILIDAD</v>
      </c>
      <c r="K154" s="69"/>
      <c r="L154" s="111" t="str">
        <f>VLOOKUP(I154,Hoja2!A$3:I$54,4,0)</f>
        <v>N/A</v>
      </c>
      <c r="M154" s="111" t="str">
        <f>VLOOKUP(I154,Hoja2!A$3:I$54,5,0)</f>
        <v>PVE PSICOSOCIAL</v>
      </c>
      <c r="N154" s="70">
        <v>2</v>
      </c>
      <c r="O154" s="70">
        <v>1</v>
      </c>
      <c r="P154" s="70">
        <v>10</v>
      </c>
      <c r="Q154" s="70">
        <f t="shared" si="26"/>
        <v>2</v>
      </c>
      <c r="R154" s="70">
        <f t="shared" si="27"/>
        <v>20</v>
      </c>
      <c r="S154" s="70" t="str">
        <f t="shared" si="28"/>
        <v>B-2</v>
      </c>
      <c r="T154" s="62" t="str">
        <f t="shared" si="29"/>
        <v>IV</v>
      </c>
      <c r="U154" s="62" t="str">
        <f t="shared" si="30"/>
        <v>Aceptable</v>
      </c>
      <c r="V154" s="69">
        <v>6</v>
      </c>
      <c r="W154" s="67" t="str">
        <f>VLOOKUP(I154,Hoja2!A$3:I$54,6,0)</f>
        <v>SECUELA, CALIFICACIÓN DE ENFERMEDAD LABORAL</v>
      </c>
      <c r="X154" s="73"/>
      <c r="Y154" s="73"/>
      <c r="Z154" s="73"/>
      <c r="AA154" s="72" t="s">
        <v>337</v>
      </c>
      <c r="AB154" s="72" t="str">
        <f>VLOOKUP(I154,Hoja2!A$3:I$54,8,0)</f>
        <v>N/A</v>
      </c>
      <c r="AC154" s="73" t="str">
        <f>VLOOKUP(I154,Hoja2!A$3:I$54,9,0)</f>
        <v>FORTALECIMIENTO PVE PSICOSOCIAL</v>
      </c>
      <c r="AD154" s="84"/>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38.25">
      <c r="A155" s="158"/>
      <c r="B155" s="155"/>
      <c r="C155" s="119"/>
      <c r="D155" s="122"/>
      <c r="E155" s="125"/>
      <c r="F155" s="125"/>
      <c r="G155" s="125"/>
      <c r="H155" s="111" t="str">
        <f>VLOOKUP(I155,Hoja2!A$3:I$54,2,0)</f>
        <v>TECNOLOGÍA NO AVANZADA, COMUNICACIÓN NO EFECTIVA, SOBRECARGA CUANTITATIVA Y CUALITATIVA, NO HAY VARIACIÓN EN FORMA DE TRABAJO</v>
      </c>
      <c r="I155" s="68" t="s">
        <v>149</v>
      </c>
      <c r="J155" s="111" t="str">
        <f>VLOOKUP(I155,Hoja2!A$3:I$54,3,0)</f>
        <v>ENFERMEDADES DIGESTIVAS, IRRITABILIDAD</v>
      </c>
      <c r="K155" s="69"/>
      <c r="L155" s="111" t="str">
        <f>VLOOKUP(I155,Hoja2!A$3:I$54,4,0)</f>
        <v>N/A</v>
      </c>
      <c r="M155" s="111" t="str">
        <f>VLOOKUP(I155,Hoja2!A$3:I$54,5,0)</f>
        <v>PVE PSICOSOCIAL</v>
      </c>
      <c r="N155" s="70">
        <v>2</v>
      </c>
      <c r="O155" s="70">
        <v>2</v>
      </c>
      <c r="P155" s="70">
        <v>10</v>
      </c>
      <c r="Q155" s="70">
        <f t="shared" si="26"/>
        <v>4</v>
      </c>
      <c r="R155" s="70">
        <f t="shared" si="27"/>
        <v>40</v>
      </c>
      <c r="S155" s="70" t="str">
        <f t="shared" si="28"/>
        <v>B-4</v>
      </c>
      <c r="T155" s="66" t="str">
        <f t="shared" si="29"/>
        <v>III</v>
      </c>
      <c r="U155" s="66" t="str">
        <f t="shared" si="30"/>
        <v>Mejorable</v>
      </c>
      <c r="V155" s="69">
        <v>6</v>
      </c>
      <c r="W155" s="67" t="str">
        <f>VLOOKUP(I155,Hoja2!A$3:I$54,6,0)</f>
        <v>SECUELA, CALIFICACIÓN DE ENFERMEDAD LABORAL</v>
      </c>
      <c r="X155" s="73"/>
      <c r="Y155" s="73"/>
      <c r="Z155" s="73"/>
      <c r="AA155" s="72" t="s">
        <v>337</v>
      </c>
      <c r="AB155" s="72" t="str">
        <f>VLOOKUP(I155,Hoja2!A$3:I$54,8,0)</f>
        <v>N/A</v>
      </c>
      <c r="AC155" s="73" t="str">
        <f>VLOOKUP(I155,Hoja2!A$3:I$54,9,0)</f>
        <v>FORTALECIMIENTO PVE PSICOSOCIAL</v>
      </c>
      <c r="AD155" s="84"/>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58"/>
      <c r="B156" s="155"/>
      <c r="C156" s="119"/>
      <c r="D156" s="122"/>
      <c r="E156" s="125"/>
      <c r="F156" s="125"/>
      <c r="G156" s="125"/>
      <c r="H156" s="111" t="str">
        <f>VLOOKUP(I156,Hoja2!A$3:I$54,2,0)</f>
        <v>ESTILOS DE MANDO RÍGIDOS, AUSENCIA DE CAPACITACIÓN, AUSENCIA DE PROGRAMAS DE BIENESTAR</v>
      </c>
      <c r="I156" s="68" t="s">
        <v>154</v>
      </c>
      <c r="J156" s="111" t="str">
        <f>VLOOKUP(I156,Hoja2!A$3:I$54,3,0)</f>
        <v>ESTRÉS, DEPRESIÓN, DESMOTIVACIÓN, AUSENCIA DE ATENCIÓN</v>
      </c>
      <c r="K156" s="69"/>
      <c r="L156" s="111" t="str">
        <f>VLOOKUP(I156,Hoja2!A$3:I$54,4,0)</f>
        <v>N/A</v>
      </c>
      <c r="M156" s="111" t="str">
        <f>VLOOKUP(I156,Hoja2!A$3:I$54,5,0)</f>
        <v>PVE PSICOSOCIAL</v>
      </c>
      <c r="N156" s="70">
        <v>2</v>
      </c>
      <c r="O156" s="70">
        <v>2</v>
      </c>
      <c r="P156" s="70">
        <v>10</v>
      </c>
      <c r="Q156" s="70">
        <f t="shared" si="26"/>
        <v>4</v>
      </c>
      <c r="R156" s="70">
        <f t="shared" si="27"/>
        <v>40</v>
      </c>
      <c r="S156" s="70" t="str">
        <f t="shared" si="28"/>
        <v>B-4</v>
      </c>
      <c r="T156" s="66" t="str">
        <f t="shared" si="29"/>
        <v>III</v>
      </c>
      <c r="U156" s="66" t="str">
        <f t="shared" si="30"/>
        <v>Mejorable</v>
      </c>
      <c r="V156" s="69">
        <v>6</v>
      </c>
      <c r="W156" s="67" t="str">
        <f>VLOOKUP(I156,Hoja2!A$3:I$54,6,0)</f>
        <v>SECUELA, CALIFICACIÓN DE ENFERMEDAD LABORAL</v>
      </c>
      <c r="X156" s="73"/>
      <c r="Y156" s="73"/>
      <c r="Z156" s="73"/>
      <c r="AA156" s="72" t="s">
        <v>337</v>
      </c>
      <c r="AB156" s="72" t="str">
        <f>VLOOKUP(I156,Hoja2!A$3:I$54,8,0)</f>
        <v>N/A</v>
      </c>
      <c r="AC156" s="73" t="str">
        <f>VLOOKUP(I156,Hoja2!A$3:I$54,9,0)</f>
        <v>FORTALECIMIENTO PVE PSICOSOCIAL</v>
      </c>
      <c r="AD156" s="84"/>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25.5">
      <c r="A157" s="158"/>
      <c r="B157" s="155"/>
      <c r="C157" s="119"/>
      <c r="D157" s="122"/>
      <c r="E157" s="125"/>
      <c r="F157" s="125"/>
      <c r="G157" s="125"/>
      <c r="H157" s="111" t="str">
        <f>VLOOKUP(I157,Hoja2!A$3:I$54,2,0)</f>
        <v>SISMOS, INCENDIOS, INUNDACIONES, TERREMOTOS, VENDAVALES</v>
      </c>
      <c r="I157" s="68" t="s">
        <v>250</v>
      </c>
      <c r="J157" s="111" t="str">
        <f>VLOOKUP(I157,Hoja2!A$3:I$54,3,0)</f>
        <v>LESIONES, ATRAPAMIENTO, APLASTAMIENTO, PÉRDIDAS MATERIALES</v>
      </c>
      <c r="K157" s="69"/>
      <c r="L157" s="111" t="str">
        <f>VLOOKUP(I157,Hoja2!A$3:I$54,4,0)</f>
        <v>PG INSPECCIONES, PG EMERGENCIA</v>
      </c>
      <c r="M157" s="111" t="str">
        <f>VLOOKUP(I157,Hoja2!A$3:I$54,5,0)</f>
        <v>BRIGADAS DE EMERGENCIA</v>
      </c>
      <c r="N157" s="70">
        <v>2</v>
      </c>
      <c r="O157" s="70">
        <v>2</v>
      </c>
      <c r="P157" s="70">
        <v>10</v>
      </c>
      <c r="Q157" s="70">
        <f t="shared" si="26"/>
        <v>4</v>
      </c>
      <c r="R157" s="70">
        <f t="shared" si="27"/>
        <v>40</v>
      </c>
      <c r="S157" s="70" t="str">
        <f t="shared" si="28"/>
        <v>B-4</v>
      </c>
      <c r="T157" s="66" t="str">
        <f t="shared" si="29"/>
        <v>III</v>
      </c>
      <c r="U157" s="66" t="str">
        <f t="shared" si="30"/>
        <v>Mejorable</v>
      </c>
      <c r="V157" s="69">
        <v>6</v>
      </c>
      <c r="W157" s="67" t="str">
        <f>VLOOKUP(I157,Hoja2!A$3:I$54,6,0)</f>
        <v>SECUELA, CALIFICACIÓN DE ENFERMEDAD LABORAL, MUERTE</v>
      </c>
      <c r="X157" s="73"/>
      <c r="Y157" s="73"/>
      <c r="Z157" s="73"/>
      <c r="AA157" s="72" t="str">
        <f>VLOOKUP(I157,Hoja2!A$3:I$54,7,0)</f>
        <v>NS PLANES DE EMERGENCIA</v>
      </c>
      <c r="AB157" s="72" t="str">
        <f>VLOOKUP(I157,Hoja2!A$3:I$54,8,0)</f>
        <v>N/A</v>
      </c>
      <c r="AC157" s="73" t="str">
        <f>VLOOKUP(I157,Hoja2!A$3:I$54,9,0)</f>
        <v>N/A</v>
      </c>
      <c r="AD157" s="84"/>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51" customHeight="1" thickBot="1">
      <c r="A158" s="158"/>
      <c r="B158" s="155"/>
      <c r="C158" s="120"/>
      <c r="D158" s="123"/>
      <c r="E158" s="126"/>
      <c r="F158" s="126"/>
      <c r="G158" s="126"/>
      <c r="H158" s="112" t="str">
        <f>VLOOKUP(I158,Hoja2!A$3:I$54,2,0)</f>
        <v>LLUVIAS, GRANIZADA, HELADAS</v>
      </c>
      <c r="I158" s="86" t="s">
        <v>251</v>
      </c>
      <c r="J158" s="112" t="str">
        <f>VLOOKUP(I158,Hoja2!A$3:I$54,3,0)</f>
        <v>LESIONES, ATRAPAMIENTO, APLASTAMIENTO, PÉRDIDAS MATERIALES</v>
      </c>
      <c r="K158" s="87"/>
      <c r="L158" s="112" t="str">
        <f>VLOOKUP(I158,Hoja2!A$3:I$54,4,0)</f>
        <v>PG INSPECCIONES, PG EMERGENCIA</v>
      </c>
      <c r="M158" s="112" t="str">
        <f>VLOOKUP(I158,Hoja2!A$3:I$54,5,0)</f>
        <v>BRIGADAS DE EMERGENCIA</v>
      </c>
      <c r="N158" s="88">
        <v>2</v>
      </c>
      <c r="O158" s="88">
        <v>3</v>
      </c>
      <c r="P158" s="88">
        <v>10</v>
      </c>
      <c r="Q158" s="88">
        <f t="shared" si="26"/>
        <v>6</v>
      </c>
      <c r="R158" s="88">
        <f t="shared" si="27"/>
        <v>60</v>
      </c>
      <c r="S158" s="88" t="str">
        <f t="shared" si="28"/>
        <v>M-6</v>
      </c>
      <c r="T158" s="89" t="str">
        <f t="shared" si="29"/>
        <v>III</v>
      </c>
      <c r="U158" s="89" t="str">
        <f t="shared" si="30"/>
        <v>Mejorable</v>
      </c>
      <c r="V158" s="87">
        <v>6</v>
      </c>
      <c r="W158" s="85" t="str">
        <f>VLOOKUP(I158,Hoja2!A$3:I$54,6,0)</f>
        <v>SECUELA, CALIFICACIÓN DE ENFERMEDAD LABORAL, MUERTE</v>
      </c>
      <c r="X158" s="90"/>
      <c r="Y158" s="90"/>
      <c r="Z158" s="90"/>
      <c r="AA158" s="91" t="str">
        <f>VLOOKUP(I158,Hoja2!A$3:I$54,7,0)</f>
        <v>NS PLANES DE EMERGENCIA</v>
      </c>
      <c r="AB158" s="91" t="str">
        <f>VLOOKUP(I158,Hoja2!A$3:I$54,8,0)</f>
        <v>N/A</v>
      </c>
      <c r="AC158" s="90" t="str">
        <f>VLOOKUP(I158,Hoja2!A$3:I$54,9,0)</f>
        <v>N/A</v>
      </c>
      <c r="AD158" s="92"/>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8"/>
      <c r="B159" s="155"/>
      <c r="C159" s="127" t="s">
        <v>281</v>
      </c>
      <c r="D159" s="130" t="s">
        <v>318</v>
      </c>
      <c r="E159" s="133" t="s">
        <v>279</v>
      </c>
      <c r="F159" s="133">
        <v>32</v>
      </c>
      <c r="G159" s="133" t="s">
        <v>256</v>
      </c>
      <c r="H159" s="74" t="str">
        <f>VLOOKUP(I159,Hoja2!A$3:I$54,2,0)</f>
        <v>INADECUADAS CONEXIONES ELÉCTRICAS, SATURACIÓN EN TOMAS DE ENERGÍA</v>
      </c>
      <c r="I159" s="75" t="s">
        <v>158</v>
      </c>
      <c r="J159" s="74" t="str">
        <f>VLOOKUP(I159,Hoja2!A$3:I$54,3,0)</f>
        <v>QUEMADURAS, ELECTROCUCIÓN, ARITMIA CARDIACA, MUERTE</v>
      </c>
      <c r="K159" s="76"/>
      <c r="L159" s="74" t="str">
        <f>VLOOKUP(I159,Hoja2!A$3:I$54,4,0)</f>
        <v>PG INSPECCIONES, PG EMERGENCIA, REQUISITOS MÍNIMOS PARA LÍNEAS ELÉCTRICAS</v>
      </c>
      <c r="M159" s="74" t="str">
        <f>VLOOKUP(I159,Hoja2!A$3:I$54,5,0)</f>
        <v>ELEMENTOS DE PROTECCIÓN PERSONAL</v>
      </c>
      <c r="N159" s="77">
        <v>10</v>
      </c>
      <c r="O159" s="77">
        <v>4</v>
      </c>
      <c r="P159" s="77">
        <v>25</v>
      </c>
      <c r="Q159" s="77">
        <f t="shared" si="26"/>
        <v>40</v>
      </c>
      <c r="R159" s="77">
        <f t="shared" si="27"/>
        <v>1000</v>
      </c>
      <c r="S159" s="77" t="str">
        <f t="shared" si="28"/>
        <v>MA-40</v>
      </c>
      <c r="T159" s="78" t="str">
        <f t="shared" si="29"/>
        <v>I</v>
      </c>
      <c r="U159" s="78" t="str">
        <f>IF(T159=0,"",IF(T159="IV","Aceptable",IF(T159="III","Mejorable",IF(T159="II","No Aceptable o Aceptable con Control Especifico",IF(T159="I","No Aceptable","")))))</f>
        <v>No Aceptable</v>
      </c>
      <c r="V159" s="76">
        <v>1</v>
      </c>
      <c r="W159" s="74" t="str">
        <f>VLOOKUP(I159,Hoja2!A$3:I$54,6,0)</f>
        <v>SECUELA, CALIFICACIÓN DE ENFERMEDAD LABORAL, MUERTE</v>
      </c>
      <c r="X159" s="79"/>
      <c r="Y159" s="79"/>
      <c r="Z159" s="79"/>
      <c r="AA159" s="80" t="str">
        <f>VLOOKUP(I159,Hoja2!A$3:I$54,7,0)</f>
        <v>NS LÍNEAS ELÉCTRICAS</v>
      </c>
      <c r="AB159" s="80" t="str">
        <f>VLOOKUP(I159,Hoja2!A$3:I$54,8,0)</f>
        <v>BUENAS PRACTICAS, APLICACIÓN DE PROCEDIMIENTOS</v>
      </c>
      <c r="AC159" s="81" t="str">
        <f>VLOOKUP(I159,Hoja2!A$3:I$54,9,0)</f>
        <v>BUENAS PRACTICAS, APLICACIÓN DE PROCEDIMIENTOS</v>
      </c>
      <c r="AD159" s="82"/>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40.5">
      <c r="A160" s="158"/>
      <c r="B160" s="155"/>
      <c r="C160" s="128"/>
      <c r="D160" s="131"/>
      <c r="E160" s="134"/>
      <c r="F160" s="134"/>
      <c r="G160" s="134"/>
      <c r="H160" s="58" t="str">
        <f>VLOOKUP(I160,Hoja2!A$3:I$54,2,0)</f>
        <v>INADECUADAS CONEXIONES ELÉCTRICAS, SATURACIÓN EN TOMAS DE ENERGÍA</v>
      </c>
      <c r="I160" s="59" t="s">
        <v>163</v>
      </c>
      <c r="J160" s="58" t="str">
        <f>VLOOKUP(I160,Hoja2!A$3:I$54,3,0)</f>
        <v>INTOXICACIÓN, QUEMADURAS</v>
      </c>
      <c r="K160" s="60"/>
      <c r="L160" s="58" t="str">
        <f>VLOOKUP(I160,Hoja2!A$3:I$54,4,0)</f>
        <v>PG INSPECCIONES, PG EMERGENCIA</v>
      </c>
      <c r="M160" s="58" t="str">
        <f>VLOOKUP(I160,Hoja2!A$3:I$54,5,0)</f>
        <v>BRIGADAS DE EMERGENCIA</v>
      </c>
      <c r="N160" s="61">
        <v>10</v>
      </c>
      <c r="O160" s="61">
        <v>3</v>
      </c>
      <c r="P160" s="61">
        <v>10</v>
      </c>
      <c r="Q160" s="61">
        <f t="shared" si="26"/>
        <v>30</v>
      </c>
      <c r="R160" s="61">
        <f t="shared" si="27"/>
        <v>300</v>
      </c>
      <c r="S160" s="61" t="str">
        <f t="shared" si="28"/>
        <v>MA-30</v>
      </c>
      <c r="T160" s="62" t="str">
        <f t="shared" si="29"/>
        <v>II</v>
      </c>
      <c r="U160" s="62" t="str">
        <f t="shared" ref="U160:U195" si="31">IF(T160=0,"",IF(T160="IV","Aceptable",IF(T160="III","Mejorable",IF(T160="II","No Aceptable o Aceptable con Control Especifico",IF(T160="I","No Aceptable","")))))</f>
        <v>No Aceptable o Aceptable con Control Especifico</v>
      </c>
      <c r="V160" s="60">
        <v>1</v>
      </c>
      <c r="W160" s="58" t="str">
        <f>VLOOKUP(I160,Hoja2!A$3:I$54,6,0)</f>
        <v>SECUELA, CALIFICACIÓN DE ENFERMEDAD LABORAL, MUERTE</v>
      </c>
      <c r="X160" s="63"/>
      <c r="Y160" s="63"/>
      <c r="Z160" s="63"/>
      <c r="AA160" s="64" t="str">
        <f>VLOOKUP(I160,Hoja2!A$3:I$54,7,0)</f>
        <v>NS PLANES DE EMERGENCIA</v>
      </c>
      <c r="AB160" s="64" t="str">
        <f>VLOOKUP(I160,Hoja2!A$3:I$54,8,0)</f>
        <v>REPORTES DE CONDICIONES INSEGURAS</v>
      </c>
      <c r="AC160" s="65" t="str">
        <f>VLOOKUP(I160,Hoja2!A$3:I$54,9,0)</f>
        <v>N/A</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8"/>
      <c r="B161" s="155"/>
      <c r="C161" s="128"/>
      <c r="D161" s="131"/>
      <c r="E161" s="134"/>
      <c r="F161" s="134"/>
      <c r="G161" s="134"/>
      <c r="H161" s="58" t="str">
        <f>VLOOKUP(I161,Hoja2!A$3:I$54,2,0)</f>
        <v>ESCALERAS SIN BARANDAL, PISOS A DESNIVEL,INFRAESTRUCTURA DÉBIL, OBJETOS MAL UBICADOS, AUSENCIA DE ORDEN Y ASEO</v>
      </c>
      <c r="I161" s="59" t="s">
        <v>247</v>
      </c>
      <c r="J161" s="58" t="str">
        <f>VLOOKUP(I161,Hoja2!A$3:I$54,3,0)</f>
        <v>CAÍDAS DEL MISMO Y DISTINTO NIVEL, FRACTURAS, GOLPE CON OBJETOS, CAÍDA DE OBJETOS, OBSTRUCCIÓN DE VÍAS</v>
      </c>
      <c r="K161" s="60"/>
      <c r="L161" s="58" t="str">
        <f>VLOOKUP(I161,Hoja2!A$3:I$54,4,0)</f>
        <v>PG INSPECCIONES, PG EMERGENCIA</v>
      </c>
      <c r="M161" s="58" t="str">
        <f>VLOOKUP(I161,Hoja2!A$3:I$54,5,0)</f>
        <v>CAPACITACIÓN</v>
      </c>
      <c r="N161" s="61">
        <v>6</v>
      </c>
      <c r="O161" s="61">
        <v>3</v>
      </c>
      <c r="P161" s="61">
        <v>10</v>
      </c>
      <c r="Q161" s="61">
        <f t="shared" si="26"/>
        <v>18</v>
      </c>
      <c r="R161" s="61">
        <f t="shared" si="27"/>
        <v>180</v>
      </c>
      <c r="S161" s="61" t="str">
        <f t="shared" si="28"/>
        <v>A-18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
        <v>337</v>
      </c>
      <c r="AB161" s="64" t="str">
        <f>VLOOKUP(I161,Hoja2!A$3:I$54,8,0)</f>
        <v>REPORTES DE CONDICIONES INSEGURAS</v>
      </c>
      <c r="AC161" s="65" t="str">
        <f>VLOOKUP(I161,Hoja2!A$3:I$54,9,0)</f>
        <v>SEGUIMIENTO A ACCIONES PREVENTIVAS Y CORRECTIVAS</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30">
      <c r="A162" s="158"/>
      <c r="B162" s="155"/>
      <c r="C162" s="128"/>
      <c r="D162" s="131"/>
      <c r="E162" s="134"/>
      <c r="F162" s="134"/>
      <c r="G162" s="134"/>
      <c r="H162" s="58" t="str">
        <f>VLOOKUP(I162,Hoja2!A$3:I$54,2,0)</f>
        <v>LLUVIAS, CRECIENTE DE RIOS Y QUEBRADAS, CAÍDAS DESDE TARAVITAS Y PUENTES</v>
      </c>
      <c r="I162" s="59" t="s">
        <v>334</v>
      </c>
      <c r="J162" s="58" t="str">
        <f>VLOOKUP(I162,Hoja2!A$3:I$54,3,0)</f>
        <v>INMERSIÓN, MUERTE</v>
      </c>
      <c r="K162" s="60"/>
      <c r="L162" s="58" t="str">
        <f>VLOOKUP(I162,Hoja2!A$3:I$54,4,0)</f>
        <v>PG INSPECCIONES, PG EMERGENCIA</v>
      </c>
      <c r="M162" s="58" t="str">
        <f>VLOOKUP(I162,Hoja2!A$3:I$54,5,0)</f>
        <v>CAPACITACIÓN</v>
      </c>
      <c r="N162" s="61">
        <v>10</v>
      </c>
      <c r="O162" s="61">
        <v>3</v>
      </c>
      <c r="P162" s="61">
        <v>25</v>
      </c>
      <c r="Q162" s="61">
        <f t="shared" si="26"/>
        <v>30</v>
      </c>
      <c r="R162" s="61">
        <f t="shared" si="27"/>
        <v>750</v>
      </c>
      <c r="S162" s="61" t="str">
        <f t="shared" si="28"/>
        <v>MA-30</v>
      </c>
      <c r="T162" s="66" t="str">
        <f t="shared" si="29"/>
        <v>I</v>
      </c>
      <c r="U162" s="66" t="str">
        <f t="shared" si="31"/>
        <v>No Aceptable</v>
      </c>
      <c r="V162" s="60">
        <v>1</v>
      </c>
      <c r="W162" s="58" t="str">
        <f>VLOOKUP(I162,Hoja2!A$3:I$54,6,0)</f>
        <v>SECUELA, CALIFICACIÓN DE ENFERMEDAD LABORAL, MUERTE</v>
      </c>
      <c r="X162" s="65"/>
      <c r="Y162" s="65"/>
      <c r="Z162" s="65"/>
      <c r="AA162" s="64" t="s">
        <v>337</v>
      </c>
      <c r="AB162" s="64" t="str">
        <f>VLOOKUP(I162,Hoja2!A$3:I$54,8,0)</f>
        <v>REPORTES DE CONDICIONES INSEGURAS</v>
      </c>
      <c r="AC162" s="65" t="str">
        <f>VLOOKUP(I162,Hoja2!A$3:I$54,9,0)</f>
        <v>SEGUIMIENTO A ACCIONES PREVENTIVAS Y CORRECTIVAS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51">
      <c r="A163" s="158"/>
      <c r="B163" s="155"/>
      <c r="C163" s="128"/>
      <c r="D163" s="131"/>
      <c r="E163" s="134"/>
      <c r="F163" s="134"/>
      <c r="G163" s="134"/>
      <c r="H163" s="58" t="str">
        <f>VLOOKUP(I163,Hoja2!A$3:I$54,2,0)</f>
        <v>SUPERFICIES DE TRABAJO IRREGULARES O DESLIZANTES</v>
      </c>
      <c r="I163" s="59" t="s">
        <v>248</v>
      </c>
      <c r="J163" s="58" t="str">
        <f>VLOOKUP(I163,Hoja2!A$3:I$54,3,0)</f>
        <v>CAÍDAS DEL MISMO Y DISTINTO NIVEL, FRACTURAS, GOLPE CON OBJETOS</v>
      </c>
      <c r="K163" s="60"/>
      <c r="L163" s="58" t="str">
        <f>VLOOKUP(I163,Hoja2!A$3:I$54,4,0)</f>
        <v>PG INSPECCIONES, PG EMERGENCIA</v>
      </c>
      <c r="M163" s="58" t="str">
        <f>VLOOKUP(I163,Hoja2!A$3:I$54,5,0)</f>
        <v>CAPACITACIÓN</v>
      </c>
      <c r="N163" s="61">
        <v>10</v>
      </c>
      <c r="O163" s="61">
        <v>4</v>
      </c>
      <c r="P163" s="61">
        <v>25</v>
      </c>
      <c r="Q163" s="61">
        <f t="shared" si="26"/>
        <v>40</v>
      </c>
      <c r="R163" s="61">
        <f t="shared" si="27"/>
        <v>1000</v>
      </c>
      <c r="S163" s="61" t="str">
        <f t="shared" si="28"/>
        <v>MA-40</v>
      </c>
      <c r="T163" s="66" t="str">
        <f t="shared" si="29"/>
        <v>I</v>
      </c>
      <c r="U163" s="66" t="str">
        <f t="shared" si="31"/>
        <v>No Aceptable</v>
      </c>
      <c r="V163" s="60">
        <v>1</v>
      </c>
      <c r="W163" s="58" t="str">
        <f>VLOOKUP(I163,Hoja2!A$3:I$54,6,0)</f>
        <v>SECUELA, CALIFICACIÓN DE ENFERMEDAD LABORAL, MUERTE</v>
      </c>
      <c r="X163" s="65"/>
      <c r="Y163" s="65"/>
      <c r="Z163" s="65" t="s">
        <v>336</v>
      </c>
      <c r="AA163" s="64" t="s">
        <v>337</v>
      </c>
      <c r="AB163" s="64" t="str">
        <f>VLOOKUP(I163,Hoja2!A$3:I$54,8,0)</f>
        <v>REPORTES DE CONDICIONES INSEGURAS</v>
      </c>
      <c r="AC163" s="65" t="str">
        <f>VLOOKUP(I163,Hoja2!A$3:I$54,9,0)</f>
        <v>SEGUIMIENTO A ACCIONES PREVENTIVAS Y CORRECTIVAS</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40.5">
      <c r="A164" s="158"/>
      <c r="B164" s="155"/>
      <c r="C164" s="128"/>
      <c r="D164" s="131"/>
      <c r="E164" s="134"/>
      <c r="F164" s="134"/>
      <c r="G164" s="134"/>
      <c r="H164" s="58" t="str">
        <f>VLOOKUP(I164,Hoja2!A$3:I$54,2,0)</f>
        <v>SISTEMAS Y MEDIDAS DE ALMACENAMIENTO</v>
      </c>
      <c r="I164" s="59" t="s">
        <v>249</v>
      </c>
      <c r="J164" s="58" t="str">
        <f>VLOOKUP(I164,Hoja2!A$3:I$54,3,0)</f>
        <v>CAÍDAS DEL MISMO Y DISTINTO NIVEL, FRACTURAS, GOLPE CON OBJETOS, CAÍDA DE OBJETOS, OBSTRUCCIÓN DE VÍAS</v>
      </c>
      <c r="K164" s="60"/>
      <c r="L164" s="58" t="str">
        <f>VLOOKUP(I164,Hoja2!A$3:I$54,4,0)</f>
        <v>PG INSPECCIONES, PG EMERGENCIA</v>
      </c>
      <c r="M164" s="58" t="str">
        <f>VLOOKUP(I164,Hoja2!A$3:I$54,5,0)</f>
        <v>CAPACITACIÓN</v>
      </c>
      <c r="N164" s="61">
        <v>10</v>
      </c>
      <c r="O164" s="61">
        <v>4</v>
      </c>
      <c r="P164" s="61">
        <v>10</v>
      </c>
      <c r="Q164" s="61">
        <f t="shared" si="26"/>
        <v>40</v>
      </c>
      <c r="R164" s="61">
        <f t="shared" si="27"/>
        <v>400</v>
      </c>
      <c r="S164" s="61" t="str">
        <f t="shared" si="28"/>
        <v>MA-40</v>
      </c>
      <c r="T164" s="66" t="str">
        <f t="shared" si="29"/>
        <v>II</v>
      </c>
      <c r="U164" s="66" t="str">
        <f t="shared" si="31"/>
        <v>No Aceptable o Aceptable con Control Especifico</v>
      </c>
      <c r="V164" s="60">
        <v>1</v>
      </c>
      <c r="W164" s="58" t="str">
        <f>VLOOKUP(I164,Hoja2!A$3:I$54,6,0)</f>
        <v>SECUELA, CALIFICACIÓN DE ENFERMEDAD LABORAL, MUERTE</v>
      </c>
      <c r="X164" s="65"/>
      <c r="Y164" s="65"/>
      <c r="Z164" s="65"/>
      <c r="AA164" s="64" t="s">
        <v>337</v>
      </c>
      <c r="AB164" s="64" t="str">
        <f>VLOOKUP(I164,Hoja2!A$3:I$54,8,0)</f>
        <v>REPORTES DE CONDICIONES INSEGURAS</v>
      </c>
      <c r="AC164" s="65" t="str">
        <f>VLOOKUP(I164,Hoja2!A$3:I$54,9,0)</f>
        <v>SEGUIMIENTO A ACCIONES PREVENTIVAS Y CORRECTIVAS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40.5">
      <c r="A165" s="158"/>
      <c r="B165" s="155"/>
      <c r="C165" s="128"/>
      <c r="D165" s="131"/>
      <c r="E165" s="134"/>
      <c r="F165" s="134"/>
      <c r="G165" s="134"/>
      <c r="H165" s="58" t="str">
        <f>VLOOKUP(I165,Hoja2!A$3:I$54,2,0)</f>
        <v>ATROPELLAMIENTO, ENVESTIDA</v>
      </c>
      <c r="I165" s="59" t="s">
        <v>189</v>
      </c>
      <c r="J165" s="58" t="str">
        <f>VLOOKUP(I165,Hoja2!A$3:I$54,3,0)</f>
        <v>LESIONES, PÉRDIDAS MATERIALES, MUERTE</v>
      </c>
      <c r="K165" s="60"/>
      <c r="L165" s="58" t="str">
        <f>VLOOKUP(I165,Hoja2!A$3:I$54,4,0)</f>
        <v>PG INSPECCIONES, PG EMERGENCIA</v>
      </c>
      <c r="M165" s="58" t="str">
        <f>VLOOKUP(I165,Hoja2!A$3:I$54,5,0)</f>
        <v>PG SEGURIDAD VIAL</v>
      </c>
      <c r="N165" s="61">
        <v>2</v>
      </c>
      <c r="O165" s="61">
        <v>4</v>
      </c>
      <c r="P165" s="61">
        <v>25</v>
      </c>
      <c r="Q165" s="61">
        <f t="shared" si="26"/>
        <v>8</v>
      </c>
      <c r="R165" s="61">
        <f t="shared" si="27"/>
        <v>200</v>
      </c>
      <c r="S165" s="61" t="str">
        <f t="shared" si="28"/>
        <v>M-8</v>
      </c>
      <c r="T165" s="62" t="str">
        <f t="shared" si="29"/>
        <v>II</v>
      </c>
      <c r="U165" s="62" t="str">
        <f t="shared" si="31"/>
        <v>No Aceptable o Aceptable con Control Especifico</v>
      </c>
      <c r="V165" s="60">
        <v>1</v>
      </c>
      <c r="W165" s="58" t="str">
        <f>VLOOKUP(I165,Hoja2!A$3:I$54,6,0)</f>
        <v>SECUELA, CALIFICACIÓN DE ENFERMEDAD LABORAL, MUERTE</v>
      </c>
      <c r="X165" s="65"/>
      <c r="Y165" s="65"/>
      <c r="Z165" s="65"/>
      <c r="AA165" s="64" t="str">
        <f>VLOOKUP(I165,Hoja2!A$3:I$54,7,0)</f>
        <v>NS SEGURIDAD VIAL</v>
      </c>
      <c r="AB165" s="64" t="str">
        <f>VLOOKUP(I165,Hoja2!A$3:I$54,8,0)</f>
        <v>REPORTE DE CONDICIONES</v>
      </c>
      <c r="AC165" s="65" t="str">
        <f>VLOOKUP(I165,Hoja2!A$3:I$54,9,0)</f>
        <v>LISTAS PREOPERACIONALES, MANTENIMIENTO PREVENTIVO Y CORRECTIVO</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8"/>
      <c r="B166" s="155"/>
      <c r="C166" s="128"/>
      <c r="D166" s="131"/>
      <c r="E166" s="134"/>
      <c r="F166" s="134"/>
      <c r="G166" s="134"/>
      <c r="H166" s="58" t="str">
        <f>VLOOKUP(I166,Hoja2!A$3:I$54,2,0)</f>
        <v>ATRACO, ROBO, ATENTADO, SECUESTROS, DE ORDEN PÚBLICO</v>
      </c>
      <c r="I166" s="59" t="s">
        <v>180</v>
      </c>
      <c r="J166" s="58" t="str">
        <f>VLOOKUP(I166,Hoja2!A$3:I$54,3,0)</f>
        <v>HERIDAS, LESIONES FÍSICAS / PSICOLÓGICAS</v>
      </c>
      <c r="K166" s="60"/>
      <c r="L166" s="58" t="str">
        <f>VLOOKUP(I166,Hoja2!A$3:I$54,4,0)</f>
        <v>PG INSPECCIONES, PG EMERGENCIA</v>
      </c>
      <c r="M166" s="58" t="str">
        <f>VLOOKUP(I166,Hoja2!A$3:I$54,5,0)</f>
        <v>UNIFORMES CORPORATIVOS, CHAQUETAS CORPORATIVAS, CARNETIZACIÓN</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58" t="str">
        <f>VLOOKUP(I166,Hoja2!A$3:I$54,6,0)</f>
        <v>SECUELA, CALIFICACIÓN DE ENFERMEDAD LABORAL, MUERTE</v>
      </c>
      <c r="X166" s="65"/>
      <c r="Y166" s="65"/>
      <c r="Z166" s="65"/>
      <c r="AA166" s="64" t="s">
        <v>337</v>
      </c>
      <c r="AB166" s="64" t="str">
        <f>VLOOKUP(I166,Hoja2!A$3:I$54,8,0)</f>
        <v>BUENAS PRACTICAS, APLICACIÓN DE PROCEDIMIENTOS</v>
      </c>
      <c r="AC166" s="65" t="str">
        <f>VLOOKUP(I166,Hoja2!A$3:I$54,9,0)</f>
        <v>BUENAS PRACTICAS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8"/>
      <c r="B167" s="155"/>
      <c r="C167" s="128"/>
      <c r="D167" s="131"/>
      <c r="E167" s="134"/>
      <c r="F167" s="134"/>
      <c r="G167" s="134"/>
      <c r="H167" s="58" t="str">
        <f>VLOOKUP(I167,Hoja2!A$3:I$54,2,0)</f>
        <v>EXPLOSION, FUGA, DERRAME E INCENDIO</v>
      </c>
      <c r="I167" s="59" t="s">
        <v>230</v>
      </c>
      <c r="J167" s="58" t="str">
        <f>VLOOKUP(I167,Hoja2!A$3:I$54,3,0)</f>
        <v>INTOXICACIÓN, QUEMADURAS, LESIONES, ATRAPAMIENTO</v>
      </c>
      <c r="K167" s="60"/>
      <c r="L167" s="58" t="str">
        <f>VLOOKUP(I167,Hoja2!A$3:I$54,4,0)</f>
        <v>PG INSPECCIONES, PG EMERGENCIA</v>
      </c>
      <c r="M167" s="58" t="str">
        <f>VLOOKUP(I167,Hoja2!A$3:I$54,5,0)</f>
        <v>NO OBSERVADO</v>
      </c>
      <c r="N167" s="61">
        <v>6</v>
      </c>
      <c r="O167" s="61">
        <v>3</v>
      </c>
      <c r="P167" s="61">
        <v>10</v>
      </c>
      <c r="Q167" s="61">
        <f t="shared" si="26"/>
        <v>18</v>
      </c>
      <c r="R167" s="61">
        <f t="shared" si="27"/>
        <v>180</v>
      </c>
      <c r="S167" s="61" t="str">
        <f t="shared" si="28"/>
        <v>A-18</v>
      </c>
      <c r="T167" s="62" t="str">
        <f t="shared" si="29"/>
        <v>II</v>
      </c>
      <c r="U167" s="62" t="str">
        <f t="shared" si="31"/>
        <v>No Aceptable o Aceptable con Control Especifico</v>
      </c>
      <c r="V167" s="60">
        <v>1</v>
      </c>
      <c r="W167" s="58" t="str">
        <f>VLOOKUP(I167,Hoja2!A$3:I$54,6,0)</f>
        <v>SECUELA, CALIFICACIÓN DE ENFERMEDAD LABORAL, MUERTE</v>
      </c>
      <c r="X167" s="65"/>
      <c r="Y167" s="65"/>
      <c r="Z167" s="65"/>
      <c r="AA167" s="64" t="str">
        <f>VLOOKUP(I167,Hoja2!A$3:I$54,7,0)</f>
        <v>NS PLANES DE EMERGENCIA</v>
      </c>
      <c r="AB167" s="64" t="str">
        <f>VLOOKUP(I167,Hoja2!A$3:I$54,8,0)</f>
        <v>PROTOCOLOS DE EVACUACIÓN, PUNTO DE ENCUENTRO</v>
      </c>
      <c r="AC167" s="65" t="str">
        <f>VLOOKUP(I167,Hoja2!A$3:I$54,9,0)</f>
        <v>N/A</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51">
      <c r="A168" s="158"/>
      <c r="B168" s="155"/>
      <c r="C168" s="128"/>
      <c r="D168" s="131"/>
      <c r="E168" s="134"/>
      <c r="F168" s="134"/>
      <c r="G168" s="134"/>
      <c r="H168" s="109" t="str">
        <f>VLOOKUP(I168,[1]Hoja2!A$3:I$54,2,0)</f>
        <v>MÁQUINARIA Y EQUIPO</v>
      </c>
      <c r="I168" s="59" t="s">
        <v>168</v>
      </c>
      <c r="J168" s="109" t="str">
        <f>VLOOKUP(I168,[1]Hoja2!A$3:I$54,3,0)</f>
        <v>ATRAPAMIENTO, AMPUTACIÓN, APLASTAMIENTO, FRACTURA</v>
      </c>
      <c r="K168" s="60"/>
      <c r="L168" s="109" t="str">
        <f>VLOOKUP(I168,[1]Hoja2!A$3:I$54,4,0)</f>
        <v>PG INSPECCIONES, PG EMERGENCIA, REQUISITOS PARA MANEJO DE MÁQUINAS, REQUISITOS PARA REALIZAR LABORES EN TALLERES</v>
      </c>
      <c r="M168" s="109" t="str">
        <f>VLOOKUP(I168,[1]Hoja2!A$3:I$54,5,0)</f>
        <v>ELEMENTOS DE PROTECCIÓN PERSONAL</v>
      </c>
      <c r="N168" s="61">
        <v>2</v>
      </c>
      <c r="O168" s="61">
        <v>3</v>
      </c>
      <c r="P168" s="61">
        <v>10</v>
      </c>
      <c r="Q168" s="61">
        <f t="shared" si="26"/>
        <v>6</v>
      </c>
      <c r="R168" s="61">
        <f t="shared" si="27"/>
        <v>60</v>
      </c>
      <c r="S168" s="61" t="str">
        <f t="shared" si="28"/>
        <v>M-6</v>
      </c>
      <c r="T168" s="62" t="str">
        <f t="shared" si="29"/>
        <v>III</v>
      </c>
      <c r="U168" s="62" t="str">
        <f t="shared" si="31"/>
        <v>Mejorable</v>
      </c>
      <c r="V168" s="60">
        <v>1</v>
      </c>
      <c r="W168" s="109" t="str">
        <f>VLOOKUP(I168,[1]Hoja2!A$3:I$54,6,0)</f>
        <v>SECUELA, CALIFICACIÓN DE ENFERMEDAD LABORAL, MUERTE</v>
      </c>
      <c r="X168" s="65"/>
      <c r="Y168" s="65"/>
      <c r="Z168" s="65"/>
      <c r="AA168" s="64" t="str">
        <f>VLOOKUP(I168,[1]Hoja2!A$3:I$54,7,0)</f>
        <v>NS EQUIPOS</v>
      </c>
      <c r="AB168" s="64" t="str">
        <f>VLOOKUP(I168,[1]Hoja2!A$3:I$54,8,0)</f>
        <v>BUENAS PRACTICAS, PROCEDIMIENTOS, INSPECCIONES PREUSO OPERACIONALES</v>
      </c>
      <c r="AC168" s="65" t="str">
        <f>VLOOKUP(I168,[1]Hoja2!A$3:I$54,9,0)</f>
        <v>INSPECCIONES PREOPERACIONALES</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63.75">
      <c r="A169" s="158"/>
      <c r="B169" s="155"/>
      <c r="C169" s="128"/>
      <c r="D169" s="131"/>
      <c r="E169" s="134"/>
      <c r="F169" s="134"/>
      <c r="G169" s="134"/>
      <c r="H169" s="109" t="str">
        <f>VLOOKUP(I169,[1]Hoja2!A$3:I$54,2,0)</f>
        <v>HERRAMIENTAS MANUALES</v>
      </c>
      <c r="I169" s="59" t="s">
        <v>174</v>
      </c>
      <c r="J169" s="109" t="str">
        <f>VLOOKUP(I169,[1]Hoja2!A$3:I$54,3,0)</f>
        <v>QUEMADURAS, LESIONES, PELLIZCOS, APLASTAMIENTOS</v>
      </c>
      <c r="K169" s="60"/>
      <c r="L169" s="109" t="str">
        <f>VLOOKUP(I169,[1]Hoja2!A$3:I$54,4,0)</f>
        <v>REQUISITOS MANEJO DE EQUIPOS EMPLEADOS EN LABORES DE CONSTRUCCION ACUEDUCTO Y ALCANTARILLADO, PG INSPECCIONES,PG EMERGENCIA, REQUISITOS  PARA EL MANEJO DE MÁQUINAS HERRAMIENTAS</v>
      </c>
      <c r="M169" s="109" t="str">
        <f>VLOOKUP(I169,[1]Hoja2!A$3:I$54,5,0)</f>
        <v>ELEMENTOS DE PROTECCIÓN PERSONAL</v>
      </c>
      <c r="N169" s="61">
        <v>2</v>
      </c>
      <c r="O169" s="61">
        <v>1</v>
      </c>
      <c r="P169" s="61">
        <v>10</v>
      </c>
      <c r="Q169" s="61">
        <f t="shared" si="26"/>
        <v>2</v>
      </c>
      <c r="R169" s="61">
        <f t="shared" si="27"/>
        <v>20</v>
      </c>
      <c r="S169" s="61" t="str">
        <f t="shared" si="28"/>
        <v>B-2</v>
      </c>
      <c r="T169" s="62" t="str">
        <f t="shared" si="29"/>
        <v>IV</v>
      </c>
      <c r="U169" s="62" t="str">
        <f t="shared" si="31"/>
        <v>Aceptable</v>
      </c>
      <c r="V169" s="60">
        <v>1</v>
      </c>
      <c r="W169" s="109" t="str">
        <f>VLOOKUP(I169,[1]Hoja2!A$3:I$54,6,0)</f>
        <v>SECUELA, CALIFICACIÓN DE ENFERMEDAD LABORAL</v>
      </c>
      <c r="X169" s="65"/>
      <c r="Y169" s="65"/>
      <c r="Z169" s="65"/>
      <c r="AA169" s="64" t="str">
        <f>VLOOKUP(I169,[1]Hoja2!A$3:I$54,7,0)</f>
        <v>NS HERRAMIENTAS</v>
      </c>
      <c r="AB169" s="64" t="str">
        <f>VLOOKUP(I169,[1]Hoja2!A$3:I$54,8,0)</f>
        <v>BUENAS PRACTICAS,  INSPECCIONES OPERACIONALES</v>
      </c>
      <c r="AC169" s="65" t="str">
        <f>VLOOKUP(I169,[1]Hoja2!A$3:I$54,9,0)</f>
        <v>INSPECCIONES PREOPERACIONALES</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40.5">
      <c r="A170" s="158"/>
      <c r="B170" s="155"/>
      <c r="C170" s="128"/>
      <c r="D170" s="131"/>
      <c r="E170" s="134"/>
      <c r="F170" s="134"/>
      <c r="G170" s="134"/>
      <c r="H170" s="109" t="str">
        <f>VLOOKUP(I170,[1]Hoja2!A$3:I$54,2,0)</f>
        <v>MANTENIMIENTO DE PUENTE GRUAS, LIMPIEZA DE CANALES, MANTENIMIENTO DE INSTALACIONES LOCATIVAS, MANTENIMIENTO Y REPARACION DE POZOS</v>
      </c>
      <c r="I170" s="59" t="s">
        <v>203</v>
      </c>
      <c r="J170" s="109" t="str">
        <f>VLOOKUP(I170,[1]Hoja2!A$3:I$54,3,0)</f>
        <v>LESIONES, FRACTURAS</v>
      </c>
      <c r="K170" s="60"/>
      <c r="L170" s="109" t="str">
        <f>VLOOKUP(I170,[1]Hoja2!A$3:I$54,4,0)</f>
        <v>PG INSPECCIONES, PG EMERGENCIA, REQUISITOS MÍNIMOS DE SEGURIDAD E HIGIENE PARA TRABAJOS EN ALTURAS</v>
      </c>
      <c r="M170" s="109" t="str">
        <f>VLOOKUP(I170,[1]Hoja2!A$3:I$54,5,0)</f>
        <v>ELEMENTOS DE PROTECCIÓN PERSONAL</v>
      </c>
      <c r="N170" s="61">
        <v>6</v>
      </c>
      <c r="O170" s="61">
        <v>3</v>
      </c>
      <c r="P170" s="61">
        <v>25</v>
      </c>
      <c r="Q170" s="61">
        <f t="shared" si="26"/>
        <v>18</v>
      </c>
      <c r="R170" s="61">
        <f t="shared" si="27"/>
        <v>450</v>
      </c>
      <c r="S170" s="61" t="str">
        <f t="shared" si="28"/>
        <v>A-18</v>
      </c>
      <c r="T170" s="62" t="str">
        <f t="shared" si="29"/>
        <v>II</v>
      </c>
      <c r="U170" s="62" t="str">
        <f t="shared" si="31"/>
        <v>No Aceptable o Aceptable con Control Especifico</v>
      </c>
      <c r="V170" s="60">
        <v>1</v>
      </c>
      <c r="W170" s="109" t="str">
        <f>VLOOKUP(I170,[1]Hoja2!A$3:I$54,6,0)</f>
        <v>SECUELA, CALIFICACIÓN DE ENFERMEDAD LABORAL, MUERTE</v>
      </c>
      <c r="X170" s="65"/>
      <c r="Y170" s="65"/>
      <c r="Z170" s="65"/>
      <c r="AA170" s="64" t="str">
        <f>VLOOKUP(I170,[1]Hoja2!A$3:I$54,7,0)</f>
        <v>NS TRABAJO EN ALTURAS</v>
      </c>
      <c r="AB170" s="64" t="str">
        <f>VLOOKUP(I170,[1]Hoja2!A$3:I$54,8,0)</f>
        <v>BUENAS PRACTICAS Y USO DE EPP COLECTIVOS</v>
      </c>
      <c r="AC170" s="65" t="str">
        <f>VLOOKUP(I170,[1]Hoja2!A$3:I$54,9,0)</f>
        <v>USO EPP, LISTAS PREOPERACIONALES</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40.5">
      <c r="A171" s="158"/>
      <c r="B171" s="155"/>
      <c r="C171" s="128"/>
      <c r="D171" s="131"/>
      <c r="E171" s="134"/>
      <c r="F171" s="134"/>
      <c r="G171" s="134"/>
      <c r="H171" s="109" t="str">
        <f>VLOOKUP(I171,[1]Hoja2!A$3:I$54,2,0)</f>
        <v>INGRESO A POZOS, RED DE ACUEDUCTO, EXCAVACIONES</v>
      </c>
      <c r="I171" s="59" t="s">
        <v>196</v>
      </c>
      <c r="J171" s="109" t="str">
        <f>VLOOKUP(I171,[1]Hoja2!A$3:I$54,3,0)</f>
        <v>INTOXICACIÓN, ASFIXIA</v>
      </c>
      <c r="K171" s="60"/>
      <c r="L171" s="109" t="str">
        <f>VLOOKUP(I171,[1]Hoja2!A$3:I$54,4,0)</f>
        <v>PG INSPECCIONES, PG EMERGENCIA, REQUISITOS MÍNIMOS DE SEGURIDAD E HIGIENE PARA ESPACIOS CONFINADOS</v>
      </c>
      <c r="M171" s="109" t="str">
        <f>VLOOKUP(I171,[1]Hoja2!A$3:I$54,5,0)</f>
        <v>ELEMENTOS DE PROTECCIÓN PERSONAL</v>
      </c>
      <c r="N171" s="61">
        <v>6</v>
      </c>
      <c r="O171" s="61">
        <v>3</v>
      </c>
      <c r="P171" s="61">
        <v>25</v>
      </c>
      <c r="Q171" s="61">
        <f t="shared" si="26"/>
        <v>18</v>
      </c>
      <c r="R171" s="61">
        <f t="shared" si="27"/>
        <v>450</v>
      </c>
      <c r="S171" s="61" t="str">
        <f t="shared" si="28"/>
        <v>A-18</v>
      </c>
      <c r="T171" s="62" t="str">
        <f t="shared" si="29"/>
        <v>II</v>
      </c>
      <c r="U171" s="62" t="str">
        <f t="shared" si="31"/>
        <v>No Aceptable o Aceptable con Control Especifico</v>
      </c>
      <c r="V171" s="60">
        <v>1</v>
      </c>
      <c r="W171" s="109" t="str">
        <f>VLOOKUP(I171,[1]Hoja2!A$3:I$54,6,0)</f>
        <v>SECUELA, CALIFICACIÓN DE ENFERMEDAD LABORAL, MUERTE</v>
      </c>
      <c r="X171" s="65"/>
      <c r="Y171" s="65"/>
      <c r="Z171" s="65"/>
      <c r="AA171" s="64" t="str">
        <f>VLOOKUP(I171,[1]Hoja2!A$3:I$54,7,0)</f>
        <v>NS ESPACIOS CONFINADOS</v>
      </c>
      <c r="AB171" s="64" t="str">
        <f>VLOOKUP(I171,[1]Hoja2!A$3:I$54,8,0)</f>
        <v>BUENAS PRACTICAS, USO DE EPP Y COLECTIVOS</v>
      </c>
      <c r="AC171" s="65" t="str">
        <f>VLOOKUP(I171,[1]Hoja2!A$3:I$54,9,0)</f>
        <v>LISTAS PREOPERACIONALES</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38.25">
      <c r="A172" s="158"/>
      <c r="B172" s="155"/>
      <c r="C172" s="128"/>
      <c r="D172" s="131"/>
      <c r="E172" s="134"/>
      <c r="F172" s="134"/>
      <c r="G172" s="134"/>
      <c r="H172" s="58" t="str">
        <f>VLOOKUP(I172,Hoja2!A$3:I$54,2,0)</f>
        <v>CARGA Y DESCARGA DE MÁQUINARIAS Y EQUIPOS</v>
      </c>
      <c r="I172" s="59" t="s">
        <v>216</v>
      </c>
      <c r="J172" s="58" t="str">
        <f>VLOOKUP(I172,Hoja2!A$3:I$54,3,0)</f>
        <v>APLASTAMIENTO, ATRAPAMIENTO, AMPUTACIÓN, PÉRDIDAS MATERIALES, FRACTURAS</v>
      </c>
      <c r="K172" s="60"/>
      <c r="L172" s="58" t="str">
        <f>VLOOKUP(I172,Hoja2!A$3:I$54,4,0)</f>
        <v>PG INSPECCIONES, PG EMERGENCIA, REQUISITOS MÍNIMOS DE SEGURIDAD E HIGIENE PARA TRABAJOS EN ALTURAS</v>
      </c>
      <c r="M172" s="58" t="str">
        <f>VLOOKUP(I172,Hoja2!A$3:I$54,5,0)</f>
        <v>NO OBSERVADO</v>
      </c>
      <c r="N172" s="61">
        <v>2</v>
      </c>
      <c r="O172" s="61">
        <v>1</v>
      </c>
      <c r="P172" s="61">
        <v>10</v>
      </c>
      <c r="Q172" s="61">
        <f t="shared" si="26"/>
        <v>2</v>
      </c>
      <c r="R172" s="61">
        <f t="shared" si="27"/>
        <v>20</v>
      </c>
      <c r="S172" s="61" t="str">
        <f t="shared" si="28"/>
        <v>B-2</v>
      </c>
      <c r="T172" s="62" t="str">
        <f t="shared" si="29"/>
        <v>IV</v>
      </c>
      <c r="U172" s="62" t="str">
        <f t="shared" si="31"/>
        <v>Aceptable</v>
      </c>
      <c r="V172" s="60">
        <v>1</v>
      </c>
      <c r="W172" s="58" t="str">
        <f>VLOOKUP(I172,Hoja2!A$3:I$54,6,0)</f>
        <v>SECUELA, CALIFICACIÓN DE ENFERMEDAD LABORAL, MUERTE</v>
      </c>
      <c r="X172" s="65"/>
      <c r="Y172" s="65"/>
      <c r="Z172" s="65"/>
      <c r="AA172" s="64" t="str">
        <f>VLOOKUP(I172,Hoja2!A$3:I$54,7,0)</f>
        <v>NS DE IZAJE</v>
      </c>
      <c r="AB172" s="64" t="str">
        <f>VLOOKUP(I172,Hoja2!A$3:I$54,8,0)</f>
        <v>BUENAS PRACTICAS, INSPECCIONES PREOPERACIONALES</v>
      </c>
      <c r="AC172" s="65" t="str">
        <f>VLOOKUP(I172,Hoja2!A$3:I$54,9,0)</f>
        <v>USO ADECUADO DE LENGUAJE PARA OPERACIONES DE IZAJE</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40.5">
      <c r="A173" s="158"/>
      <c r="B173" s="155"/>
      <c r="C173" s="128"/>
      <c r="D173" s="131"/>
      <c r="E173" s="134"/>
      <c r="F173" s="134"/>
      <c r="G173" s="134"/>
      <c r="H173" s="114" t="str">
        <f>VLOOKUP(I173,Hoja2!A$3:I$54,2,0)</f>
        <v>EXPLOSION, FUGA, DERRAME E INCENDIO</v>
      </c>
      <c r="I173" s="59" t="s">
        <v>230</v>
      </c>
      <c r="J173" s="114" t="str">
        <f>VLOOKUP(I173,Hoja2!A$3:I$54,3,0)</f>
        <v>INTOXICACIÓN, QUEMADURAS, LESIONES, ATRAPAMIENTO</v>
      </c>
      <c r="K173" s="60"/>
      <c r="L173" s="114" t="str">
        <f>VLOOKUP(I173,Hoja2!A$3:I$54,4,0)</f>
        <v>PG INSPECCIONES, PG EMERGENCIA</v>
      </c>
      <c r="M173" s="114" t="str">
        <f>VLOOKUP(I173,Hoja2!A$3:I$54,5,0)</f>
        <v>NO OBSERVADO</v>
      </c>
      <c r="N173" s="61">
        <v>6</v>
      </c>
      <c r="O173" s="61">
        <v>3</v>
      </c>
      <c r="P173" s="61">
        <v>25</v>
      </c>
      <c r="Q173" s="61">
        <f t="shared" si="26"/>
        <v>18</v>
      </c>
      <c r="R173" s="61">
        <f t="shared" si="27"/>
        <v>450</v>
      </c>
      <c r="S173" s="61" t="str">
        <f t="shared" si="28"/>
        <v>A-18</v>
      </c>
      <c r="T173" s="62" t="str">
        <f t="shared" si="29"/>
        <v>II</v>
      </c>
      <c r="U173" s="62" t="str">
        <f t="shared" si="31"/>
        <v>No Aceptable o Aceptable con Control Especifico</v>
      </c>
      <c r="V173" s="60">
        <v>1</v>
      </c>
      <c r="W173" s="114" t="str">
        <f>VLOOKUP(I173,Hoja2!A$3:I$54,6,0)</f>
        <v>SECUELA, CALIFICACIÓN DE ENFERMEDAD LABORAL, MUERTE</v>
      </c>
      <c r="X173" s="65"/>
      <c r="Y173" s="65"/>
      <c r="Z173" s="65"/>
      <c r="AA173" s="64" t="str">
        <f>VLOOKUP(I173,Hoja2!A$3:I$54,7,0)</f>
        <v>NS PLANES DE EMERGENCIA</v>
      </c>
      <c r="AB173" s="64" t="str">
        <f>VLOOKUP(I173,Hoja2!A$3:I$54,8,0)</f>
        <v>PROTOCOLOS DE EVACUACIÓN, PUNTO DE ENCUENTRO</v>
      </c>
      <c r="AC173" s="65" t="str">
        <f>VLOOKUP(I173,Hoja2!A$3:I$54,9,0)</f>
        <v>N/A</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5.5" customHeight="1">
      <c r="A174" s="158"/>
      <c r="B174" s="155"/>
      <c r="C174" s="128"/>
      <c r="D174" s="131"/>
      <c r="E174" s="134"/>
      <c r="F174" s="134"/>
      <c r="G174" s="134"/>
      <c r="H174" s="58" t="str">
        <f>VLOOKUP(I174,Hoja2!A$3:I$54,2,0)</f>
        <v>AUSENCIA O EXCESO DE LUZ EN UN AMBIENTE</v>
      </c>
      <c r="I174" s="59" t="s">
        <v>47</v>
      </c>
      <c r="J174" s="58" t="str">
        <f>VLOOKUP(I174,Hoja2!A$3:I$54,3,0)</f>
        <v>ESTRÉS, DIFICULTAD PARA VER, CANSANCIO VISUAL</v>
      </c>
      <c r="K174" s="60"/>
      <c r="L174" s="58" t="str">
        <f>VLOOKUP(I174,Hoja2!A$3:I$54,4,0)</f>
        <v>PG INSPECCIONES, PG EMERGENCIA</v>
      </c>
      <c r="M174" s="58" t="str">
        <f>VLOOKUP(I174,Hoja2!A$3:I$54,5,0)</f>
        <v>NO OBSERVADO</v>
      </c>
      <c r="N174" s="61">
        <v>10</v>
      </c>
      <c r="O174" s="61">
        <v>3</v>
      </c>
      <c r="P174" s="61">
        <v>25</v>
      </c>
      <c r="Q174" s="61">
        <f t="shared" si="26"/>
        <v>30</v>
      </c>
      <c r="R174" s="61">
        <f t="shared" si="27"/>
        <v>750</v>
      </c>
      <c r="S174" s="61" t="str">
        <f t="shared" si="28"/>
        <v>MA-30</v>
      </c>
      <c r="T174" s="62" t="str">
        <f t="shared" si="29"/>
        <v>I</v>
      </c>
      <c r="U174" s="62" t="str">
        <f t="shared" si="31"/>
        <v>No Aceptable</v>
      </c>
      <c r="V174" s="60">
        <v>1</v>
      </c>
      <c r="W174" s="58" t="str">
        <f>VLOOKUP(I174,Hoja2!A$3:I$54,6,0)</f>
        <v>SECUELA, CALIFICACIÓN DE ENFERMEDAD LABORAL</v>
      </c>
      <c r="X174" s="65"/>
      <c r="Y174" s="65"/>
      <c r="Z174" s="65"/>
      <c r="AA174" s="64" t="s">
        <v>337</v>
      </c>
      <c r="AB174" s="64" t="str">
        <f>VLOOKUP(I174,Hoja2!A$3:I$54,8,0)</f>
        <v>AUTOCUIDADO E HIGIENE</v>
      </c>
      <c r="AC174" s="65" t="str">
        <f>VLOOKUP(I174,Hoja2!A$3:I$54,9,0)</f>
        <v>PG HIGIENE</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4.75" customHeight="1">
      <c r="A175" s="158"/>
      <c r="B175" s="155"/>
      <c r="C175" s="128"/>
      <c r="D175" s="131"/>
      <c r="E175" s="134"/>
      <c r="F175" s="134"/>
      <c r="G175" s="134"/>
      <c r="H175" s="58" t="str">
        <f>VLOOKUP(I175,Hoja2!A$3:I$54,2,0)</f>
        <v>MÁQUINARIA O EQUIPO</v>
      </c>
      <c r="I175" s="59" t="s">
        <v>54</v>
      </c>
      <c r="J175" s="58" t="str">
        <f>VLOOKUP(I175,Hoja2!A$3:I$54,3,0)</f>
        <v>SORDERA, ESTRÉS, HIPOACUSIA, CEFALÉA, IRRATIBILIDAD</v>
      </c>
      <c r="K175" s="60"/>
      <c r="L175" s="58" t="str">
        <f>VLOOKUP(I175,Hoja2!A$3:I$54,4,0)</f>
        <v>PG INSPECCIONES, PG EMERGENCIA</v>
      </c>
      <c r="M175" s="58" t="str">
        <f>VLOOKUP(I175,Hoja2!A$3:I$54,5,0)</f>
        <v>PVE RUIDO</v>
      </c>
      <c r="N175" s="61">
        <v>10</v>
      </c>
      <c r="O175" s="61">
        <v>3</v>
      </c>
      <c r="P175" s="61">
        <v>25</v>
      </c>
      <c r="Q175" s="61">
        <f t="shared" si="26"/>
        <v>30</v>
      </c>
      <c r="R175" s="61">
        <f t="shared" si="27"/>
        <v>750</v>
      </c>
      <c r="S175" s="61" t="str">
        <f t="shared" si="28"/>
        <v>MA-30</v>
      </c>
      <c r="T175" s="62" t="str">
        <f t="shared" si="29"/>
        <v>I</v>
      </c>
      <c r="U175" s="62" t="str">
        <f t="shared" si="31"/>
        <v>No Aceptable</v>
      </c>
      <c r="V175" s="60">
        <v>1</v>
      </c>
      <c r="W175" s="58" t="str">
        <f>VLOOKUP(I175,Hoja2!A$3:I$54,6,0)</f>
        <v>SECUELA, CALIFICACIÓN DE ENFERMEDAD LABORAL</v>
      </c>
      <c r="X175" s="65"/>
      <c r="Y175" s="65"/>
      <c r="Z175" s="65"/>
      <c r="AA175" s="64" t="s">
        <v>337</v>
      </c>
      <c r="AB175" s="64" t="str">
        <f>VLOOKUP(I175,Hoja2!A$3:I$54,8,0)</f>
        <v>AUTOCUIDADO E HIGIENE</v>
      </c>
      <c r="AC175" s="65" t="str">
        <f>VLOOKUP(I175,Hoja2!A$3:I$54,9,0)</f>
        <v>FORTALECIMIENTO PV RUIDO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8"/>
      <c r="B176" s="155"/>
      <c r="C176" s="128"/>
      <c r="D176" s="131"/>
      <c r="E176" s="134"/>
      <c r="F176" s="134"/>
      <c r="G176" s="134"/>
      <c r="H176" s="58" t="str">
        <f>VLOOKUP(I176,Hoja2!A$3:I$54,2,0)</f>
        <v>MÁQUINARIA O EQUIPO</v>
      </c>
      <c r="I176" s="59" t="s">
        <v>59</v>
      </c>
      <c r="J176" s="58" t="str">
        <f>VLOOKUP(I176,Hoja2!A$3:I$54,3,0)</f>
        <v>MAREOS, VÓMITOS, Y SÍNTOMAS NEURÓLOGICOS</v>
      </c>
      <c r="K176" s="60"/>
      <c r="L176" s="58" t="str">
        <f>VLOOKUP(I176,Hoja2!A$3:I$54,4,0)</f>
        <v>PG INSPECCIONES, PG EMERGENCIA</v>
      </c>
      <c r="M176" s="58" t="str">
        <f>VLOOKUP(I176,Hoja2!A$3:I$54,5,0)</f>
        <v>PVE RUIDO</v>
      </c>
      <c r="N176" s="61">
        <v>10</v>
      </c>
      <c r="O176" s="61">
        <v>3</v>
      </c>
      <c r="P176" s="61">
        <v>25</v>
      </c>
      <c r="Q176" s="61">
        <f t="shared" si="26"/>
        <v>30</v>
      </c>
      <c r="R176" s="61">
        <f t="shared" si="27"/>
        <v>750</v>
      </c>
      <c r="S176" s="61" t="str">
        <f t="shared" si="28"/>
        <v>MA-30</v>
      </c>
      <c r="T176" s="62" t="str">
        <f t="shared" si="29"/>
        <v>I</v>
      </c>
      <c r="U176" s="62" t="str">
        <f t="shared" si="31"/>
        <v>No Aceptable</v>
      </c>
      <c r="V176" s="60">
        <v>1</v>
      </c>
      <c r="W176" s="58" t="str">
        <f>VLOOKUP(I176,Hoja2!A$3:I$54,6,0)</f>
        <v>SECUELA, CALIFICACIÓN DE ENFERMEDAD LABORAL</v>
      </c>
      <c r="X176" s="65"/>
      <c r="Y176" s="65"/>
      <c r="Z176" s="65"/>
      <c r="AA176" s="64" t="s">
        <v>337</v>
      </c>
      <c r="AB176" s="64" t="str">
        <f>VLOOKUP(I176,Hoja2!A$3:I$54,8,0)</f>
        <v>AUTOCUIDADO</v>
      </c>
      <c r="AC176" s="65" t="str">
        <f>VLOOKUP(I176,Hoja2!A$3:I$54,9,0)</f>
        <v>PG HIGIENE</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15">
      <c r="A177" s="158"/>
      <c r="B177" s="155"/>
      <c r="C177" s="128"/>
      <c r="D177" s="131"/>
      <c r="E177" s="134"/>
      <c r="F177" s="134"/>
      <c r="G177" s="134"/>
      <c r="H177" s="58" t="str">
        <f>VLOOKUP(I177,Hoja2!A$3:I$54,2,0)</f>
        <v>X, GAMMA, ALFA, BETA, NEUTRONES</v>
      </c>
      <c r="I177" s="59" t="s">
        <v>69</v>
      </c>
      <c r="J177" s="58" t="str">
        <f>VLOOKUP(I177,Hoja2!A$3:I$54,3,0)</f>
        <v>QUEMADURAS</v>
      </c>
      <c r="K177" s="60"/>
      <c r="L177" s="58" t="str">
        <f>VLOOKUP(I177,Hoja2!A$3:I$54,4,0)</f>
        <v>PG INSPECCIONES, PG EMERGENCIA</v>
      </c>
      <c r="M177" s="58" t="str">
        <f>VLOOKUP(I177,Hoja2!A$3:I$54,5,0)</f>
        <v>PVE RADIACIÓN</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
        <v>337</v>
      </c>
      <c r="AB177" s="64" t="str">
        <f>VLOOKUP(I177,Hoja2!A$3:I$54,8,0)</f>
        <v>N/A</v>
      </c>
      <c r="AC177" s="65" t="str">
        <f>VLOOKUP(I177,Hoja2!A$3:I$54,9,0)</f>
        <v>FORTALECIMIENTO PVE RADIACIÓN</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40.5">
      <c r="A178" s="158"/>
      <c r="B178" s="155"/>
      <c r="C178" s="128"/>
      <c r="D178" s="131"/>
      <c r="E178" s="134"/>
      <c r="F178" s="134"/>
      <c r="G178" s="134"/>
      <c r="H178" s="58" t="str">
        <f>VLOOKUP(I178,Hoja2!A$3:I$54,2,0)</f>
        <v>POLVOS INORGÁNICOS</v>
      </c>
      <c r="I178" s="59" t="s">
        <v>78</v>
      </c>
      <c r="J178" s="58" t="str">
        <f>VLOOKUP(I178,Hoja2!A$3:I$54,3,0)</f>
        <v>COMPLICACIONES RESPIRATORIAS</v>
      </c>
      <c r="K178" s="60"/>
      <c r="L178" s="58" t="str">
        <f>VLOOKUP(I178,Hoja2!A$3:I$54,4,0)</f>
        <v>PG INSPECCIONES, PG EMERGENCIA, PG RIESGO QUÍMICO</v>
      </c>
      <c r="M178" s="58" t="str">
        <f>VLOOKUP(I178,Hoja2!A$3:I$54,5,0)</f>
        <v>ELEMENTOS DE PROTECCIÓN PERSONAL</v>
      </c>
      <c r="N178" s="61">
        <v>6</v>
      </c>
      <c r="O178" s="61">
        <v>3</v>
      </c>
      <c r="P178" s="61">
        <v>25</v>
      </c>
      <c r="Q178" s="61">
        <f t="shared" si="26"/>
        <v>18</v>
      </c>
      <c r="R178" s="61">
        <f t="shared" si="27"/>
        <v>450</v>
      </c>
      <c r="S178" s="61" t="str">
        <f t="shared" si="28"/>
        <v>A-18</v>
      </c>
      <c r="T178" s="62" t="str">
        <f t="shared" si="29"/>
        <v>II</v>
      </c>
      <c r="U178" s="62" t="str">
        <f t="shared" si="31"/>
        <v>No Aceptable o Aceptable con Control Especifico</v>
      </c>
      <c r="V178" s="60">
        <v>1</v>
      </c>
      <c r="W178" s="58" t="str">
        <f>VLOOKUP(I178,Hoja2!A$3:I$54,6,0)</f>
        <v>SECUELA, CALIFICACIÓN DE ENFERMEDAD LABORAL</v>
      </c>
      <c r="X178" s="65"/>
      <c r="Y178" s="65"/>
      <c r="Z178" s="65"/>
      <c r="AA178" s="64" t="str">
        <f>VLOOKUP(I178,Hoja2!A$3:I$54,7,0)</f>
        <v>NS QUIMICOS</v>
      </c>
      <c r="AB178" s="64" t="str">
        <f>VLOOKUP(I178,Hoja2!A$3:I$54,8,0)</f>
        <v>BUENAS PRACTICAS Y USO DE EPP</v>
      </c>
      <c r="AC178" s="65" t="str">
        <f>VLOOKUP(I178,Hoja2!A$3:I$54,9,0)</f>
        <v>PG HIGIENE</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28.5" customHeight="1">
      <c r="A179" s="158"/>
      <c r="B179" s="155"/>
      <c r="C179" s="128"/>
      <c r="D179" s="131"/>
      <c r="E179" s="134"/>
      <c r="F179" s="134"/>
      <c r="G179" s="134"/>
      <c r="H179" s="58" t="str">
        <f>VLOOKUP(I179,Hoja2!A$3:I$54,2,0)</f>
        <v>MATERIAL PARTICULADO</v>
      </c>
      <c r="I179" s="59" t="s">
        <v>84</v>
      </c>
      <c r="J179" s="58" t="str">
        <f>VLOOKUP(I179,Hoja2!A$3:I$54,3,0)</f>
        <v>COMPLICACIONES RESPIRATORIAS</v>
      </c>
      <c r="K179" s="60"/>
      <c r="L179" s="58" t="str">
        <f>VLOOKUP(I179,Hoja2!A$3:I$54,4,0)</f>
        <v>PG INSPECCIONES, PG EMERGENCIA, PG RIESGO QUÍMICO</v>
      </c>
      <c r="M179" s="58" t="str">
        <f>VLOOKUP(I179,Hoja2!A$3:I$54,5,0)</f>
        <v>ELEMENTOS DE PROTECCIÓN PERSONAL</v>
      </c>
      <c r="N179" s="61">
        <v>2</v>
      </c>
      <c r="O179" s="61">
        <v>1</v>
      </c>
      <c r="P179" s="61">
        <v>10</v>
      </c>
      <c r="Q179" s="61">
        <f t="shared" si="26"/>
        <v>2</v>
      </c>
      <c r="R179" s="61">
        <f t="shared" si="27"/>
        <v>20</v>
      </c>
      <c r="S179" s="61" t="str">
        <f t="shared" si="28"/>
        <v>B-2</v>
      </c>
      <c r="T179" s="62" t="str">
        <f t="shared" si="29"/>
        <v>IV</v>
      </c>
      <c r="U179" s="62" t="str">
        <f t="shared" si="31"/>
        <v>Aceptable</v>
      </c>
      <c r="V179" s="60">
        <v>1</v>
      </c>
      <c r="W179" s="58" t="str">
        <f>VLOOKUP(I179,Hoja2!A$3:I$54,6,0)</f>
        <v>SECUELA, CALIFICACIÓN DE ENFERMEDAD LABORAL</v>
      </c>
      <c r="X179" s="65"/>
      <c r="Y179" s="65"/>
      <c r="Z179" s="65"/>
      <c r="AA179" s="64" t="str">
        <f>VLOOKUP(I179,Hoja2!A$3:I$54,7,0)</f>
        <v>NS QUIMICOS</v>
      </c>
      <c r="AB179" s="64" t="str">
        <f>VLOOKUP(I179,Hoja2!A$3:I$54,8,0)</f>
        <v>BUENAS PRACTICAS Y USO DE EPP</v>
      </c>
      <c r="AC179" s="65" t="str">
        <f>VLOOKUP(I179,Hoja2!A$3:I$54,9,0)</f>
        <v>FORTALECIMIENTO PVE QUÍMICO</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8"/>
      <c r="B180" s="155"/>
      <c r="C180" s="128"/>
      <c r="D180" s="131"/>
      <c r="E180" s="134"/>
      <c r="F180" s="134"/>
      <c r="G180" s="134"/>
      <c r="H180" s="58" t="str">
        <f>VLOOKUP(I180,Hoja2!A$3:I$54,2,0)</f>
        <v>HUMOS METÁLICOS O NO METÁLICOS</v>
      </c>
      <c r="I180" s="59" t="s">
        <v>93</v>
      </c>
      <c r="J180" s="58" t="str">
        <f>VLOOKUP(I180,Hoja2!A$3:I$54,3,0)</f>
        <v>COMPLICACIONES RESPIRATORIAS</v>
      </c>
      <c r="K180" s="60"/>
      <c r="L180" s="58" t="str">
        <f>VLOOKUP(I180,Hoja2!A$3:I$54,4,0)</f>
        <v>PG INSPECCIONES, PG EMERGENCIA, PG RIESGO QUÍMICO</v>
      </c>
      <c r="M180" s="58" t="str">
        <f>VLOOKUP(I180,Hoja2!A$3:I$54,5,0)</f>
        <v>ELEMENTOS DE PROTECCIÓN PERSONAL</v>
      </c>
      <c r="N180" s="61">
        <v>10</v>
      </c>
      <c r="O180" s="61">
        <v>3</v>
      </c>
      <c r="P180" s="61">
        <v>25</v>
      </c>
      <c r="Q180" s="61">
        <f t="shared" si="26"/>
        <v>30</v>
      </c>
      <c r="R180" s="61">
        <f t="shared" si="27"/>
        <v>750</v>
      </c>
      <c r="S180" s="61" t="str">
        <f t="shared" si="28"/>
        <v>MA-30</v>
      </c>
      <c r="T180" s="62" t="str">
        <f t="shared" si="29"/>
        <v>I</v>
      </c>
      <c r="U180" s="62" t="str">
        <f t="shared" si="31"/>
        <v>No Aceptable</v>
      </c>
      <c r="V180" s="60">
        <v>1</v>
      </c>
      <c r="W180" s="58" t="str">
        <f>VLOOKUP(I180,Hoja2!A$3:I$54,6,0)</f>
        <v>SECUELA, CALIFICACIÓN DE ENFERMEDAD LABORAL, MUERTE</v>
      </c>
      <c r="X180" s="65"/>
      <c r="Y180" s="65"/>
      <c r="Z180" s="65"/>
      <c r="AA180" s="64" t="str">
        <f>VLOOKUP(I180,Hoja2!A$3:I$54,7,0)</f>
        <v>NS QUIMICOS</v>
      </c>
      <c r="AB180" s="64" t="str">
        <f>VLOOKUP(I180,Hoja2!A$3:I$54,8,0)</f>
        <v>BUENAS PRACTICAS, AUTOCUIDADO Y EPP</v>
      </c>
      <c r="AC180" s="65" t="str">
        <f>VLOOKUP(I180,Hoja2!A$3:I$54,9,0)</f>
        <v>FORTALECIMIENTO PVE QUÍMICO</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15">
      <c r="A181" s="158"/>
      <c r="B181" s="155"/>
      <c r="C181" s="128"/>
      <c r="D181" s="131"/>
      <c r="E181" s="134"/>
      <c r="F181" s="134"/>
      <c r="G181" s="134"/>
      <c r="H181" s="58" t="str">
        <f>VLOOKUP(I181,Hoja2!A$3:I$54,2,0)</f>
        <v>MICROORGANISMOS</v>
      </c>
      <c r="I181" s="59" t="s">
        <v>237</v>
      </c>
      <c r="J181" s="58" t="str">
        <f>VLOOKUP(I181,Hoja2!A$3:I$54,3,0)</f>
        <v>GRIPAS, NAUSEAS, MAREOS, MALESTAR GENERAL</v>
      </c>
      <c r="K181" s="60"/>
      <c r="L181" s="58" t="str">
        <f>VLOOKUP(I181,Hoja2!A$3:I$54,4,0)</f>
        <v>PG INSPECCIONES, PG EMERGENCIA</v>
      </c>
      <c r="M181" s="58" t="str">
        <f>VLOOKUP(I181,Hoja2!A$3:I$54,5,0)</f>
        <v>PVE BIOLÓGICO</v>
      </c>
      <c r="N181" s="61">
        <v>2</v>
      </c>
      <c r="O181" s="61">
        <v>1</v>
      </c>
      <c r="P181" s="61">
        <v>10</v>
      </c>
      <c r="Q181" s="61">
        <f t="shared" si="26"/>
        <v>2</v>
      </c>
      <c r="R181" s="61">
        <f t="shared" si="27"/>
        <v>20</v>
      </c>
      <c r="S181" s="61" t="str">
        <f t="shared" si="28"/>
        <v>B-2</v>
      </c>
      <c r="T181" s="62" t="str">
        <f t="shared" si="29"/>
        <v>IV</v>
      </c>
      <c r="U181" s="62" t="str">
        <f t="shared" si="31"/>
        <v>Aceptable</v>
      </c>
      <c r="V181" s="60">
        <v>1</v>
      </c>
      <c r="W181" s="58" t="str">
        <f>VLOOKUP(I181,Hoja2!A$3:I$54,6,0)</f>
        <v>SECUELA</v>
      </c>
      <c r="X181" s="65"/>
      <c r="Y181" s="65"/>
      <c r="Z181" s="65"/>
      <c r="AA181" s="64" t="str">
        <f>VLOOKUP(I181,Hoja2!A$3:I$54,7,0)</f>
        <v>NS BIOLÓGICO</v>
      </c>
      <c r="AB181" s="64" t="str">
        <f>VLOOKUP(I181,Hoja2!A$3:I$54,8,0)</f>
        <v>N/A</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25.5">
      <c r="A182" s="158"/>
      <c r="B182" s="155"/>
      <c r="C182" s="128"/>
      <c r="D182" s="131"/>
      <c r="E182" s="134"/>
      <c r="F182" s="134"/>
      <c r="G182" s="134"/>
      <c r="H182" s="58" t="str">
        <f>VLOOKUP(I182,Hoja2!A$3:I$54,2,0)</f>
        <v>MICROORGANISMOS EN EL AMBIENTE</v>
      </c>
      <c r="I182" s="59" t="s">
        <v>240</v>
      </c>
      <c r="J182" s="58" t="str">
        <f>VLOOKUP(I182,Hoja2!A$3:I$54,3,0)</f>
        <v>LESIONES EN LA PIEL, MALESTAR GENERAL</v>
      </c>
      <c r="K182" s="60"/>
      <c r="L182" s="58" t="str">
        <f>VLOOKUP(I182,Hoja2!A$3:I$54,4,0)</f>
        <v>PG INSPECCIONES, PG EMERGENCIA</v>
      </c>
      <c r="M182" s="58" t="str">
        <f>VLOOKUP(I182,Hoja2!A$3:I$54,5,0)</f>
        <v>PVE BIOLÓGICO, ELEMENTOS DE PROTECCION PERSONAL</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 MUERTE</v>
      </c>
      <c r="X182" s="65"/>
      <c r="Y182" s="65"/>
      <c r="Z182" s="65"/>
      <c r="AA182" s="64" t="str">
        <f>VLOOKUP(I182,Hoja2!A$3:I$54,7,0)</f>
        <v>NS BIOLÓGICO</v>
      </c>
      <c r="AB182" s="64" t="str">
        <f>VLOOKUP(I182,Hoja2!A$3:I$54,8,0)</f>
        <v>AUTOCIODADO E HIGIENE, USO DE EPP</v>
      </c>
      <c r="AC182" s="65" t="str">
        <f>VLOOKUP(I182,Hoja2!A$3:I$54,9,0)</f>
        <v>N/A</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25.5">
      <c r="A183" s="158"/>
      <c r="B183" s="155"/>
      <c r="C183" s="128"/>
      <c r="D183" s="131"/>
      <c r="E183" s="134"/>
      <c r="F183" s="134"/>
      <c r="G183" s="134"/>
      <c r="H183" s="58" t="str">
        <f>VLOOKUP(I183,Hoja2!A$3:I$54,2,0)</f>
        <v>HONGOS</v>
      </c>
      <c r="I183" s="59" t="s">
        <v>113</v>
      </c>
      <c r="J183" s="58" t="str">
        <f>VLOOKUP(I183,Hoja2!A$3:I$54,3,0)</f>
        <v>LESIONES EN LA PIEL</v>
      </c>
      <c r="K183" s="60"/>
      <c r="L183" s="58" t="str">
        <f>VLOOKUP(I183,Hoja2!A$3:I$54,4,0)</f>
        <v>PG INSPECCIONES, PG EMERGENCIA</v>
      </c>
      <c r="M183" s="58" t="str">
        <f>VLOOKUP(I183,Hoja2!A$3:I$54,5,0)</f>
        <v>PVE BIOLÓGICO</v>
      </c>
      <c r="N183" s="61">
        <v>2</v>
      </c>
      <c r="O183" s="61">
        <v>1</v>
      </c>
      <c r="P183" s="61">
        <v>10</v>
      </c>
      <c r="Q183" s="61">
        <f t="shared" si="26"/>
        <v>2</v>
      </c>
      <c r="R183" s="61">
        <f t="shared" si="27"/>
        <v>20</v>
      </c>
      <c r="S183" s="61" t="str">
        <f t="shared" si="28"/>
        <v>B-2</v>
      </c>
      <c r="T183" s="62" t="str">
        <f t="shared" si="29"/>
        <v>IV</v>
      </c>
      <c r="U183" s="62" t="str">
        <f t="shared" si="31"/>
        <v>Aceptable</v>
      </c>
      <c r="V183" s="60">
        <v>1</v>
      </c>
      <c r="W183" s="58" t="str">
        <f>VLOOKUP(I183,Hoja2!A$3:I$54,6,0)</f>
        <v>SECUELA</v>
      </c>
      <c r="X183" s="65"/>
      <c r="Y183" s="65"/>
      <c r="Z183" s="65"/>
      <c r="AA183" s="64" t="str">
        <f>VLOOKUP(I183,Hoja2!A$3:I$54,7,0)</f>
        <v>NS BIOLÓGICO</v>
      </c>
      <c r="AB183" s="64" t="str">
        <f>VLOOKUP(I183,Hoja2!A$3:I$54,8,0)</f>
        <v>AUTOCUIDADO E HIGIENE, USO DE EPP</v>
      </c>
      <c r="AC183" s="65" t="str">
        <f>VLOOKUP(I183,Hoja2!A$3:I$54,9,0)</f>
        <v>N/A</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8"/>
      <c r="B184" s="155"/>
      <c r="C184" s="128"/>
      <c r="D184" s="131"/>
      <c r="E184" s="134"/>
      <c r="F184" s="134"/>
      <c r="G184" s="134"/>
      <c r="H184" s="58" t="str">
        <f>VLOOKUP(I184,Hoja2!A$3:I$54,2,0)</f>
        <v>FLUIDOS</v>
      </c>
      <c r="I184" s="59" t="s">
        <v>117</v>
      </c>
      <c r="J184" s="58" t="str">
        <f>VLOOKUP(I184,Hoja2!A$3:I$54,3,0)</f>
        <v>LESIONES DÉRMICAS</v>
      </c>
      <c r="K184" s="60"/>
      <c r="L184" s="58" t="str">
        <f>VLOOKUP(I184,Hoja2!A$3:I$54,4,0)</f>
        <v>PG INSPECCIONES, PG EMERGENCIA</v>
      </c>
      <c r="M184" s="58" t="str">
        <f>VLOOKUP(I184,Hoja2!A$3:I$54,5,0)</f>
        <v>PVE BIOLÓGICO, ELEMENTOS DE PROTECCION PERSONAL</v>
      </c>
      <c r="N184" s="61">
        <v>2</v>
      </c>
      <c r="O184" s="61">
        <v>4</v>
      </c>
      <c r="P184" s="61">
        <v>25</v>
      </c>
      <c r="Q184" s="61">
        <f t="shared" si="26"/>
        <v>8</v>
      </c>
      <c r="R184" s="61">
        <f t="shared" si="27"/>
        <v>200</v>
      </c>
      <c r="S184" s="61" t="str">
        <f t="shared" si="28"/>
        <v>M-8</v>
      </c>
      <c r="T184" s="62" t="str">
        <f t="shared" si="29"/>
        <v>II</v>
      </c>
      <c r="U184" s="62" t="str">
        <f t="shared" si="31"/>
        <v>No Aceptable o Aceptable con Control Especifico</v>
      </c>
      <c r="V184" s="60">
        <v>1</v>
      </c>
      <c r="W184" s="58" t="str">
        <f>VLOOKUP(I184,Hoja2!A$3:I$54,6,0)</f>
        <v>SECUELA, CALIFICACIÓN DE ENFERMEDAD LABORAL, MUERTE</v>
      </c>
      <c r="X184" s="65"/>
      <c r="Y184" s="65"/>
      <c r="Z184" s="65"/>
      <c r="AA184" s="64" t="str">
        <f>VLOOKUP(I184,Hoja2!A$3:I$54,7,0)</f>
        <v>NS BIOLÓGICO</v>
      </c>
      <c r="AB184" s="64" t="str">
        <f>VLOOKUP(I184,Hoja2!A$3:I$54,8,0)</f>
        <v>AUTOCUIDADO E HIGIENE, USO DE EPP</v>
      </c>
      <c r="AC184" s="65" t="str">
        <f>VLOOKUP(I184,Hoja2!A$3:I$54,9,0)</f>
        <v>N/A</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8"/>
      <c r="B185" s="155"/>
      <c r="C185" s="128"/>
      <c r="D185" s="131"/>
      <c r="E185" s="134"/>
      <c r="F185" s="134"/>
      <c r="G185" s="134"/>
      <c r="H185" s="58" t="str">
        <f>VLOOKUP(I185,Hoja2!A$3:I$54,2,0)</f>
        <v>PARÁSITOS</v>
      </c>
      <c r="I185" s="59" t="s">
        <v>119</v>
      </c>
      <c r="J185" s="58" t="str">
        <f>VLOOKUP(I185,Hoja2!A$3:I$54,3,0)</f>
        <v>LESIONES, INFECCIONES PARASITARIAS</v>
      </c>
      <c r="K185" s="60"/>
      <c r="L185" s="58" t="str">
        <f>VLOOKUP(I185,Hoja2!A$3:I$54,4,0)</f>
        <v>PG INSPECCIONES, PG EMERGENCIA</v>
      </c>
      <c r="M185" s="58" t="str">
        <f>VLOOKUP(I185,Hoja2!A$3:I$54,5,0)</f>
        <v>PVE BIOLÓGICO, ELEMENTOS DE PROTECCION PERSONAL</v>
      </c>
      <c r="N185" s="61">
        <v>2</v>
      </c>
      <c r="O185" s="61">
        <v>2</v>
      </c>
      <c r="P185" s="61">
        <v>10</v>
      </c>
      <c r="Q185" s="61">
        <f t="shared" si="26"/>
        <v>4</v>
      </c>
      <c r="R185" s="61">
        <f t="shared" si="27"/>
        <v>40</v>
      </c>
      <c r="S185" s="61" t="str">
        <f t="shared" si="28"/>
        <v>B-4</v>
      </c>
      <c r="T185" s="62" t="str">
        <f t="shared" si="29"/>
        <v>III</v>
      </c>
      <c r="U185" s="62" t="str">
        <f t="shared" si="31"/>
        <v>Mejorable</v>
      </c>
      <c r="V185" s="60">
        <v>1</v>
      </c>
      <c r="W185" s="58" t="str">
        <f>VLOOKUP(I185,Hoja2!A$3:I$54,6,0)</f>
        <v>SECUELA</v>
      </c>
      <c r="X185" s="65"/>
      <c r="Y185" s="65"/>
      <c r="Z185" s="65"/>
      <c r="AA185" s="64" t="str">
        <f>VLOOKUP(I185,Hoja2!A$3:I$54,7,0)</f>
        <v>NS BIOLÓGICO</v>
      </c>
      <c r="AB185" s="64" t="str">
        <f>VLOOKUP(I185,Hoja2!A$3:I$54,8,0)</f>
        <v>AUTOCUIDADO E HIGIENE, USO DE EPP</v>
      </c>
      <c r="AC185" s="65" t="str">
        <f>VLOOKUP(I185,Hoja2!A$3:I$54,9,0)</f>
        <v>N/A</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43.5" customHeight="1">
      <c r="A186" s="158"/>
      <c r="B186" s="155"/>
      <c r="C186" s="128"/>
      <c r="D186" s="131"/>
      <c r="E186" s="134"/>
      <c r="F186" s="134"/>
      <c r="G186" s="134"/>
      <c r="H186" s="58" t="str">
        <f>VLOOKUP(I186,Hoja2!A$3:I$54,2,0)</f>
        <v>ANIMALES VIVOS</v>
      </c>
      <c r="I186" s="59" t="s">
        <v>122</v>
      </c>
      <c r="J186" s="58" t="str">
        <f>VLOOKUP(I186,Hoja2!A$3:I$54,3,0)</f>
        <v>LESIONES EN TEJIDOS, INFECCIONES, ENFERMADES INFECTOCONTAGIOSAS</v>
      </c>
      <c r="K186" s="60"/>
      <c r="L186" s="58" t="str">
        <f>VLOOKUP(I186,Hoja2!A$3:I$54,4,0)</f>
        <v>PG INSPECCIONES, PG EMERGENCIA</v>
      </c>
      <c r="M186" s="58" t="str">
        <f>VLOOKUP(I186,Hoja2!A$3:I$54,5,0)</f>
        <v>ELEMENTOS DE PROTECCIÓN PERSONAL</v>
      </c>
      <c r="N186" s="61">
        <v>2</v>
      </c>
      <c r="O186" s="61">
        <v>2</v>
      </c>
      <c r="P186" s="61">
        <v>10</v>
      </c>
      <c r="Q186" s="61">
        <f t="shared" si="26"/>
        <v>4</v>
      </c>
      <c r="R186" s="61">
        <f t="shared" si="27"/>
        <v>40</v>
      </c>
      <c r="S186" s="61" t="str">
        <f t="shared" si="28"/>
        <v>B-4</v>
      </c>
      <c r="T186" s="62" t="str">
        <f t="shared" si="29"/>
        <v>III</v>
      </c>
      <c r="U186" s="62" t="str">
        <f t="shared" si="31"/>
        <v>Mejorable</v>
      </c>
      <c r="V186" s="60">
        <v>1</v>
      </c>
      <c r="W186" s="58" t="str">
        <f>VLOOKUP(I186,Hoja2!A$3:I$54,6,0)</f>
        <v>SECUELA, CALIFICACIÓN DE ENFERMEDAD LABORAL, MUERTE</v>
      </c>
      <c r="X186" s="65"/>
      <c r="Y186" s="65"/>
      <c r="Z186" s="65"/>
      <c r="AA186" s="64" t="str">
        <f>VLOOKUP(I186,Hoja2!A$3:I$54,7,0)</f>
        <v>NS BIOLÓGICO</v>
      </c>
      <c r="AB186" s="64" t="str">
        <f>VLOOKUP(I186,Hoja2!A$3:I$54,8,0)</f>
        <v>AUTOCUIDADO E HIGIENE, USO DE EPP</v>
      </c>
      <c r="AC186" s="65" t="str">
        <f>VLOOKUP(I186,Hoja2!A$3:I$54,9,0)</f>
        <v>BUENAS PRACTICAS</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8"/>
      <c r="B187" s="155"/>
      <c r="C187" s="128"/>
      <c r="D187" s="131"/>
      <c r="E187" s="134"/>
      <c r="F187" s="134"/>
      <c r="G187" s="134"/>
      <c r="H187" s="58" t="str">
        <f>VLOOKUP(I187,Hoja2!A$3:I$54,2,0)</f>
        <v>CARGA DE UN PESO MAYOR AL RECOMENDADO</v>
      </c>
      <c r="I187" s="59" t="s">
        <v>125</v>
      </c>
      <c r="J187" s="58" t="str">
        <f>VLOOKUP(I187,Hoja2!A$3:I$54,3,0)</f>
        <v>LESIONES OSTEOMUSCULARES</v>
      </c>
      <c r="K187" s="60"/>
      <c r="L187" s="58" t="str">
        <f>VLOOKUP(I187,Hoja2!A$3:I$54,4,0)</f>
        <v>PG INSPECCIONES, PG EMERGENCIA</v>
      </c>
      <c r="M187" s="58" t="str">
        <f>VLOOKUP(I187,Hoja2!A$3:I$54,5,0)</f>
        <v>PVE BIOMECÁNICO, PROGRAMA PAUSAS ACTIVAS, PG MEDICINA PREVENTIVA Y DEL TRABAJO</v>
      </c>
      <c r="N187" s="61">
        <v>2</v>
      </c>
      <c r="O187" s="61">
        <v>3</v>
      </c>
      <c r="P187" s="61">
        <v>10</v>
      </c>
      <c r="Q187" s="61">
        <f t="shared" si="26"/>
        <v>6</v>
      </c>
      <c r="R187" s="61">
        <f t="shared" si="27"/>
        <v>60</v>
      </c>
      <c r="S187" s="61" t="str">
        <f t="shared" si="28"/>
        <v>M-6</v>
      </c>
      <c r="T187" s="62" t="str">
        <f t="shared" si="29"/>
        <v>III</v>
      </c>
      <c r="U187" s="62" t="str">
        <f t="shared" si="31"/>
        <v>Mejorable</v>
      </c>
      <c r="V187" s="60">
        <v>1</v>
      </c>
      <c r="W187" s="58" t="str">
        <f>VLOOKUP(I187,Hoja2!A$3:I$54,6,0)</f>
        <v>SECUELA, CALIFICACIÓN DE ENFERMEDAD LABORAL</v>
      </c>
      <c r="X187" s="65"/>
      <c r="Y187" s="65"/>
      <c r="Z187" s="65"/>
      <c r="AA187" s="64" t="str">
        <f>VLOOKUP(I187,Hoja2!A$3:I$54,7,0)</f>
        <v>NS MANEJO DE CARGAS</v>
      </c>
      <c r="AB187" s="64" t="str">
        <f>VLOOKUP(I187,Hoja2!A$3:I$54,8,0)</f>
        <v>LEVANTAMIENTO MANUAL Y MECÁNICO DE CARGAS</v>
      </c>
      <c r="AC187" s="65" t="str">
        <f>VLOOKUP(I187,Hoja2!A$3:I$54,9,0)</f>
        <v>FORTALECIMIENTO PVE BIOMECÁNICO</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40.5">
      <c r="A188" s="158"/>
      <c r="B188" s="155"/>
      <c r="C188" s="128"/>
      <c r="D188" s="131"/>
      <c r="E188" s="134"/>
      <c r="F188" s="134"/>
      <c r="G188" s="134"/>
      <c r="H188" s="58" t="str">
        <f>VLOOKUP(I188,Hoja2!A$3:I$54,2,0)</f>
        <v>FORZADAS, PROLONGADAS EN PERSONAL OPERATIVO</v>
      </c>
      <c r="I188" s="59" t="s">
        <v>243</v>
      </c>
      <c r="J188" s="58" t="str">
        <f>VLOOKUP(I188,Hoja2!A$3:I$54,3,0)</f>
        <v>DOLOR DE ESPALDA, LESIONES EN LA COLUMNA</v>
      </c>
      <c r="K188" s="60"/>
      <c r="L188" s="58" t="str">
        <f>VLOOKUP(I188,Hoja2!A$3:I$54,4,0)</f>
        <v>PG INSPECCIONES, PG EMERGENCIA</v>
      </c>
      <c r="M188" s="58" t="str">
        <f>VLOOKUP(I188,Hoja2!A$3:I$54,5,0)</f>
        <v>PVE BIOMECÁNICO, EXÁMENES PERIODICOS, PG MEDICINA PREVENTIVA Y DEL TRABAJO</v>
      </c>
      <c r="N188" s="61">
        <v>2</v>
      </c>
      <c r="O188" s="61">
        <v>3</v>
      </c>
      <c r="P188" s="61">
        <v>25</v>
      </c>
      <c r="Q188" s="61">
        <f t="shared" si="26"/>
        <v>6</v>
      </c>
      <c r="R188" s="61">
        <f t="shared" si="27"/>
        <v>150</v>
      </c>
      <c r="S188" s="61" t="str">
        <f t="shared" si="28"/>
        <v>M-6</v>
      </c>
      <c r="T188" s="62" t="str">
        <f t="shared" si="29"/>
        <v>II</v>
      </c>
      <c r="U188" s="62" t="str">
        <f t="shared" si="31"/>
        <v>No Aceptable o Aceptable con Control Especifico</v>
      </c>
      <c r="V188" s="60">
        <v>1</v>
      </c>
      <c r="W188" s="58" t="str">
        <f>VLOOKUP(I188,Hoja2!A$3:I$54,6,0)</f>
        <v>SECUELA, CALIFICACIÓN DE ENFERMEDAD LABORAL</v>
      </c>
      <c r="X188" s="65"/>
      <c r="Y188" s="65"/>
      <c r="Z188" s="65"/>
      <c r="AA188" s="64" t="str">
        <f>VLOOKUP(I188,Hoja2!A$3:I$54,7,0)</f>
        <v>NS MANEJO DE CARGAS</v>
      </c>
      <c r="AB188" s="64" t="str">
        <f>VLOOKUP(I188,Hoja2!A$3:I$54,8,0)</f>
        <v>HIGIENE POSTURAL</v>
      </c>
      <c r="AC188" s="65" t="str">
        <f>VLOOKUP(I188,Hoja2!A$3:I$54,9,0)</f>
        <v>FORTALECIMIENTO PVE BIOMECÁNICO</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40.5">
      <c r="A189" s="158"/>
      <c r="B189" s="155"/>
      <c r="C189" s="128"/>
      <c r="D189" s="131"/>
      <c r="E189" s="134"/>
      <c r="F189" s="134"/>
      <c r="G189" s="134"/>
      <c r="H189" s="58" t="str">
        <f>VLOOKUP(I189,Hoja2!A$3:I$54,2,0)</f>
        <v>HIGIENE POSTURAL, MOVIMIENTOS REPETITIVOS</v>
      </c>
      <c r="I189" s="59" t="s">
        <v>245</v>
      </c>
      <c r="J189" s="58" t="str">
        <f>VLOOKUP(I189,Hoja2!A$3:I$54,3,0)</f>
        <v>LESIONES OSTEOMUSCULARES, TRANSTORNO DE TRAUMA ACUMULATIVO</v>
      </c>
      <c r="K189" s="60"/>
      <c r="L189" s="58" t="str">
        <f>VLOOKUP(I189,Hoja2!A$3:I$54,4,0)</f>
        <v>PG INSPECCIONES, PG EMERGENCIA</v>
      </c>
      <c r="M189" s="58" t="str">
        <f>VLOOKUP(I189,Hoja2!A$3:I$54,5,0)</f>
        <v>PVE BIOMECÁNICO, PG MEDICINA PREVENTIVA Y DEL TRABAJO</v>
      </c>
      <c r="N189" s="61">
        <v>2</v>
      </c>
      <c r="O189" s="61">
        <v>3</v>
      </c>
      <c r="P189" s="61">
        <v>25</v>
      </c>
      <c r="Q189" s="61">
        <f t="shared" si="26"/>
        <v>6</v>
      </c>
      <c r="R189" s="61">
        <f t="shared" si="27"/>
        <v>150</v>
      </c>
      <c r="S189" s="61" t="str">
        <f t="shared" si="28"/>
        <v>M-6</v>
      </c>
      <c r="T189" s="62" t="str">
        <f t="shared" si="29"/>
        <v>II</v>
      </c>
      <c r="U189" s="62" t="str">
        <f t="shared" si="31"/>
        <v>No Aceptable o Aceptable con Control Especifico</v>
      </c>
      <c r="V189" s="60">
        <v>1</v>
      </c>
      <c r="W189" s="58" t="str">
        <f>VLOOKUP(I189,Hoja2!A$3:I$54,6,0)</f>
        <v>SECUELA, CALIFICACIÓN DE ENFERMEDAD LABORAL</v>
      </c>
      <c r="X189" s="65"/>
      <c r="Y189" s="65"/>
      <c r="Z189" s="65"/>
      <c r="AA189" s="64" t="str">
        <f>VLOOKUP(I189,Hoja2!A$3:I$54,7,0)</f>
        <v>NS MANEJO DE CARGAS</v>
      </c>
      <c r="AB189" s="64" t="str">
        <f>VLOOKUP(I189,Hoja2!A$3:I$54,8,0)</f>
        <v>HIGIENE POSTURAL</v>
      </c>
      <c r="AC189" s="65" t="str">
        <f>VLOOKUP(I189,Hoja2!A$3:I$54,9,0)</f>
        <v>FORTALECIMIENTO PVE BIOMECÁNICO</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25.5">
      <c r="A190" s="158"/>
      <c r="B190" s="155"/>
      <c r="C190" s="128"/>
      <c r="D190" s="131"/>
      <c r="E190" s="134"/>
      <c r="F190" s="134"/>
      <c r="G190" s="134"/>
      <c r="H190" s="58" t="str">
        <f>VLOOKUP(I190,Hoja2!A$3:I$54,2,0)</f>
        <v>RELACIONES, COHESIÓN, CALIDAD DE INTERACCIONES NO EFECTIVA, NO HAY TRABAJO EN EQUIPO</v>
      </c>
      <c r="I190" s="59" t="s">
        <v>141</v>
      </c>
      <c r="J190" s="58" t="str">
        <f>VLOOKUP(I190,Hoja2!A$3:I$54,3,0)</f>
        <v>ENFERMEDADES DIGESTIVAS, IRRITABILIDAD</v>
      </c>
      <c r="K190" s="60"/>
      <c r="L190" s="58" t="str">
        <f>VLOOKUP(I190,Hoja2!A$3:I$54,4,0)</f>
        <v>N/A</v>
      </c>
      <c r="M190" s="58" t="str">
        <f>VLOOKUP(I190,Hoja2!A$3:I$54,5,0)</f>
        <v>PVE PSICOSOCIAL</v>
      </c>
      <c r="N190" s="61">
        <v>2</v>
      </c>
      <c r="O190" s="61">
        <v>3</v>
      </c>
      <c r="P190" s="61">
        <v>10</v>
      </c>
      <c r="Q190" s="61">
        <f t="shared" si="26"/>
        <v>6</v>
      </c>
      <c r="R190" s="61">
        <f t="shared" si="27"/>
        <v>60</v>
      </c>
      <c r="S190" s="61" t="str">
        <f t="shared" si="28"/>
        <v>M-6</v>
      </c>
      <c r="T190" s="62" t="str">
        <f t="shared" si="29"/>
        <v>III</v>
      </c>
      <c r="U190" s="62" t="str">
        <f t="shared" si="31"/>
        <v>Mejorable</v>
      </c>
      <c r="V190" s="60">
        <v>1</v>
      </c>
      <c r="W190" s="58" t="str">
        <f>VLOOKUP(I190,Hoja2!A$3:I$54,6,0)</f>
        <v>SECUELA, CALIFICACIÓN DE ENFERMEDAD LABORAL</v>
      </c>
      <c r="X190" s="65"/>
      <c r="Y190" s="65"/>
      <c r="Z190" s="65"/>
      <c r="AA190" s="64" t="s">
        <v>337</v>
      </c>
      <c r="AB190" s="64" t="str">
        <f>VLOOKUP(I190,Hoja2!A$3:I$54,8,0)</f>
        <v>N/A</v>
      </c>
      <c r="AC190" s="65" t="str">
        <f>VLOOKUP(I190,Hoja2!A$3:I$54,9,0)</f>
        <v>FORTALECIMIENTO PVE PSICOSOCIAL</v>
      </c>
      <c r="AD190" s="83"/>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58"/>
      <c r="B191" s="155"/>
      <c r="C191" s="128"/>
      <c r="D191" s="131"/>
      <c r="E191" s="134"/>
      <c r="F191" s="134"/>
      <c r="G191" s="134"/>
      <c r="H191" s="58" t="str">
        <f>VLOOKUP(I191,Hoja2!A$3:I$54,2,0)</f>
        <v>CARGA MENTAL, DEMANDAS EMOCIONALES, INESPECIFICIDAD DE DEFINICIÓN DE ROLES, MONOTONÍA</v>
      </c>
      <c r="I191" s="59" t="s">
        <v>146</v>
      </c>
      <c r="J191" s="58" t="str">
        <f>VLOOKUP(I191,Hoja2!A$3:I$54,3,0)</f>
        <v>ESTRÉS, CEFALÉA, IRRITABILIDAD</v>
      </c>
      <c r="K191" s="60"/>
      <c r="L191" s="58" t="str">
        <f>VLOOKUP(I191,Hoja2!A$3:I$54,4,0)</f>
        <v>N/A</v>
      </c>
      <c r="M191" s="58" t="str">
        <f>VLOOKUP(I191,Hoja2!A$3:I$54,5,0)</f>
        <v>PVE PSICOSOCIAL</v>
      </c>
      <c r="N191" s="61">
        <v>2</v>
      </c>
      <c r="O191" s="61">
        <v>1</v>
      </c>
      <c r="P191" s="61">
        <v>10</v>
      </c>
      <c r="Q191" s="61">
        <f t="shared" si="26"/>
        <v>2</v>
      </c>
      <c r="R191" s="61">
        <f t="shared" si="27"/>
        <v>20</v>
      </c>
      <c r="S191" s="61" t="str">
        <f t="shared" si="28"/>
        <v>B-2</v>
      </c>
      <c r="T191" s="62" t="str">
        <f t="shared" si="29"/>
        <v>IV</v>
      </c>
      <c r="U191" s="62" t="str">
        <f t="shared" si="31"/>
        <v>Aceptable</v>
      </c>
      <c r="V191" s="60">
        <v>1</v>
      </c>
      <c r="W191" s="58" t="str">
        <f>VLOOKUP(I191,Hoja2!A$3:I$54,6,0)</f>
        <v>SECUELA, CALIFICACIÓN DE ENFERMEDAD LABORAL</v>
      </c>
      <c r="X191" s="65"/>
      <c r="Y191" s="65"/>
      <c r="Z191" s="65"/>
      <c r="AA191" s="64" t="s">
        <v>337</v>
      </c>
      <c r="AB191" s="64" t="str">
        <f>VLOOKUP(I191,Hoja2!A$3:I$54,8,0)</f>
        <v>N/A</v>
      </c>
      <c r="AC191" s="65" t="str">
        <f>VLOOKUP(I191,Hoja2!A$3:I$54,9,0)</f>
        <v>FORTALECIMIENTO PVE PSICOSOCIAL</v>
      </c>
      <c r="AD191" s="83"/>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8.25">
      <c r="A192" s="158"/>
      <c r="B192" s="155"/>
      <c r="C192" s="128"/>
      <c r="D192" s="131"/>
      <c r="E192" s="134"/>
      <c r="F192" s="134"/>
      <c r="G192" s="134"/>
      <c r="H192" s="58" t="str">
        <f>VLOOKUP(I192,Hoja2!A$3:I$54,2,0)</f>
        <v>TECNOLOGÍA NO AVANZADA, COMUNICACIÓN NO EFECTIVA, SOBRECARGA CUANTITATIVA Y CUALITATIVA, NO HAY VARIACIÓN EN FORMA DE TRABAJO</v>
      </c>
      <c r="I192" s="59" t="s">
        <v>149</v>
      </c>
      <c r="J192" s="58" t="str">
        <f>VLOOKUP(I192,Hoja2!A$3:I$54,3,0)</f>
        <v>ENFERMEDADES DIGESTIVAS, IRRITABILIDAD</v>
      </c>
      <c r="K192" s="60"/>
      <c r="L192" s="58" t="str">
        <f>VLOOKUP(I192,Hoja2!A$3:I$54,4,0)</f>
        <v>N/A</v>
      </c>
      <c r="M192" s="58" t="str">
        <f>VLOOKUP(I192,Hoja2!A$3:I$54,5,0)</f>
        <v>PVE PSICOSOCIAL</v>
      </c>
      <c r="N192" s="61">
        <v>2</v>
      </c>
      <c r="O192" s="61">
        <v>2</v>
      </c>
      <c r="P192" s="61">
        <v>10</v>
      </c>
      <c r="Q192" s="61">
        <f t="shared" ref="Q192:Q263" si="32">N192*O192</f>
        <v>4</v>
      </c>
      <c r="R192" s="61">
        <f t="shared" ref="R192:R263" si="33">Q192*P192</f>
        <v>40</v>
      </c>
      <c r="S192" s="61" t="str">
        <f t="shared" ref="S192:S263" si="34">IF(Q192=40,"MA-40",IF(Q192=30,"MA-30",IF(Q192=20,"A-20",IF(Q192=10,"A-10",IF(Q192=24,"MA-24",IF(Q192=18,"A-18",IF(Q192=12,"A-12",IF(Q192=6,"M-6",IF(Q192=8,"M-8",IF(Q192=6,"M-6",IF(Q192=4,"B-4",IF(Q192=2,"B-2",))))))))))))</f>
        <v>B-4</v>
      </c>
      <c r="T192" s="66" t="str">
        <f t="shared" ref="T192:T263" si="35">IF(R192&lt;=20,"IV",IF(R192&lt;=120,"III",IF(R192&lt;=500,"II",IF(R192&lt;=4000,"I"))))</f>
        <v>III</v>
      </c>
      <c r="U192" s="66" t="str">
        <f t="shared" si="31"/>
        <v>Mejorable</v>
      </c>
      <c r="V192" s="60">
        <v>1</v>
      </c>
      <c r="W192" s="58" t="str">
        <f>VLOOKUP(I192,Hoja2!A$3:I$54,6,0)</f>
        <v>SECUELA, CALIFICACIÓN DE ENFERMEDAD LABORAL</v>
      </c>
      <c r="X192" s="65"/>
      <c r="Y192" s="65"/>
      <c r="Z192" s="65"/>
      <c r="AA192" s="64" t="s">
        <v>337</v>
      </c>
      <c r="AB192" s="64" t="str">
        <f>VLOOKUP(I192,Hoja2!A$3:I$54,8,0)</f>
        <v>N/A</v>
      </c>
      <c r="AC192" s="65" t="str">
        <f>VLOOKUP(I192,Hoja2!A$3:I$54,9,0)</f>
        <v>FORTALECIMIENTO PVE PSICOSOCIAL</v>
      </c>
      <c r="AD192" s="83"/>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25.5">
      <c r="A193" s="158"/>
      <c r="B193" s="155"/>
      <c r="C193" s="128"/>
      <c r="D193" s="131"/>
      <c r="E193" s="134"/>
      <c r="F193" s="134"/>
      <c r="G193" s="134"/>
      <c r="H193" s="58" t="str">
        <f>VLOOKUP(I193,Hoja2!A$3:I$54,2,0)</f>
        <v>ESTILOS DE MANDO RÍGIDOS, AUSENCIA DE CAPACITACIÓN, AUSENCIA DE PROGRAMAS DE BIENESTAR</v>
      </c>
      <c r="I193" s="59" t="s">
        <v>154</v>
      </c>
      <c r="J193" s="58" t="str">
        <f>VLOOKUP(I193,Hoja2!A$3:I$54,3,0)</f>
        <v>ESTRÉS, DEPRESIÓN, DESMOTIVACIÓN, AUSENCIA DE ATENCIÓN</v>
      </c>
      <c r="K193" s="60"/>
      <c r="L193" s="58" t="str">
        <f>VLOOKUP(I193,Hoja2!A$3:I$54,4,0)</f>
        <v>N/A</v>
      </c>
      <c r="M193" s="58" t="str">
        <f>VLOOKUP(I193,Hoja2!A$3:I$54,5,0)</f>
        <v>PVE PSICOSOCIAL</v>
      </c>
      <c r="N193" s="61">
        <v>2</v>
      </c>
      <c r="O193" s="61">
        <v>2</v>
      </c>
      <c r="P193" s="61">
        <v>10</v>
      </c>
      <c r="Q193" s="61">
        <f t="shared" si="32"/>
        <v>4</v>
      </c>
      <c r="R193" s="61">
        <f t="shared" si="33"/>
        <v>40</v>
      </c>
      <c r="S193" s="61" t="str">
        <f t="shared" si="34"/>
        <v>B-4</v>
      </c>
      <c r="T193" s="66" t="str">
        <f t="shared" si="35"/>
        <v>III</v>
      </c>
      <c r="U193" s="66" t="str">
        <f t="shared" si="31"/>
        <v>Mejorable</v>
      </c>
      <c r="V193" s="60">
        <v>1</v>
      </c>
      <c r="W193" s="58" t="str">
        <f>VLOOKUP(I193,Hoja2!A$3:I$54,6,0)</f>
        <v>SECUELA, CALIFICACIÓN DE ENFERMEDAD LABORAL</v>
      </c>
      <c r="X193" s="65"/>
      <c r="Y193" s="65"/>
      <c r="Z193" s="65"/>
      <c r="AA193" s="64" t="s">
        <v>337</v>
      </c>
      <c r="AB193" s="64" t="str">
        <f>VLOOKUP(I193,Hoja2!A$3:I$54,8,0)</f>
        <v>N/A</v>
      </c>
      <c r="AC193" s="65" t="str">
        <f>VLOOKUP(I193,Hoja2!A$3:I$54,9,0)</f>
        <v>FORTALECIMIENTO PVE PSICOSOCIAL</v>
      </c>
      <c r="AD193" s="83"/>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25.5">
      <c r="A194" s="158"/>
      <c r="B194" s="155"/>
      <c r="C194" s="128"/>
      <c r="D194" s="131"/>
      <c r="E194" s="134"/>
      <c r="F194" s="134"/>
      <c r="G194" s="134"/>
      <c r="H194" s="58" t="str">
        <f>VLOOKUP(I194,Hoja2!A$3:I$54,2,0)</f>
        <v>SISMOS, INCENDIOS, INUNDACIONES, TERREMOTOS, VENDAVALES</v>
      </c>
      <c r="I194" s="59" t="s">
        <v>250</v>
      </c>
      <c r="J194" s="58" t="str">
        <f>VLOOKUP(I194,Hoja2!A$3:I$54,3,0)</f>
        <v>LESIONES, ATRAPAMIENTO, APLASTAMIENTO, PÉRDIDAS MATERIALES</v>
      </c>
      <c r="K194" s="60"/>
      <c r="L194" s="58" t="str">
        <f>VLOOKUP(I194,Hoja2!A$3:I$54,4,0)</f>
        <v>PG INSPECCIONES, PG EMERGENCIA</v>
      </c>
      <c r="M194" s="58" t="str">
        <f>VLOOKUP(I194,Hoja2!A$3:I$54,5,0)</f>
        <v>BRIGADAS DE EMERGENCIA</v>
      </c>
      <c r="N194" s="61">
        <v>2</v>
      </c>
      <c r="O194" s="61">
        <v>2</v>
      </c>
      <c r="P194" s="61">
        <v>10</v>
      </c>
      <c r="Q194" s="61">
        <f t="shared" si="32"/>
        <v>4</v>
      </c>
      <c r="R194" s="61">
        <f t="shared" si="33"/>
        <v>40</v>
      </c>
      <c r="S194" s="61" t="str">
        <f t="shared" si="34"/>
        <v>B-4</v>
      </c>
      <c r="T194" s="66" t="str">
        <f t="shared" si="35"/>
        <v>III</v>
      </c>
      <c r="U194" s="66" t="str">
        <f t="shared" si="31"/>
        <v>Mejorable</v>
      </c>
      <c r="V194" s="60">
        <v>1</v>
      </c>
      <c r="W194" s="58" t="str">
        <f>VLOOKUP(I194,Hoja2!A$3:I$54,6,0)</f>
        <v>SECUELA, CALIFICACIÓN DE ENFERMEDAD LABORAL, MUERTE</v>
      </c>
      <c r="X194" s="65"/>
      <c r="Y194" s="65"/>
      <c r="Z194" s="65"/>
      <c r="AA194" s="64" t="str">
        <f>VLOOKUP(I194,Hoja2!A$3:I$54,7,0)</f>
        <v>NS PLANES DE EMERGENCIA</v>
      </c>
      <c r="AB194" s="64" t="str">
        <f>VLOOKUP(I194,Hoja2!A$3:I$54,8,0)</f>
        <v>N/A</v>
      </c>
      <c r="AC194" s="65" t="str">
        <f>VLOOKUP(I194,Hoja2!A$3:I$54,9,0)</f>
        <v>N/A</v>
      </c>
      <c r="AD194" s="83"/>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33.75" customHeight="1" thickBot="1">
      <c r="A195" s="158"/>
      <c r="B195" s="155"/>
      <c r="C195" s="129"/>
      <c r="D195" s="132"/>
      <c r="E195" s="135"/>
      <c r="F195" s="135"/>
      <c r="G195" s="135"/>
      <c r="H195" s="93" t="str">
        <f>VLOOKUP(I195,Hoja2!A$3:I$54,2,0)</f>
        <v>LLUVIAS, GRANIZADA, HELADAS</v>
      </c>
      <c r="I195" s="94" t="s">
        <v>251</v>
      </c>
      <c r="J195" s="93" t="str">
        <f>VLOOKUP(I195,Hoja2!A$3:I$54,3,0)</f>
        <v>LESIONES, ATRAPAMIENTO, APLASTAMIENTO, PÉRDIDAS MATERIALES</v>
      </c>
      <c r="K195" s="95"/>
      <c r="L195" s="93" t="str">
        <f>VLOOKUP(I195,Hoja2!A$3:I$54,4,0)</f>
        <v>PG INSPECCIONES, PG EMERGENCIA</v>
      </c>
      <c r="M195" s="93" t="str">
        <f>VLOOKUP(I195,Hoja2!A$3:I$54,5,0)</f>
        <v>BRIGADAS DE EMERGENCIA</v>
      </c>
      <c r="N195" s="96">
        <v>2</v>
      </c>
      <c r="O195" s="96">
        <v>3</v>
      </c>
      <c r="P195" s="96">
        <v>10</v>
      </c>
      <c r="Q195" s="96">
        <f t="shared" si="32"/>
        <v>6</v>
      </c>
      <c r="R195" s="96">
        <f t="shared" si="33"/>
        <v>60</v>
      </c>
      <c r="S195" s="96" t="str">
        <f t="shared" si="34"/>
        <v>M-6</v>
      </c>
      <c r="T195" s="89" t="str">
        <f t="shared" si="35"/>
        <v>III</v>
      </c>
      <c r="U195" s="89" t="str">
        <f t="shared" si="31"/>
        <v>Mejorable</v>
      </c>
      <c r="V195" s="95">
        <v>1</v>
      </c>
      <c r="W195" s="93" t="str">
        <f>VLOOKUP(I195,Hoja2!A$3:I$54,6,0)</f>
        <v>SECUELA, CALIFICACIÓN DE ENFERMEDAD LABORAL, MUERTE</v>
      </c>
      <c r="X195" s="97"/>
      <c r="Y195" s="97"/>
      <c r="Z195" s="97"/>
      <c r="AA195" s="98" t="str">
        <f>VLOOKUP(I195,Hoja2!A$3:I$54,7,0)</f>
        <v>NS PLANES DE EMERGENCIA</v>
      </c>
      <c r="AB195" s="98" t="str">
        <f>VLOOKUP(I195,Hoja2!A$3:I$54,8,0)</f>
        <v>N/A</v>
      </c>
      <c r="AC195" s="97" t="str">
        <f>VLOOKUP(I195,Hoja2!A$3:I$54,9,0)</f>
        <v>N/A</v>
      </c>
      <c r="AD195" s="99"/>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25.5">
      <c r="A196" s="158"/>
      <c r="B196" s="155"/>
      <c r="C196" s="118" t="s">
        <v>285</v>
      </c>
      <c r="D196" s="121" t="s">
        <v>319</v>
      </c>
      <c r="E196" s="124" t="s">
        <v>283</v>
      </c>
      <c r="F196" s="124">
        <v>32</v>
      </c>
      <c r="G196" s="124" t="s">
        <v>256</v>
      </c>
      <c r="H196" s="110" t="str">
        <f>VLOOKUP(I196,Hoja2!A$3:I$54,2,0)</f>
        <v>INADECUADAS CONEXIONES ELÉCTRICAS, SATURACIÓN EN TOMAS DE ENERGÍA</v>
      </c>
      <c r="I196" s="101" t="s">
        <v>158</v>
      </c>
      <c r="J196" s="110" t="str">
        <f>VLOOKUP(I196,Hoja2!A$3:I$54,3,0)</f>
        <v>QUEMADURAS, ELECTROCUCIÓN, ARITMIA CARDIACA, MUERTE</v>
      </c>
      <c r="K196" s="102"/>
      <c r="L196" s="110" t="str">
        <f>VLOOKUP(I196,Hoja2!A$3:I$54,4,0)</f>
        <v>PG INSPECCIONES, PG EMERGENCIA, REQUISITOS MÍNIMOS PARA LÍNEAS ELÉCTRICAS</v>
      </c>
      <c r="M196" s="110" t="str">
        <f>VLOOKUP(I196,Hoja2!A$3:I$54,5,0)</f>
        <v>ELEMENTOS DE PROTECCIÓN PERSONAL</v>
      </c>
      <c r="N196" s="103">
        <v>10</v>
      </c>
      <c r="O196" s="103">
        <v>4</v>
      </c>
      <c r="P196" s="103">
        <v>25</v>
      </c>
      <c r="Q196" s="103">
        <f t="shared" si="32"/>
        <v>40</v>
      </c>
      <c r="R196" s="103">
        <f t="shared" si="33"/>
        <v>1000</v>
      </c>
      <c r="S196" s="103" t="str">
        <f t="shared" si="34"/>
        <v>MA-40</v>
      </c>
      <c r="T196" s="78" t="str">
        <f t="shared" si="35"/>
        <v>I</v>
      </c>
      <c r="U196" s="78" t="str">
        <f>IF(T196=0,"",IF(T196="IV","Aceptable",IF(T196="III","Mejorable",IF(T196="II","No Aceptable o Aceptable con Control Especifico",IF(T196="I","No Aceptable","")))))</f>
        <v>No Aceptable</v>
      </c>
      <c r="V196" s="102">
        <v>1</v>
      </c>
      <c r="W196" s="100" t="str">
        <f>VLOOKUP(I196,Hoja2!A$3:I$54,6,0)</f>
        <v>SECUELA, CALIFICACIÓN DE ENFERMEDAD LABORAL, MUERTE</v>
      </c>
      <c r="X196" s="104"/>
      <c r="Y196" s="104"/>
      <c r="Z196" s="104"/>
      <c r="AA196" s="105" t="str">
        <f>VLOOKUP(I196,Hoja2!A$3:I$54,7,0)</f>
        <v>NS LÍNEAS ELÉCTRICAS</v>
      </c>
      <c r="AB196" s="105" t="str">
        <f>VLOOKUP(I196,Hoja2!A$3:I$54,8,0)</f>
        <v>BUENAS PRACTICAS, APLICACIÓN DE PROCEDIMIENTOS</v>
      </c>
      <c r="AC196" s="106" t="str">
        <f>VLOOKUP(I196,Hoja2!A$3:I$54,9,0)</f>
        <v>BUENAS PRACTICAS, APLICACIÓN DE PROCEDIMIENTOS</v>
      </c>
      <c r="AD196" s="107"/>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39.75" customHeight="1">
      <c r="A197" s="158"/>
      <c r="B197" s="155"/>
      <c r="C197" s="119"/>
      <c r="D197" s="122"/>
      <c r="E197" s="125"/>
      <c r="F197" s="125"/>
      <c r="G197" s="125"/>
      <c r="H197" s="111" t="str">
        <f>VLOOKUP(I197,Hoja2!A$3:I$54,2,0)</f>
        <v>INADECUADAS CONEXIONES ELÉCTRICAS, SATURACIÓN EN TOMAS DE ENERGÍA</v>
      </c>
      <c r="I197" s="68" t="s">
        <v>163</v>
      </c>
      <c r="J197" s="111" t="str">
        <f>VLOOKUP(I197,Hoja2!A$3:I$54,3,0)</f>
        <v>INTOXICACIÓN, QUEMADURAS</v>
      </c>
      <c r="K197" s="69"/>
      <c r="L197" s="111" t="str">
        <f>VLOOKUP(I197,Hoja2!A$3:I$54,4,0)</f>
        <v>PG INSPECCIONES, PG EMERGENCIA</v>
      </c>
      <c r="M197" s="111" t="str">
        <f>VLOOKUP(I197,Hoja2!A$3:I$54,5,0)</f>
        <v>BRIGADAS DE EMERGENCIA</v>
      </c>
      <c r="N197" s="70">
        <v>10</v>
      </c>
      <c r="O197" s="70">
        <v>3</v>
      </c>
      <c r="P197" s="70">
        <v>10</v>
      </c>
      <c r="Q197" s="70">
        <f t="shared" si="32"/>
        <v>30</v>
      </c>
      <c r="R197" s="70">
        <f t="shared" si="33"/>
        <v>300</v>
      </c>
      <c r="S197" s="70" t="str">
        <f t="shared" si="34"/>
        <v>MA-30</v>
      </c>
      <c r="T197" s="62" t="str">
        <f t="shared" si="35"/>
        <v>II</v>
      </c>
      <c r="U197" s="62" t="str">
        <f t="shared" ref="U197:U232" si="36">IF(T197=0,"",IF(T197="IV","Aceptable",IF(T197="III","Mejorable",IF(T197="II","No Aceptable o Aceptable con Control Especifico",IF(T197="I","No Aceptable","")))))</f>
        <v>No Aceptable o Aceptable con Control Especifico</v>
      </c>
      <c r="V197" s="69">
        <v>1</v>
      </c>
      <c r="W197" s="67" t="str">
        <f>VLOOKUP(I197,Hoja2!A$3:I$54,6,0)</f>
        <v>SECUELA, CALIFICACIÓN DE ENFERMEDAD LABORAL, MUERTE</v>
      </c>
      <c r="X197" s="71"/>
      <c r="Y197" s="71"/>
      <c r="Z197" s="71"/>
      <c r="AA197" s="72" t="str">
        <f>VLOOKUP(I197,Hoja2!A$3:I$54,7,0)</f>
        <v>NS PLANES DE EMERGENCIA</v>
      </c>
      <c r="AB197" s="72" t="str">
        <f>VLOOKUP(I197,Hoja2!A$3:I$54,8,0)</f>
        <v>REPORTES DE CONDICIONES INSEGURAS</v>
      </c>
      <c r="AC197" s="73" t="str">
        <f>VLOOKUP(I197,Hoja2!A$3:I$54,9,0)</f>
        <v>N/A</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40.5">
      <c r="A198" s="158"/>
      <c r="B198" s="155"/>
      <c r="C198" s="119"/>
      <c r="D198" s="122"/>
      <c r="E198" s="125"/>
      <c r="F198" s="125"/>
      <c r="G198" s="125"/>
      <c r="H198" s="111" t="str">
        <f>VLOOKUP(I198,Hoja2!A$3:I$54,2,0)</f>
        <v>ESCALERAS SIN BARANDAL, PISOS A DESNIVEL,INFRAESTRUCTURA DÉBIL, OBJETOS MAL UBICADOS, AUSENCIA DE ORDEN Y ASEO</v>
      </c>
      <c r="I198" s="68" t="s">
        <v>247</v>
      </c>
      <c r="J198" s="111" t="str">
        <f>VLOOKUP(I198,Hoja2!A$3:I$54,3,0)</f>
        <v>CAÍDAS DEL MISMO Y DISTINTO NIVEL, FRACTURAS, GOLPE CON OBJETOS, CAÍDA DE OBJETOS, OBSTRUCCIÓN DE VÍAS</v>
      </c>
      <c r="K198" s="69"/>
      <c r="L198" s="111" t="str">
        <f>VLOOKUP(I198,Hoja2!A$3:I$54,4,0)</f>
        <v>PG INSPECCIONES, PG EMERGENCIA</v>
      </c>
      <c r="M198" s="111" t="str">
        <f>VLOOKUP(I198,Hoja2!A$3:I$54,5,0)</f>
        <v>CAPACITACIÓN</v>
      </c>
      <c r="N198" s="70">
        <v>6</v>
      </c>
      <c r="O198" s="70">
        <v>3</v>
      </c>
      <c r="P198" s="70">
        <v>10</v>
      </c>
      <c r="Q198" s="70">
        <f t="shared" si="32"/>
        <v>18</v>
      </c>
      <c r="R198" s="70">
        <f t="shared" si="33"/>
        <v>180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
        <v>337</v>
      </c>
      <c r="AB198" s="72" t="str">
        <f>VLOOKUP(I198,Hoja2!A$3:I$54,8,0)</f>
        <v>REPORTES DE CONDICIONES INSEGURAS</v>
      </c>
      <c r="AC198" s="73" t="str">
        <f>VLOOKUP(I198,Hoja2!A$3:I$54,9,0)</f>
        <v>SEGUIMIENTO A ACCIONES PREVENTIVAS Y CORRECTIVAS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30">
      <c r="A199" s="158"/>
      <c r="B199" s="155"/>
      <c r="C199" s="119"/>
      <c r="D199" s="122"/>
      <c r="E199" s="125"/>
      <c r="F199" s="125"/>
      <c r="G199" s="125"/>
      <c r="H199" s="111" t="str">
        <f>VLOOKUP(I199,Hoja2!A$3:I$54,2,0)</f>
        <v>LLUVIAS, CRECIENTE DE RIOS Y QUEBRADAS, CAÍDAS DESDE TARAVITAS Y PUENTES</v>
      </c>
      <c r="I199" s="68" t="s">
        <v>334</v>
      </c>
      <c r="J199" s="111" t="str">
        <f>VLOOKUP(I199,Hoja2!A$3:I$54,3,0)</f>
        <v>INMERSIÓN, MUERTE</v>
      </c>
      <c r="K199" s="69"/>
      <c r="L199" s="111" t="str">
        <f>VLOOKUP(I199,Hoja2!A$3:I$54,4,0)</f>
        <v>PG INSPECCIONES, PG EMERGENCIA</v>
      </c>
      <c r="M199" s="111" t="str">
        <f>VLOOKUP(I199,Hoja2!A$3:I$54,5,0)</f>
        <v>CAPACITACIÓN</v>
      </c>
      <c r="N199" s="70">
        <v>10</v>
      </c>
      <c r="O199" s="70">
        <v>3</v>
      </c>
      <c r="P199" s="70">
        <v>25</v>
      </c>
      <c r="Q199" s="70">
        <f t="shared" si="32"/>
        <v>30</v>
      </c>
      <c r="R199" s="70">
        <f t="shared" si="33"/>
        <v>750</v>
      </c>
      <c r="S199" s="70" t="str">
        <f t="shared" si="34"/>
        <v>MA-30</v>
      </c>
      <c r="T199" s="66" t="str">
        <f t="shared" si="35"/>
        <v>I</v>
      </c>
      <c r="U199" s="66" t="str">
        <f t="shared" si="36"/>
        <v>No Aceptable</v>
      </c>
      <c r="V199" s="69">
        <v>1</v>
      </c>
      <c r="W199" s="67" t="str">
        <f>VLOOKUP(I199,Hoja2!A$3:I$54,6,0)</f>
        <v>SECUELA, CALIFICACIÓN DE ENFERMEDAD LABORAL, MUERTE</v>
      </c>
      <c r="X199" s="73"/>
      <c r="Y199" s="73"/>
      <c r="Z199" s="73"/>
      <c r="AA199" s="72" t="s">
        <v>337</v>
      </c>
      <c r="AB199" s="72" t="str">
        <f>VLOOKUP(I199,Hoja2!A$3:I$54,8,0)</f>
        <v>REPORTES DE CONDICIONES INSEGURAS</v>
      </c>
      <c r="AC199" s="73" t="str">
        <f>VLOOKUP(I199,Hoja2!A$3:I$54,9,0)</f>
        <v>SEGUIMIENTO A ACCIONES PREVENTIVAS Y CORRECTIVAS</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51">
      <c r="A200" s="158"/>
      <c r="B200" s="155"/>
      <c r="C200" s="119"/>
      <c r="D200" s="122"/>
      <c r="E200" s="125"/>
      <c r="F200" s="125"/>
      <c r="G200" s="125"/>
      <c r="H200" s="111" t="str">
        <f>VLOOKUP(I200,Hoja2!A$3:I$54,2,0)</f>
        <v>SUPERFICIES DE TRABAJO IRREGULARES O DESLIZANTES</v>
      </c>
      <c r="I200" s="68" t="s">
        <v>248</v>
      </c>
      <c r="J200" s="111" t="str">
        <f>VLOOKUP(I200,Hoja2!A$3:I$54,3,0)</f>
        <v>CAÍDAS DEL MISMO Y DISTINTO NIVEL, FRACTURAS, GOLPE CON OBJETOS</v>
      </c>
      <c r="K200" s="69"/>
      <c r="L200" s="111" t="str">
        <f>VLOOKUP(I200,Hoja2!A$3:I$54,4,0)</f>
        <v>PG INSPECCIONES, PG EMERGENCIA</v>
      </c>
      <c r="M200" s="111" t="str">
        <f>VLOOKUP(I200,Hoja2!A$3:I$54,5,0)</f>
        <v>CAPACITACIÓN</v>
      </c>
      <c r="N200" s="70">
        <v>10</v>
      </c>
      <c r="O200" s="70">
        <v>4</v>
      </c>
      <c r="P200" s="70">
        <v>25</v>
      </c>
      <c r="Q200" s="70">
        <f t="shared" si="32"/>
        <v>40</v>
      </c>
      <c r="R200" s="70">
        <f t="shared" si="33"/>
        <v>1000</v>
      </c>
      <c r="S200" s="70" t="str">
        <f t="shared" si="34"/>
        <v>MA-40</v>
      </c>
      <c r="T200" s="66" t="str">
        <f t="shared" si="35"/>
        <v>I</v>
      </c>
      <c r="U200" s="66" t="str">
        <f t="shared" si="36"/>
        <v>No Aceptable</v>
      </c>
      <c r="V200" s="69">
        <v>1</v>
      </c>
      <c r="W200" s="67" t="str">
        <f>VLOOKUP(I200,Hoja2!A$3:I$54,6,0)</f>
        <v>SECUELA, CALIFICACIÓN DE ENFERMEDAD LABORAL, MUERTE</v>
      </c>
      <c r="X200" s="73"/>
      <c r="Y200" s="73"/>
      <c r="Z200" s="73" t="s">
        <v>336</v>
      </c>
      <c r="AA200" s="72" t="s">
        <v>337</v>
      </c>
      <c r="AB200" s="72" t="str">
        <f>VLOOKUP(I200,Hoja2!A$3:I$54,8,0)</f>
        <v>REPORTES DE CONDICIONES INSEGURAS</v>
      </c>
      <c r="AC200" s="73" t="str">
        <f>VLOOKUP(I200,Hoja2!A$3:I$54,9,0)</f>
        <v>SEGUIMIENTO A ACCIONES PREVENTIVAS Y CORRECTIVAS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40.5" customHeight="1">
      <c r="A201" s="158"/>
      <c r="B201" s="155"/>
      <c r="C201" s="119"/>
      <c r="D201" s="122"/>
      <c r="E201" s="125"/>
      <c r="F201" s="125"/>
      <c r="G201" s="125"/>
      <c r="H201" s="111" t="str">
        <f>VLOOKUP(I201,Hoja2!A$3:I$54,2,0)</f>
        <v>SISTEMAS Y MEDIDAS DE ALMACENAMIENTO</v>
      </c>
      <c r="I201" s="68" t="s">
        <v>249</v>
      </c>
      <c r="J201" s="111" t="str">
        <f>VLOOKUP(I201,Hoja2!A$3:I$54,3,0)</f>
        <v>CAÍDAS DEL MISMO Y DISTINTO NIVEL, FRACTURAS, GOLPE CON OBJETOS, CAÍDA DE OBJETOS, OBSTRUCCIÓN DE VÍAS</v>
      </c>
      <c r="K201" s="69"/>
      <c r="L201" s="111" t="str">
        <f>VLOOKUP(I201,Hoja2!A$3:I$54,4,0)</f>
        <v>PG INSPECCIONES, PG EMERGENCIA</v>
      </c>
      <c r="M201" s="111" t="str">
        <f>VLOOKUP(I201,Hoja2!A$3:I$54,5,0)</f>
        <v>CAPACITACIÓN</v>
      </c>
      <c r="N201" s="70">
        <v>10</v>
      </c>
      <c r="O201" s="70">
        <v>4</v>
      </c>
      <c r="P201" s="70">
        <v>10</v>
      </c>
      <c r="Q201" s="70">
        <f t="shared" si="32"/>
        <v>40</v>
      </c>
      <c r="R201" s="70">
        <f t="shared" si="33"/>
        <v>400</v>
      </c>
      <c r="S201" s="70" t="str">
        <f t="shared" si="34"/>
        <v>MA-40</v>
      </c>
      <c r="T201" s="66" t="str">
        <f t="shared" si="35"/>
        <v>II</v>
      </c>
      <c r="U201" s="66" t="str">
        <f t="shared" si="36"/>
        <v>No Aceptable o Aceptable con Control Especifico</v>
      </c>
      <c r="V201" s="69">
        <v>1</v>
      </c>
      <c r="W201" s="67" t="str">
        <f>VLOOKUP(I201,Hoja2!A$3:I$54,6,0)</f>
        <v>SECUELA, CALIFICACIÓN DE ENFERMEDAD LABORAL, MUERTE</v>
      </c>
      <c r="X201" s="73"/>
      <c r="Y201" s="73"/>
      <c r="Z201" s="73"/>
      <c r="AA201" s="72" t="s">
        <v>337</v>
      </c>
      <c r="AB201" s="72" t="str">
        <f>VLOOKUP(I201,Hoja2!A$3:I$54,8,0)</f>
        <v>REPORTES DE CONDICIONES INSEGURAS</v>
      </c>
      <c r="AC201" s="73" t="str">
        <f>VLOOKUP(I201,Hoja2!A$3:I$54,9,0)</f>
        <v>SEGUIMIENTO A ACCIONES PREVENTIVAS Y CORRECTIVAS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58"/>
      <c r="B202" s="155"/>
      <c r="C202" s="119"/>
      <c r="D202" s="122"/>
      <c r="E202" s="125"/>
      <c r="F202" s="125"/>
      <c r="G202" s="125"/>
      <c r="H202" s="111" t="str">
        <f>VLOOKUP(I202,Hoja2!A$3:I$54,2,0)</f>
        <v>ATROPELLAMIENTO, ENVESTIDA</v>
      </c>
      <c r="I202" s="68" t="s">
        <v>189</v>
      </c>
      <c r="J202" s="111" t="str">
        <f>VLOOKUP(I202,Hoja2!A$3:I$54,3,0)</f>
        <v>LESIONES, PÉRDIDAS MATERIALES, MUERTE</v>
      </c>
      <c r="K202" s="69"/>
      <c r="L202" s="111" t="str">
        <f>VLOOKUP(I202,Hoja2!A$3:I$54,4,0)</f>
        <v>PG INSPECCIONES, PG EMERGENCIA</v>
      </c>
      <c r="M202" s="111" t="str">
        <f>VLOOKUP(I202,Hoja2!A$3:I$54,5,0)</f>
        <v>PG SEGURIDAD VIAL</v>
      </c>
      <c r="N202" s="70">
        <v>2</v>
      </c>
      <c r="O202" s="70">
        <v>4</v>
      </c>
      <c r="P202" s="70">
        <v>25</v>
      </c>
      <c r="Q202" s="70">
        <f t="shared" si="32"/>
        <v>8</v>
      </c>
      <c r="R202" s="70">
        <f t="shared" si="33"/>
        <v>200</v>
      </c>
      <c r="S202" s="70" t="str">
        <f t="shared" si="34"/>
        <v>M-8</v>
      </c>
      <c r="T202" s="62" t="str">
        <f t="shared" si="35"/>
        <v>II</v>
      </c>
      <c r="U202" s="62" t="str">
        <f t="shared" si="36"/>
        <v>No Aceptable o Aceptable con Control Especifico</v>
      </c>
      <c r="V202" s="69">
        <v>1</v>
      </c>
      <c r="W202" s="67" t="str">
        <f>VLOOKUP(I202,Hoja2!A$3:I$54,6,0)</f>
        <v>SECUELA, CALIFICACIÓN DE ENFERMEDAD LABORAL, MUERTE</v>
      </c>
      <c r="X202" s="73"/>
      <c r="Y202" s="73"/>
      <c r="Z202" s="73"/>
      <c r="AA202" s="72" t="str">
        <f>VLOOKUP(I202,Hoja2!A$3:I$54,7,0)</f>
        <v>NS SEGURIDAD VIAL</v>
      </c>
      <c r="AB202" s="72" t="str">
        <f>VLOOKUP(I202,Hoja2!A$3:I$54,8,0)</f>
        <v>REPORTE DE CONDICIONES</v>
      </c>
      <c r="AC202" s="73" t="str">
        <f>VLOOKUP(I202,Hoja2!A$3:I$54,9,0)</f>
        <v>LISTAS PREOPERACIONALES, MANTENIMIENTO PREVENTIVO Y CORRECTIVO</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29.25" customHeight="1">
      <c r="A203" s="158"/>
      <c r="B203" s="155"/>
      <c r="C203" s="119"/>
      <c r="D203" s="122"/>
      <c r="E203" s="125"/>
      <c r="F203" s="125"/>
      <c r="G203" s="125"/>
      <c r="H203" s="111" t="str">
        <f>VLOOKUP(I203,Hoja2!A$3:I$54,2,0)</f>
        <v>ATRACO, ROBO, ATENTADO, SECUESTROS, DE ORDEN PÚBLICO</v>
      </c>
      <c r="I203" s="68" t="s">
        <v>180</v>
      </c>
      <c r="J203" s="111" t="str">
        <f>VLOOKUP(I203,Hoja2!A$3:I$54,3,0)</f>
        <v>HERIDAS, LESIONES FÍSICAS / PSICOLÓGICAS</v>
      </c>
      <c r="K203" s="69"/>
      <c r="L203" s="111" t="str">
        <f>VLOOKUP(I203,Hoja2!A$3:I$54,4,0)</f>
        <v>PG INSPECCIONES, PG EMERGENCIA</v>
      </c>
      <c r="M203" s="111" t="str">
        <f>VLOOKUP(I203,Hoja2!A$3:I$54,5,0)</f>
        <v>UNIFORMES CORPORATIVOS, CHAQUETAS CORPORATIVAS, CARNETIZACIÓN</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67" t="str">
        <f>VLOOKUP(I203,Hoja2!A$3:I$54,6,0)</f>
        <v>SECUELA, CALIFICACIÓN DE ENFERMEDAD LABORAL, MUERTE</v>
      </c>
      <c r="X203" s="73"/>
      <c r="Y203" s="73"/>
      <c r="Z203" s="73"/>
      <c r="AA203" s="72" t="s">
        <v>337</v>
      </c>
      <c r="AB203" s="72" t="str">
        <f>VLOOKUP(I203,Hoja2!A$3:I$54,8,0)</f>
        <v>BUENAS PRACTICAS, APLICACIÓN DE PROCEDIMIENTOS</v>
      </c>
      <c r="AC203" s="73" t="str">
        <f>VLOOKUP(I203,Hoja2!A$3:I$54,9,0)</f>
        <v>BUENAS PRACTICAS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8"/>
      <c r="B204" s="155"/>
      <c r="C204" s="119"/>
      <c r="D204" s="122"/>
      <c r="E204" s="125"/>
      <c r="F204" s="125"/>
      <c r="G204" s="125"/>
      <c r="H204" s="111" t="str">
        <f>VLOOKUP(I204,Hoja2!A$3:I$54,2,0)</f>
        <v>EXPLOSION, FUGA, DERRAME E INCENDIO</v>
      </c>
      <c r="I204" s="68" t="s">
        <v>230</v>
      </c>
      <c r="J204" s="111" t="str">
        <f>VLOOKUP(I204,Hoja2!A$3:I$54,3,0)</f>
        <v>INTOXICACIÓN, QUEMADURAS, LESIONES, ATRAPAMIENTO</v>
      </c>
      <c r="K204" s="69"/>
      <c r="L204" s="111" t="str">
        <f>VLOOKUP(I204,Hoja2!A$3:I$54,4,0)</f>
        <v>PG INSPECCIONES, PG EMERGENCIA</v>
      </c>
      <c r="M204" s="111" t="str">
        <f>VLOOKUP(I204,Hoja2!A$3:I$54,5,0)</f>
        <v>NO OBSERVADO</v>
      </c>
      <c r="N204" s="70">
        <v>6</v>
      </c>
      <c r="O204" s="70">
        <v>3</v>
      </c>
      <c r="P204" s="70">
        <v>10</v>
      </c>
      <c r="Q204" s="70">
        <f t="shared" si="32"/>
        <v>18</v>
      </c>
      <c r="R204" s="70">
        <f t="shared" si="33"/>
        <v>180</v>
      </c>
      <c r="S204" s="70" t="str">
        <f t="shared" si="34"/>
        <v>A-18</v>
      </c>
      <c r="T204" s="62" t="str">
        <f t="shared" si="35"/>
        <v>II</v>
      </c>
      <c r="U204" s="62" t="str">
        <f t="shared" si="36"/>
        <v>No Aceptable o Aceptable con Control Especifico</v>
      </c>
      <c r="V204" s="69">
        <v>1</v>
      </c>
      <c r="W204" s="67" t="str">
        <f>VLOOKUP(I204,Hoja2!A$3:I$54,6,0)</f>
        <v>SECUELA, CALIFICACIÓN DE ENFERMEDAD LABORAL, MUERTE</v>
      </c>
      <c r="X204" s="73"/>
      <c r="Y204" s="73"/>
      <c r="Z204" s="73"/>
      <c r="AA204" s="72" t="str">
        <f>VLOOKUP(I204,Hoja2!A$3:I$54,7,0)</f>
        <v>NS PLANES DE EMERGENCIA</v>
      </c>
      <c r="AB204" s="72" t="str">
        <f>VLOOKUP(I204,Hoja2!A$3:I$54,8,0)</f>
        <v>PROTOCOLOS DE EVACUACIÓN, PUNTO DE ENCUENTRO</v>
      </c>
      <c r="AC204" s="73" t="str">
        <f>VLOOKUP(I204,Hoja2!A$3:I$54,9,0)</f>
        <v>N/A</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58"/>
      <c r="B205" s="155"/>
      <c r="C205" s="119"/>
      <c r="D205" s="122"/>
      <c r="E205" s="125"/>
      <c r="F205" s="125"/>
      <c r="G205" s="125"/>
      <c r="H205" s="111" t="str">
        <f>VLOOKUP(I205,[1]Hoja2!A$3:I$54,2,0)</f>
        <v>MÁQUINARIA Y EQUIPO</v>
      </c>
      <c r="I205" s="68" t="s">
        <v>168</v>
      </c>
      <c r="J205" s="111" t="str">
        <f>VLOOKUP(I205,[1]Hoja2!A$3:I$54,3,0)</f>
        <v>ATRAPAMIENTO, AMPUTACIÓN, APLASTAMIENTO, FRACTURA</v>
      </c>
      <c r="K205" s="69"/>
      <c r="L205" s="111" t="str">
        <f>VLOOKUP(I205,[1]Hoja2!A$3:I$54,4,0)</f>
        <v>PG INSPECCIONES, PG EMERGENCIA, REQUISITOS PARA MANEJO DE MÁQUINAS, REQUISITOS PARA REALIZAR LABORES EN TALLERES</v>
      </c>
      <c r="M205" s="111" t="str">
        <f>VLOOKUP(I205,[1]Hoja2!A$3:I$54,5,0)</f>
        <v>ELEMENTOS DE PROTECCIÓN PERSONAL</v>
      </c>
      <c r="N205" s="70">
        <v>2</v>
      </c>
      <c r="O205" s="70">
        <v>3</v>
      </c>
      <c r="P205" s="70">
        <v>10</v>
      </c>
      <c r="Q205" s="70">
        <f t="shared" si="32"/>
        <v>6</v>
      </c>
      <c r="R205" s="70">
        <f t="shared" si="33"/>
        <v>60</v>
      </c>
      <c r="S205" s="70" t="str">
        <f t="shared" si="34"/>
        <v>M-6</v>
      </c>
      <c r="T205" s="62" t="str">
        <f t="shared" si="35"/>
        <v>III</v>
      </c>
      <c r="U205" s="62" t="str">
        <f t="shared" si="36"/>
        <v>Mejorable</v>
      </c>
      <c r="V205" s="69">
        <v>1</v>
      </c>
      <c r="W205" s="108" t="str">
        <f>VLOOKUP(I205,[1]Hoja2!A$3:I$54,6,0)</f>
        <v>SECUELA, CALIFICACIÓN DE ENFERMEDAD LABORAL, MUERTE</v>
      </c>
      <c r="X205" s="73"/>
      <c r="Y205" s="73"/>
      <c r="Z205" s="73"/>
      <c r="AA205" s="72" t="str">
        <f>VLOOKUP(I205,[1]Hoja2!A$3:I$54,7,0)</f>
        <v>NS EQUIPOS</v>
      </c>
      <c r="AB205" s="72" t="str">
        <f>VLOOKUP(I205,[1]Hoja2!A$3:I$54,8,0)</f>
        <v>BUENAS PRACTICAS, PROCEDIMIENTOS, INSPECCIONES PREUSO OPERACIONALES</v>
      </c>
      <c r="AC205" s="73" t="str">
        <f>VLOOKUP(I205,[1]Hoja2!A$3:I$54,9,0)</f>
        <v>INSPECCIONES PREOPERACIONALES</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63.75">
      <c r="A206" s="158"/>
      <c r="B206" s="155"/>
      <c r="C206" s="119"/>
      <c r="D206" s="122"/>
      <c r="E206" s="125"/>
      <c r="F206" s="125"/>
      <c r="G206" s="125"/>
      <c r="H206" s="111" t="str">
        <f>VLOOKUP(I206,[1]Hoja2!A$3:I$54,2,0)</f>
        <v>HERRAMIENTAS MANUALES</v>
      </c>
      <c r="I206" s="68" t="s">
        <v>174</v>
      </c>
      <c r="J206" s="111" t="str">
        <f>VLOOKUP(I206,[1]Hoja2!A$3:I$54,3,0)</f>
        <v>QUEMADURAS, LESIONES, PELLIZCOS, APLASTAMIENTOS</v>
      </c>
      <c r="K206" s="69"/>
      <c r="L206" s="111" t="str">
        <f>VLOOKUP(I206,[1]Hoja2!A$3:I$54,4,0)</f>
        <v>REQUISITOS MANEJO DE EQUIPOS EMPLEADOS EN LABORES DE CONSTRUCCION ACUEDUCTO Y ALCANTARILLADO, PG INSPECCIONES,PG EMERGENCIA, REQUISITOS  PARA EL MANEJO DE MÁQUINAS HERRAMIENTAS</v>
      </c>
      <c r="M206" s="111" t="str">
        <f>VLOOKUP(I206,[1]Hoja2!A$3:I$54,5,0)</f>
        <v>ELEMENTOS DE PROTECCIÓN PERSONAL</v>
      </c>
      <c r="N206" s="70">
        <v>2</v>
      </c>
      <c r="O206" s="70">
        <v>1</v>
      </c>
      <c r="P206" s="70">
        <v>10</v>
      </c>
      <c r="Q206" s="70">
        <f t="shared" si="32"/>
        <v>2</v>
      </c>
      <c r="R206" s="70">
        <f t="shared" si="33"/>
        <v>20</v>
      </c>
      <c r="S206" s="70" t="str">
        <f t="shared" si="34"/>
        <v>B-2</v>
      </c>
      <c r="T206" s="62" t="str">
        <f t="shared" si="35"/>
        <v>IV</v>
      </c>
      <c r="U206" s="62" t="str">
        <f t="shared" si="36"/>
        <v>Aceptable</v>
      </c>
      <c r="V206" s="69">
        <v>1</v>
      </c>
      <c r="W206" s="108" t="str">
        <f>VLOOKUP(I206,[1]Hoja2!A$3:I$54,6,0)</f>
        <v>SECUELA, CALIFICACIÓN DE ENFERMEDAD LABORAL</v>
      </c>
      <c r="X206" s="73"/>
      <c r="Y206" s="73"/>
      <c r="Z206" s="73"/>
      <c r="AA206" s="72" t="str">
        <f>VLOOKUP(I206,[1]Hoja2!A$3:I$54,7,0)</f>
        <v>NS HERRAMIENTAS</v>
      </c>
      <c r="AB206" s="72" t="str">
        <f>VLOOKUP(I206,[1]Hoja2!A$3:I$54,8,0)</f>
        <v>BUENAS PRACTICAS,  INSPECCIONES OPERACIONALES</v>
      </c>
      <c r="AC206" s="73" t="str">
        <f>VLOOKUP(I206,[1]Hoja2!A$3:I$54,9,0)</f>
        <v>INSPECCIONES PREOPERACIONALES</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40.5">
      <c r="A207" s="158"/>
      <c r="B207" s="155"/>
      <c r="C207" s="119"/>
      <c r="D207" s="122"/>
      <c r="E207" s="125"/>
      <c r="F207" s="125"/>
      <c r="G207" s="125"/>
      <c r="H207" s="111" t="str">
        <f>VLOOKUP(I207,[1]Hoja2!A$3:I$54,2,0)</f>
        <v>MANTENIMIENTO DE PUENTE GRUAS, LIMPIEZA DE CANALES, MANTENIMIENTO DE INSTALACIONES LOCATIVAS, MANTENIMIENTO Y REPARACION DE POZOS</v>
      </c>
      <c r="I207" s="68" t="s">
        <v>203</v>
      </c>
      <c r="J207" s="111" t="str">
        <f>VLOOKUP(I207,[1]Hoja2!A$3:I$54,3,0)</f>
        <v>LESIONES, FRACTURAS</v>
      </c>
      <c r="K207" s="69"/>
      <c r="L207" s="111" t="str">
        <f>VLOOKUP(I207,[1]Hoja2!A$3:I$54,4,0)</f>
        <v>PG INSPECCIONES, PG EMERGENCIA, REQUISITOS MÍNIMOS DE SEGURIDAD E HIGIENE PARA TRABAJOS EN ALTURAS</v>
      </c>
      <c r="M207" s="111" t="str">
        <f>VLOOKUP(I207,[1]Hoja2!A$3:I$54,5,0)</f>
        <v>ELEMENTOS DE PROTECCIÓN PERSONAL</v>
      </c>
      <c r="N207" s="70">
        <v>6</v>
      </c>
      <c r="O207" s="70">
        <v>3</v>
      </c>
      <c r="P207" s="70">
        <v>25</v>
      </c>
      <c r="Q207" s="70">
        <f t="shared" si="32"/>
        <v>18</v>
      </c>
      <c r="R207" s="70">
        <f t="shared" si="33"/>
        <v>450</v>
      </c>
      <c r="S207" s="70" t="str">
        <f t="shared" si="34"/>
        <v>A-18</v>
      </c>
      <c r="T207" s="62" t="str">
        <f t="shared" si="35"/>
        <v>II</v>
      </c>
      <c r="U207" s="62" t="str">
        <f t="shared" si="36"/>
        <v>No Aceptable o Aceptable con Control Especifico</v>
      </c>
      <c r="V207" s="69">
        <v>1</v>
      </c>
      <c r="W207" s="108" t="str">
        <f>VLOOKUP(I207,[1]Hoja2!A$3:I$54,6,0)</f>
        <v>SECUELA, CALIFICACIÓN DE ENFERMEDAD LABORAL, MUERTE</v>
      </c>
      <c r="X207" s="73"/>
      <c r="Y207" s="73"/>
      <c r="Z207" s="73"/>
      <c r="AA207" s="72" t="str">
        <f>VLOOKUP(I207,[1]Hoja2!A$3:I$54,7,0)</f>
        <v>NS TRABAJO EN ALTURAS</v>
      </c>
      <c r="AB207" s="72" t="str">
        <f>VLOOKUP(I207,[1]Hoja2!A$3:I$54,8,0)</f>
        <v>BUENAS PRACTICAS Y USO DE EPP COLECTIVOS</v>
      </c>
      <c r="AC207" s="73" t="str">
        <f>VLOOKUP(I207,[1]Hoja2!A$3:I$54,9,0)</f>
        <v>USO EPP, LISTAS PREOPERACIONALES</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40.5">
      <c r="A208" s="158"/>
      <c r="B208" s="155"/>
      <c r="C208" s="119"/>
      <c r="D208" s="122"/>
      <c r="E208" s="125"/>
      <c r="F208" s="125"/>
      <c r="G208" s="125"/>
      <c r="H208" s="111" t="str">
        <f>VLOOKUP(I208,[1]Hoja2!A$3:I$54,2,0)</f>
        <v>INGRESO A POZOS, RED DE ACUEDUCTO, EXCAVACIONES</v>
      </c>
      <c r="I208" s="68" t="s">
        <v>196</v>
      </c>
      <c r="J208" s="111" t="str">
        <f>VLOOKUP(I208,[1]Hoja2!A$3:I$54,3,0)</f>
        <v>INTOXICACIÓN, ASFIXIA</v>
      </c>
      <c r="K208" s="69"/>
      <c r="L208" s="111" t="str">
        <f>VLOOKUP(I208,[1]Hoja2!A$3:I$54,4,0)</f>
        <v>PG INSPECCIONES, PG EMERGENCIA, REQUISITOS MÍNIMOS DE SEGURIDAD E HIGIENE PARA ESPACIOS CONFINADOS</v>
      </c>
      <c r="M208" s="111" t="str">
        <f>VLOOKUP(I208,[1]Hoja2!A$3:I$54,5,0)</f>
        <v>ELEMENTOS DE PROTECCIÓN PERSONAL</v>
      </c>
      <c r="N208" s="70">
        <v>6</v>
      </c>
      <c r="O208" s="70">
        <v>3</v>
      </c>
      <c r="P208" s="70">
        <v>25</v>
      </c>
      <c r="Q208" s="70">
        <f t="shared" si="32"/>
        <v>18</v>
      </c>
      <c r="R208" s="70">
        <f t="shared" si="33"/>
        <v>450</v>
      </c>
      <c r="S208" s="70" t="str">
        <f t="shared" si="34"/>
        <v>A-18</v>
      </c>
      <c r="T208" s="62" t="str">
        <f t="shared" si="35"/>
        <v>II</v>
      </c>
      <c r="U208" s="62" t="str">
        <f t="shared" si="36"/>
        <v>No Aceptable o Aceptable con Control Especifico</v>
      </c>
      <c r="V208" s="69">
        <v>1</v>
      </c>
      <c r="W208" s="108" t="str">
        <f>VLOOKUP(I208,[1]Hoja2!A$3:I$54,6,0)</f>
        <v>SECUELA, CALIFICACIÓN DE ENFERMEDAD LABORAL, MUERTE</v>
      </c>
      <c r="X208" s="73"/>
      <c r="Y208" s="73"/>
      <c r="Z208" s="73"/>
      <c r="AA208" s="72" t="str">
        <f>VLOOKUP(I208,[1]Hoja2!A$3:I$54,7,0)</f>
        <v>NS ESPACIOS CONFINADOS</v>
      </c>
      <c r="AB208" s="72" t="str">
        <f>VLOOKUP(I208,[1]Hoja2!A$3:I$54,8,0)</f>
        <v>BUENAS PRACTICAS, USO DE EPP Y COLECTIVOS</v>
      </c>
      <c r="AC208" s="73" t="str">
        <f>VLOOKUP(I208,[1]Hoja2!A$3:I$54,9,0)</f>
        <v>LISTAS PREOPERACIONALES</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9.25" customHeight="1">
      <c r="A209" s="158"/>
      <c r="B209" s="155"/>
      <c r="C209" s="119"/>
      <c r="D209" s="122"/>
      <c r="E209" s="125"/>
      <c r="F209" s="125"/>
      <c r="G209" s="125"/>
      <c r="H209" s="111" t="str">
        <f>VLOOKUP(I209,Hoja2!A$3:I$54,2,0)</f>
        <v>CARGA Y DESCARGA DE MÁQUINARIAS Y EQUIPOS</v>
      </c>
      <c r="I209" s="68" t="s">
        <v>216</v>
      </c>
      <c r="J209" s="111" t="str">
        <f>VLOOKUP(I209,Hoja2!A$3:I$54,3,0)</f>
        <v>APLASTAMIENTO, ATRAPAMIENTO, AMPUTACIÓN, PÉRDIDAS MATERIALES, FRACTURAS</v>
      </c>
      <c r="K209" s="69"/>
      <c r="L209" s="111" t="str">
        <f>VLOOKUP(I209,Hoja2!A$3:I$54,4,0)</f>
        <v>PG INSPECCIONES, PG EMERGENCIA, REQUISITOS MÍNIMOS DE SEGURIDAD E HIGIENE PARA TRABAJOS EN ALTURAS</v>
      </c>
      <c r="M209" s="111" t="str">
        <f>VLOOKUP(I209,Hoja2!A$3:I$54,5,0)</f>
        <v>NO OBSERVADO</v>
      </c>
      <c r="N209" s="70">
        <v>2</v>
      </c>
      <c r="O209" s="70">
        <v>1</v>
      </c>
      <c r="P209" s="70">
        <v>10</v>
      </c>
      <c r="Q209" s="70">
        <f t="shared" si="32"/>
        <v>2</v>
      </c>
      <c r="R209" s="70">
        <f t="shared" si="33"/>
        <v>20</v>
      </c>
      <c r="S209" s="70" t="str">
        <f t="shared" si="34"/>
        <v>B-2</v>
      </c>
      <c r="T209" s="62" t="str">
        <f t="shared" si="35"/>
        <v>IV</v>
      </c>
      <c r="U209" s="62" t="str">
        <f t="shared" si="36"/>
        <v>Aceptable</v>
      </c>
      <c r="V209" s="69">
        <v>1</v>
      </c>
      <c r="W209" s="67" t="str">
        <f>VLOOKUP(I209,Hoja2!A$3:I$54,6,0)</f>
        <v>SECUELA, CALIFICACIÓN DE ENFERMEDAD LABORAL, MUERTE</v>
      </c>
      <c r="X209" s="73"/>
      <c r="Y209" s="73"/>
      <c r="Z209" s="73"/>
      <c r="AA209" s="72" t="str">
        <f>VLOOKUP(I209,Hoja2!A$3:I$54,7,0)</f>
        <v>NS DE IZAJE</v>
      </c>
      <c r="AB209" s="72" t="str">
        <f>VLOOKUP(I209,Hoja2!A$3:I$54,8,0)</f>
        <v>BUENAS PRACTICAS, INSPECCIONES PREOPERACIONALES</v>
      </c>
      <c r="AC209" s="73" t="str">
        <f>VLOOKUP(I209,Hoja2!A$3:I$54,9,0)</f>
        <v>USO ADECUADO DE LENGUAJE PARA OPERACIONES DE IZAJE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9.25" customHeight="1">
      <c r="A210" s="158"/>
      <c r="B210" s="155"/>
      <c r="C210" s="119"/>
      <c r="D210" s="122"/>
      <c r="E210" s="125"/>
      <c r="F210" s="125"/>
      <c r="G210" s="125"/>
      <c r="H210" s="113" t="str">
        <f>VLOOKUP(I210,Hoja2!A$3:I$54,2,0)</f>
        <v>EXPLOSION, FUGA, DERRAME E INCENDIO</v>
      </c>
      <c r="I210" s="68" t="s">
        <v>230</v>
      </c>
      <c r="J210" s="113" t="str">
        <f>VLOOKUP(I210,Hoja2!A$3:I$54,3,0)</f>
        <v>INTOXICACIÓN, QUEMADURAS, LESIONES, ATRAPAMIENTO</v>
      </c>
      <c r="K210" s="69"/>
      <c r="L210" s="113" t="str">
        <f>VLOOKUP(I210,Hoja2!A$3:I$54,4,0)</f>
        <v>PG INSPECCIONES, PG EMERGENCIA</v>
      </c>
      <c r="M210" s="113" t="str">
        <f>VLOOKUP(I210,Hoja2!A$3:I$54,5,0)</f>
        <v>NO OBSERVADO</v>
      </c>
      <c r="N210" s="70">
        <v>6</v>
      </c>
      <c r="O210" s="70">
        <v>3</v>
      </c>
      <c r="P210" s="70">
        <v>25</v>
      </c>
      <c r="Q210" s="70">
        <f t="shared" si="32"/>
        <v>18</v>
      </c>
      <c r="R210" s="70">
        <f t="shared" si="33"/>
        <v>450</v>
      </c>
      <c r="S210" s="70" t="str">
        <f t="shared" si="34"/>
        <v>A-18</v>
      </c>
      <c r="T210" s="62" t="str">
        <f t="shared" si="35"/>
        <v>II</v>
      </c>
      <c r="U210" s="62" t="str">
        <f t="shared" si="36"/>
        <v>No Aceptable o Aceptable con Control Especifico</v>
      </c>
      <c r="V210" s="69">
        <v>1</v>
      </c>
      <c r="W210" s="113" t="str">
        <f>VLOOKUP(I210,Hoja2!A$3:I$54,6,0)</f>
        <v>SECUELA, CALIFICACIÓN DE ENFERMEDAD LABORAL, MUERTE</v>
      </c>
      <c r="X210" s="73"/>
      <c r="Y210" s="73"/>
      <c r="Z210" s="73"/>
      <c r="AA210" s="72" t="str">
        <f>VLOOKUP(I210,Hoja2!A$3:I$54,7,0)</f>
        <v>NS PLANES DE EMERGENCIA</v>
      </c>
      <c r="AB210" s="72" t="str">
        <f>VLOOKUP(I210,Hoja2!A$3:I$54,8,0)</f>
        <v>PROTOCOLOS DE EVACUACIÓN, PUNTO DE ENCUENTRO</v>
      </c>
      <c r="AC210" s="73" t="str">
        <f>VLOOKUP(I210,Hoja2!A$3:I$54,9,0)</f>
        <v>N/A</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9.25" customHeight="1">
      <c r="A211" s="158"/>
      <c r="B211" s="155"/>
      <c r="C211" s="119"/>
      <c r="D211" s="122"/>
      <c r="E211" s="125"/>
      <c r="F211" s="125"/>
      <c r="G211" s="125"/>
      <c r="H211" s="111" t="str">
        <f>VLOOKUP(I211,Hoja2!A$3:I$54,2,0)</f>
        <v>AUSENCIA O EXCESO DE LUZ EN UN AMBIENTE</v>
      </c>
      <c r="I211" s="68" t="s">
        <v>47</v>
      </c>
      <c r="J211" s="111" t="str">
        <f>VLOOKUP(I211,Hoja2!A$3:I$54,3,0)</f>
        <v>ESTRÉS, DIFICULTAD PARA VER, CANSANCIO VISUAL</v>
      </c>
      <c r="K211" s="69"/>
      <c r="L211" s="111" t="str">
        <f>VLOOKUP(I211,Hoja2!A$3:I$54,4,0)</f>
        <v>PG INSPECCIONES, PG EMERGENCIA</v>
      </c>
      <c r="M211" s="111" t="str">
        <f>VLOOKUP(I211,Hoja2!A$3:I$54,5,0)</f>
        <v>NO OBSERVADO</v>
      </c>
      <c r="N211" s="70">
        <v>10</v>
      </c>
      <c r="O211" s="70">
        <v>3</v>
      </c>
      <c r="P211" s="70">
        <v>25</v>
      </c>
      <c r="Q211" s="70">
        <f t="shared" si="32"/>
        <v>30</v>
      </c>
      <c r="R211" s="70">
        <f t="shared" si="33"/>
        <v>750</v>
      </c>
      <c r="S211" s="70" t="str">
        <f t="shared" si="34"/>
        <v>MA-30</v>
      </c>
      <c r="T211" s="62" t="str">
        <f t="shared" si="35"/>
        <v>I</v>
      </c>
      <c r="U211" s="62" t="str">
        <f t="shared" si="36"/>
        <v>No Aceptable</v>
      </c>
      <c r="V211" s="69">
        <v>1</v>
      </c>
      <c r="W211" s="67" t="str">
        <f>VLOOKUP(I211,Hoja2!A$3:I$54,6,0)</f>
        <v>SECUELA, CALIFICACIÓN DE ENFERMEDAD LABORAL</v>
      </c>
      <c r="X211" s="73"/>
      <c r="Y211" s="73"/>
      <c r="Z211" s="73"/>
      <c r="AA211" s="72" t="s">
        <v>337</v>
      </c>
      <c r="AB211" s="72" t="str">
        <f>VLOOKUP(I211,Hoja2!A$3:I$54,8,0)</f>
        <v>AUTOCUIDADO E HIGIENE</v>
      </c>
      <c r="AC211" s="73" t="str">
        <f>VLOOKUP(I211,Hoja2!A$3:I$54,9,0)</f>
        <v>PG HIGIENE</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27" customHeight="1">
      <c r="A212" s="158"/>
      <c r="B212" s="155"/>
      <c r="C212" s="119"/>
      <c r="D212" s="122"/>
      <c r="E212" s="125"/>
      <c r="F212" s="125"/>
      <c r="G212" s="125"/>
      <c r="H212" s="111" t="str">
        <f>VLOOKUP(I212,Hoja2!A$3:I$54,2,0)</f>
        <v>MÁQUINARIA O EQUIPO</v>
      </c>
      <c r="I212" s="68" t="s">
        <v>54</v>
      </c>
      <c r="J212" s="111" t="str">
        <f>VLOOKUP(I212,Hoja2!A$3:I$54,3,0)</f>
        <v>SORDERA, ESTRÉS, HIPOACUSIA, CEFALÉA, IRRATIBILIDAD</v>
      </c>
      <c r="K212" s="69"/>
      <c r="L212" s="111" t="str">
        <f>VLOOKUP(I212,Hoja2!A$3:I$54,4,0)</f>
        <v>PG INSPECCIONES, PG EMERGENCIA</v>
      </c>
      <c r="M212" s="111" t="str">
        <f>VLOOKUP(I212,Hoja2!A$3:I$54,5,0)</f>
        <v>PVE RUIDO</v>
      </c>
      <c r="N212" s="70">
        <v>10</v>
      </c>
      <c r="O212" s="70">
        <v>3</v>
      </c>
      <c r="P212" s="70">
        <v>25</v>
      </c>
      <c r="Q212" s="70">
        <f t="shared" si="32"/>
        <v>30</v>
      </c>
      <c r="R212" s="70">
        <f t="shared" si="33"/>
        <v>750</v>
      </c>
      <c r="S212" s="70" t="str">
        <f t="shared" si="34"/>
        <v>MA-30</v>
      </c>
      <c r="T212" s="62" t="str">
        <f t="shared" si="35"/>
        <v>I</v>
      </c>
      <c r="U212" s="62" t="str">
        <f t="shared" si="36"/>
        <v>No Aceptable</v>
      </c>
      <c r="V212" s="69">
        <v>1</v>
      </c>
      <c r="W212" s="67" t="str">
        <f>VLOOKUP(I212,Hoja2!A$3:I$54,6,0)</f>
        <v>SECUELA, CALIFICACIÓN DE ENFERMEDAD LABORAL</v>
      </c>
      <c r="X212" s="73"/>
      <c r="Y212" s="73"/>
      <c r="Z212" s="73"/>
      <c r="AA212" s="72" t="s">
        <v>337</v>
      </c>
      <c r="AB212" s="72" t="str">
        <f>VLOOKUP(I212,Hoja2!A$3:I$54,8,0)</f>
        <v>AUTOCUIDADO E HIGIENE</v>
      </c>
      <c r="AC212" s="73" t="str">
        <f>VLOOKUP(I212,Hoja2!A$3:I$54,9,0)</f>
        <v>FORTALECIMIENTO PV RUIDO</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15">
      <c r="A213" s="158"/>
      <c r="B213" s="155"/>
      <c r="C213" s="119"/>
      <c r="D213" s="122"/>
      <c r="E213" s="125"/>
      <c r="F213" s="125"/>
      <c r="G213" s="125"/>
      <c r="H213" s="111" t="str">
        <f>VLOOKUP(I213,Hoja2!A$3:I$54,2,0)</f>
        <v>MÁQUINARIA O EQUIPO</v>
      </c>
      <c r="I213" s="68" t="s">
        <v>59</v>
      </c>
      <c r="J213" s="111" t="str">
        <f>VLOOKUP(I213,Hoja2!A$3:I$54,3,0)</f>
        <v>MAREOS, VÓMITOS, Y SÍNTOMAS NEURÓLOGICOS</v>
      </c>
      <c r="K213" s="69"/>
      <c r="L213" s="111" t="str">
        <f>VLOOKUP(I213,Hoja2!A$3:I$54,4,0)</f>
        <v>PG INSPECCIONES, PG EMERGENCIA</v>
      </c>
      <c r="M213" s="111" t="str">
        <f>VLOOKUP(I213,Hoja2!A$3:I$54,5,0)</f>
        <v>PVE RUIDO</v>
      </c>
      <c r="N213" s="70">
        <v>10</v>
      </c>
      <c r="O213" s="70">
        <v>3</v>
      </c>
      <c r="P213" s="70">
        <v>25</v>
      </c>
      <c r="Q213" s="70">
        <f t="shared" si="32"/>
        <v>30</v>
      </c>
      <c r="R213" s="70">
        <f t="shared" si="33"/>
        <v>750</v>
      </c>
      <c r="S213" s="70" t="str">
        <f t="shared" si="34"/>
        <v>MA-30</v>
      </c>
      <c r="T213" s="62" t="str">
        <f t="shared" si="35"/>
        <v>I</v>
      </c>
      <c r="U213" s="62" t="str">
        <f t="shared" si="36"/>
        <v>No Aceptable</v>
      </c>
      <c r="V213" s="69">
        <v>1</v>
      </c>
      <c r="W213" s="67" t="str">
        <f>VLOOKUP(I213,Hoja2!A$3:I$54,6,0)</f>
        <v>SECUELA, CALIFICACIÓN DE ENFERMEDAD LABORAL</v>
      </c>
      <c r="X213" s="73"/>
      <c r="Y213" s="73"/>
      <c r="Z213" s="73"/>
      <c r="AA213" s="72" t="s">
        <v>337</v>
      </c>
      <c r="AB213" s="72" t="str">
        <f>VLOOKUP(I213,Hoja2!A$3:I$54,8,0)</f>
        <v>AUTOCUIDADO</v>
      </c>
      <c r="AC213" s="73" t="str">
        <f>VLOOKUP(I213,Hoja2!A$3:I$54,9,0)</f>
        <v>PG HIGIENE</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15">
      <c r="A214" s="158"/>
      <c r="B214" s="155"/>
      <c r="C214" s="119"/>
      <c r="D214" s="122"/>
      <c r="E214" s="125"/>
      <c r="F214" s="125"/>
      <c r="G214" s="125"/>
      <c r="H214" s="111" t="str">
        <f>VLOOKUP(I214,Hoja2!A$3:I$54,2,0)</f>
        <v>X, GAMMA, ALFA, BETA, NEUTRONES</v>
      </c>
      <c r="I214" s="68" t="s">
        <v>69</v>
      </c>
      <c r="J214" s="111" t="str">
        <f>VLOOKUP(I214,Hoja2!A$3:I$54,3,0)</f>
        <v>QUEMADURAS</v>
      </c>
      <c r="K214" s="69"/>
      <c r="L214" s="111" t="str">
        <f>VLOOKUP(I214,Hoja2!A$3:I$54,4,0)</f>
        <v>PG INSPECCIONES, PG EMERGENCIA</v>
      </c>
      <c r="M214" s="111" t="str">
        <f>VLOOKUP(I214,Hoja2!A$3:I$54,5,0)</f>
        <v>PVE RADIACIÓN</v>
      </c>
      <c r="N214" s="70">
        <v>2</v>
      </c>
      <c r="O214" s="70">
        <v>3</v>
      </c>
      <c r="P214" s="70">
        <v>10</v>
      </c>
      <c r="Q214" s="70">
        <f t="shared" si="32"/>
        <v>6</v>
      </c>
      <c r="R214" s="70">
        <f t="shared" si="33"/>
        <v>60</v>
      </c>
      <c r="S214" s="70" t="str">
        <f t="shared" si="34"/>
        <v>M-6</v>
      </c>
      <c r="T214" s="62" t="str">
        <f t="shared" si="35"/>
        <v>III</v>
      </c>
      <c r="U214" s="62" t="str">
        <f t="shared" si="36"/>
        <v>Mejorable</v>
      </c>
      <c r="V214" s="69">
        <v>1</v>
      </c>
      <c r="W214" s="67" t="str">
        <f>VLOOKUP(I214,Hoja2!A$3:I$54,6,0)</f>
        <v>SECUELA, CALIFICACIÓN DE ENFERMEDAD LABORAL, MUERTE</v>
      </c>
      <c r="X214" s="73"/>
      <c r="Y214" s="73"/>
      <c r="Z214" s="73"/>
      <c r="AA214" s="72" t="s">
        <v>337</v>
      </c>
      <c r="AB214" s="72" t="str">
        <f>VLOOKUP(I214,Hoja2!A$3:I$54,8,0)</f>
        <v>N/A</v>
      </c>
      <c r="AC214" s="73" t="str">
        <f>VLOOKUP(I214,Hoja2!A$3:I$54,9,0)</f>
        <v>FORTALECIMIENTO PVE RADIACIÓN</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8"/>
      <c r="B215" s="155"/>
      <c r="C215" s="119"/>
      <c r="D215" s="122"/>
      <c r="E215" s="125"/>
      <c r="F215" s="125"/>
      <c r="G215" s="125"/>
      <c r="H215" s="111" t="str">
        <f>VLOOKUP(I215,Hoja2!A$3:I$54,2,0)</f>
        <v>POLVOS INORGÁNICOS</v>
      </c>
      <c r="I215" s="68" t="s">
        <v>78</v>
      </c>
      <c r="J215" s="111" t="str">
        <f>VLOOKUP(I215,Hoja2!A$3:I$54,3,0)</f>
        <v>COMPLICACIONES RESPIRATORIAS</v>
      </c>
      <c r="K215" s="69"/>
      <c r="L215" s="111" t="str">
        <f>VLOOKUP(I215,Hoja2!A$3:I$54,4,0)</f>
        <v>PG INSPECCIONES, PG EMERGENCIA, PG RIESGO QUÍMICO</v>
      </c>
      <c r="M215" s="111" t="str">
        <f>VLOOKUP(I215,Hoja2!A$3:I$54,5,0)</f>
        <v>ELEMENTOS DE PROTECCIÓN PERSONAL</v>
      </c>
      <c r="N215" s="70">
        <v>6</v>
      </c>
      <c r="O215" s="70">
        <v>3</v>
      </c>
      <c r="P215" s="70">
        <v>25</v>
      </c>
      <c r="Q215" s="70">
        <f t="shared" si="32"/>
        <v>18</v>
      </c>
      <c r="R215" s="70">
        <f t="shared" si="33"/>
        <v>450</v>
      </c>
      <c r="S215" s="70" t="str">
        <f t="shared" si="34"/>
        <v>A-18</v>
      </c>
      <c r="T215" s="62" t="str">
        <f t="shared" si="35"/>
        <v>II</v>
      </c>
      <c r="U215" s="62" t="str">
        <f t="shared" si="36"/>
        <v>No Aceptable o Aceptable con Control Especifico</v>
      </c>
      <c r="V215" s="69">
        <v>1</v>
      </c>
      <c r="W215" s="67" t="str">
        <f>VLOOKUP(I215,Hoja2!A$3:I$54,6,0)</f>
        <v>SECUELA, CALIFICACIÓN DE ENFERMEDAD LABORAL</v>
      </c>
      <c r="X215" s="73"/>
      <c r="Y215" s="73"/>
      <c r="Z215" s="73"/>
      <c r="AA215" s="72" t="str">
        <f>VLOOKUP(I215,Hoja2!A$3:I$54,7,0)</f>
        <v>NS QUIMICOS</v>
      </c>
      <c r="AB215" s="72" t="str">
        <f>VLOOKUP(I215,Hoja2!A$3:I$54,8,0)</f>
        <v>BUENAS PRACTICAS Y USO DE EPP</v>
      </c>
      <c r="AC215" s="73" t="str">
        <f>VLOOKUP(I215,Hoja2!A$3:I$54,9,0)</f>
        <v>PG HIGIENE</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6.25" customHeight="1">
      <c r="A216" s="158"/>
      <c r="B216" s="155"/>
      <c r="C216" s="119"/>
      <c r="D216" s="122"/>
      <c r="E216" s="125"/>
      <c r="F216" s="125"/>
      <c r="G216" s="125"/>
      <c r="H216" s="111" t="str">
        <f>VLOOKUP(I216,Hoja2!A$3:I$54,2,0)</f>
        <v>MATERIAL PARTICULADO</v>
      </c>
      <c r="I216" s="68" t="s">
        <v>84</v>
      </c>
      <c r="J216" s="111" t="str">
        <f>VLOOKUP(I216,Hoja2!A$3:I$54,3,0)</f>
        <v>COMPLICACIONES RESPIRATORIAS</v>
      </c>
      <c r="K216" s="69"/>
      <c r="L216" s="111" t="str">
        <f>VLOOKUP(I216,Hoja2!A$3:I$54,4,0)</f>
        <v>PG INSPECCIONES, PG EMERGENCIA, PG RIESGO QUÍMICO</v>
      </c>
      <c r="M216" s="111" t="str">
        <f>VLOOKUP(I216,Hoja2!A$3:I$54,5,0)</f>
        <v>ELEMENTOS DE PROTECCIÓN PERSONAL</v>
      </c>
      <c r="N216" s="70">
        <v>2</v>
      </c>
      <c r="O216" s="70">
        <v>1</v>
      </c>
      <c r="P216" s="70">
        <v>10</v>
      </c>
      <c r="Q216" s="70">
        <f t="shared" si="32"/>
        <v>2</v>
      </c>
      <c r="R216" s="70">
        <f t="shared" si="33"/>
        <v>20</v>
      </c>
      <c r="S216" s="70" t="str">
        <f t="shared" si="34"/>
        <v>B-2</v>
      </c>
      <c r="T216" s="62" t="str">
        <f t="shared" si="35"/>
        <v>IV</v>
      </c>
      <c r="U216" s="62" t="str">
        <f t="shared" si="36"/>
        <v>Aceptable</v>
      </c>
      <c r="V216" s="69">
        <v>1</v>
      </c>
      <c r="W216" s="67" t="str">
        <f>VLOOKUP(I216,Hoja2!A$3:I$54,6,0)</f>
        <v>SECUELA, CALIFICACIÓN DE ENFERMEDAD LABORAL</v>
      </c>
      <c r="X216" s="73"/>
      <c r="Y216" s="73"/>
      <c r="Z216" s="73"/>
      <c r="AA216" s="72" t="str">
        <f>VLOOKUP(I216,Hoja2!A$3:I$54,7,0)</f>
        <v>NS QUIMICOS</v>
      </c>
      <c r="AB216" s="72" t="str">
        <f>VLOOKUP(I216,Hoja2!A$3:I$54,8,0)</f>
        <v>BUENAS PRACTICAS Y USO DE EPP</v>
      </c>
      <c r="AC216" s="73" t="str">
        <f>VLOOKUP(I216,Hoja2!A$3:I$54,9,0)</f>
        <v>FORTALECIMIENTO PVE QUÍMICO</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8"/>
      <c r="B217" s="155"/>
      <c r="C217" s="119"/>
      <c r="D217" s="122"/>
      <c r="E217" s="125"/>
      <c r="F217" s="125"/>
      <c r="G217" s="125"/>
      <c r="H217" s="111" t="str">
        <f>VLOOKUP(I217,Hoja2!A$3:I$54,2,0)</f>
        <v>HUMOS METÁLICOS O NO METÁLICOS</v>
      </c>
      <c r="I217" s="68" t="s">
        <v>93</v>
      </c>
      <c r="J217" s="111" t="str">
        <f>VLOOKUP(I217,Hoja2!A$3:I$54,3,0)</f>
        <v>COMPLICACIONES RESPIRATORIAS</v>
      </c>
      <c r="K217" s="69"/>
      <c r="L217" s="111" t="str">
        <f>VLOOKUP(I217,Hoja2!A$3:I$54,4,0)</f>
        <v>PG INSPECCIONES, PG EMERGENCIA, PG RIESGO QUÍMICO</v>
      </c>
      <c r="M217" s="111" t="str">
        <f>VLOOKUP(I217,Hoja2!A$3:I$54,5,0)</f>
        <v>ELEMENTOS DE PROTECCIÓN PERSONAL</v>
      </c>
      <c r="N217" s="70">
        <v>10</v>
      </c>
      <c r="O217" s="70">
        <v>3</v>
      </c>
      <c r="P217" s="70">
        <v>25</v>
      </c>
      <c r="Q217" s="70">
        <f t="shared" si="32"/>
        <v>30</v>
      </c>
      <c r="R217" s="70">
        <f t="shared" si="33"/>
        <v>750</v>
      </c>
      <c r="S217" s="70" t="str">
        <f t="shared" si="34"/>
        <v>MA-30</v>
      </c>
      <c r="T217" s="62" t="str">
        <f t="shared" si="35"/>
        <v>I</v>
      </c>
      <c r="U217" s="62" t="str">
        <f t="shared" si="36"/>
        <v>No Aceptable</v>
      </c>
      <c r="V217" s="69">
        <v>1</v>
      </c>
      <c r="W217" s="67" t="str">
        <f>VLOOKUP(I217,Hoja2!A$3:I$54,6,0)</f>
        <v>SECUELA, CALIFICACIÓN DE ENFERMEDAD LABORAL, MUERTE</v>
      </c>
      <c r="X217" s="73"/>
      <c r="Y217" s="73"/>
      <c r="Z217" s="73"/>
      <c r="AA217" s="72" t="str">
        <f>VLOOKUP(I217,Hoja2!A$3:I$54,7,0)</f>
        <v>NS QUIMICOS</v>
      </c>
      <c r="AB217" s="72" t="str">
        <f>VLOOKUP(I217,Hoja2!A$3:I$54,8,0)</f>
        <v>BUENAS PRACTICAS, AUTOCUIDADO Y EPP</v>
      </c>
      <c r="AC217" s="73" t="str">
        <f>VLOOKUP(I217,Hoja2!A$3:I$54,9,0)</f>
        <v>FORTALECIMIENTO PVE QUÍMICO</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15">
      <c r="A218" s="158"/>
      <c r="B218" s="155"/>
      <c r="C218" s="119"/>
      <c r="D218" s="122"/>
      <c r="E218" s="125"/>
      <c r="F218" s="125"/>
      <c r="G218" s="125"/>
      <c r="H218" s="111" t="str">
        <f>VLOOKUP(I218,Hoja2!A$3:I$54,2,0)</f>
        <v>MICROORGANISMOS</v>
      </c>
      <c r="I218" s="68" t="s">
        <v>237</v>
      </c>
      <c r="J218" s="111" t="str">
        <f>VLOOKUP(I218,Hoja2!A$3:I$54,3,0)</f>
        <v>GRIPAS, NAUSEAS, MAREOS, MALESTAR GENERAL</v>
      </c>
      <c r="K218" s="69"/>
      <c r="L218" s="111" t="str">
        <f>VLOOKUP(I218,Hoja2!A$3:I$54,4,0)</f>
        <v>PG INSPECCIONES, PG EMERGENCIA</v>
      </c>
      <c r="M218" s="111" t="str">
        <f>VLOOKUP(I218,Hoja2!A$3:I$54,5,0)</f>
        <v>PVE BIOLÓGICO</v>
      </c>
      <c r="N218" s="70">
        <v>2</v>
      </c>
      <c r="O218" s="70">
        <v>1</v>
      </c>
      <c r="P218" s="70">
        <v>10</v>
      </c>
      <c r="Q218" s="70">
        <f t="shared" si="32"/>
        <v>2</v>
      </c>
      <c r="R218" s="70">
        <f t="shared" si="33"/>
        <v>20</v>
      </c>
      <c r="S218" s="70" t="str">
        <f t="shared" si="34"/>
        <v>B-2</v>
      </c>
      <c r="T218" s="62" t="str">
        <f t="shared" si="35"/>
        <v>IV</v>
      </c>
      <c r="U218" s="62" t="str">
        <f t="shared" si="36"/>
        <v>Aceptable</v>
      </c>
      <c r="V218" s="69">
        <v>1</v>
      </c>
      <c r="W218" s="67" t="str">
        <f>VLOOKUP(I218,Hoja2!A$3:I$54,6,0)</f>
        <v>SECUELA</v>
      </c>
      <c r="X218" s="73"/>
      <c r="Y218" s="73"/>
      <c r="Z218" s="73"/>
      <c r="AA218" s="72" t="str">
        <f>VLOOKUP(I218,Hoja2!A$3:I$54,7,0)</f>
        <v>NS BIOLÓGICO</v>
      </c>
      <c r="AB218" s="72" t="str">
        <f>VLOOKUP(I218,Hoja2!A$3:I$54,8,0)</f>
        <v>N/A</v>
      </c>
      <c r="AC218" s="73" t="str">
        <f>VLOOKUP(I218,Hoja2!A$3:I$54,9,0)</f>
        <v>BUENAS PRACTICAS</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25.5">
      <c r="A219" s="158"/>
      <c r="B219" s="155"/>
      <c r="C219" s="119"/>
      <c r="D219" s="122"/>
      <c r="E219" s="125"/>
      <c r="F219" s="125"/>
      <c r="G219" s="125"/>
      <c r="H219" s="111" t="str">
        <f>VLOOKUP(I219,Hoja2!A$3:I$54,2,0)</f>
        <v>MICROORGANISMOS EN EL AMBIENTE</v>
      </c>
      <c r="I219" s="68" t="s">
        <v>240</v>
      </c>
      <c r="J219" s="111" t="str">
        <f>VLOOKUP(I219,Hoja2!A$3:I$54,3,0)</f>
        <v>LESIONES EN LA PIEL, MALESTAR GENERAL</v>
      </c>
      <c r="K219" s="69"/>
      <c r="L219" s="111" t="str">
        <f>VLOOKUP(I219,Hoja2!A$3:I$54,4,0)</f>
        <v>PG INSPECCIONES, PG EMERGENCIA</v>
      </c>
      <c r="M219" s="111" t="str">
        <f>VLOOKUP(I219,Hoja2!A$3:I$54,5,0)</f>
        <v>PVE BIOLÓGICO, ELEMENTOS DE PROTECCION PERSONAL</v>
      </c>
      <c r="N219" s="70">
        <v>2</v>
      </c>
      <c r="O219" s="70">
        <v>3</v>
      </c>
      <c r="P219" s="70">
        <v>10</v>
      </c>
      <c r="Q219" s="70">
        <f t="shared" si="32"/>
        <v>6</v>
      </c>
      <c r="R219" s="70">
        <f t="shared" si="33"/>
        <v>60</v>
      </c>
      <c r="S219" s="70" t="str">
        <f t="shared" si="34"/>
        <v>M-6</v>
      </c>
      <c r="T219" s="62" t="str">
        <f t="shared" si="35"/>
        <v>III</v>
      </c>
      <c r="U219" s="62" t="str">
        <f t="shared" si="36"/>
        <v>Mejorable</v>
      </c>
      <c r="V219" s="69">
        <v>1</v>
      </c>
      <c r="W219" s="67" t="str">
        <f>VLOOKUP(I219,Hoja2!A$3:I$54,6,0)</f>
        <v>SECUELA, CALIFICACIÓN DE ENFERMEDAD LABORAL, MUERTE</v>
      </c>
      <c r="X219" s="73"/>
      <c r="Y219" s="73"/>
      <c r="Z219" s="73"/>
      <c r="AA219" s="72" t="str">
        <f>VLOOKUP(I219,Hoja2!A$3:I$54,7,0)</f>
        <v>NS BIOLÓGICO</v>
      </c>
      <c r="AB219" s="72" t="str">
        <f>VLOOKUP(I219,Hoja2!A$3:I$54,8,0)</f>
        <v>AUTOCIODADO E HIGIENE, USO DE EPP</v>
      </c>
      <c r="AC219" s="73" t="str">
        <f>VLOOKUP(I219,Hoja2!A$3:I$54,9,0)</f>
        <v>N/A</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25.5">
      <c r="A220" s="158"/>
      <c r="B220" s="155"/>
      <c r="C220" s="119"/>
      <c r="D220" s="122"/>
      <c r="E220" s="125"/>
      <c r="F220" s="125"/>
      <c r="G220" s="125"/>
      <c r="H220" s="111" t="str">
        <f>VLOOKUP(I220,Hoja2!A$3:I$54,2,0)</f>
        <v>HONGOS</v>
      </c>
      <c r="I220" s="68" t="s">
        <v>113</v>
      </c>
      <c r="J220" s="111" t="str">
        <f>VLOOKUP(I220,Hoja2!A$3:I$54,3,0)</f>
        <v>LESIONES EN LA PIEL</v>
      </c>
      <c r="K220" s="69"/>
      <c r="L220" s="111" t="str">
        <f>VLOOKUP(I220,Hoja2!A$3:I$54,4,0)</f>
        <v>PG INSPECCIONES, PG EMERGENCIA</v>
      </c>
      <c r="M220" s="111" t="str">
        <f>VLOOKUP(I220,Hoja2!A$3:I$54,5,0)</f>
        <v>PVE BIOLÓGICO</v>
      </c>
      <c r="N220" s="70">
        <v>2</v>
      </c>
      <c r="O220" s="70">
        <v>1</v>
      </c>
      <c r="P220" s="70">
        <v>10</v>
      </c>
      <c r="Q220" s="70">
        <f t="shared" si="32"/>
        <v>2</v>
      </c>
      <c r="R220" s="70">
        <f t="shared" si="33"/>
        <v>20</v>
      </c>
      <c r="S220" s="70" t="str">
        <f t="shared" si="34"/>
        <v>B-2</v>
      </c>
      <c r="T220" s="62" t="str">
        <f t="shared" si="35"/>
        <v>IV</v>
      </c>
      <c r="U220" s="62" t="str">
        <f t="shared" si="36"/>
        <v>Aceptable</v>
      </c>
      <c r="V220" s="69">
        <v>1</v>
      </c>
      <c r="W220" s="67" t="str">
        <f>VLOOKUP(I220,Hoja2!A$3:I$54,6,0)</f>
        <v>SECUELA</v>
      </c>
      <c r="X220" s="73"/>
      <c r="Y220" s="73"/>
      <c r="Z220" s="73"/>
      <c r="AA220" s="72" t="str">
        <f>VLOOKUP(I220,Hoja2!A$3:I$54,7,0)</f>
        <v>NS BIOLÓGICO</v>
      </c>
      <c r="AB220" s="72" t="str">
        <f>VLOOKUP(I220,Hoja2!A$3:I$54,8,0)</f>
        <v>AUTOCUIDADO E HIGIENE, USO DE EPP</v>
      </c>
      <c r="AC220" s="73" t="str">
        <f>VLOOKUP(I220,Hoja2!A$3:I$54,9,0)</f>
        <v>N/A</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40.5">
      <c r="A221" s="158"/>
      <c r="B221" s="155"/>
      <c r="C221" s="119"/>
      <c r="D221" s="122"/>
      <c r="E221" s="125"/>
      <c r="F221" s="125"/>
      <c r="G221" s="125"/>
      <c r="H221" s="111" t="str">
        <f>VLOOKUP(I221,Hoja2!A$3:I$54,2,0)</f>
        <v>FLUIDOS</v>
      </c>
      <c r="I221" s="68" t="s">
        <v>117</v>
      </c>
      <c r="J221" s="111" t="str">
        <f>VLOOKUP(I221,Hoja2!A$3:I$54,3,0)</f>
        <v>LESIONES DÉRMICAS</v>
      </c>
      <c r="K221" s="69"/>
      <c r="L221" s="111" t="str">
        <f>VLOOKUP(I221,Hoja2!A$3:I$54,4,0)</f>
        <v>PG INSPECCIONES, PG EMERGENCIA</v>
      </c>
      <c r="M221" s="111" t="str">
        <f>VLOOKUP(I221,Hoja2!A$3:I$54,5,0)</f>
        <v>PVE BIOLÓGICO, ELEMENTOS DE PROTECCION PERSONAL</v>
      </c>
      <c r="N221" s="70">
        <v>2</v>
      </c>
      <c r="O221" s="70">
        <v>4</v>
      </c>
      <c r="P221" s="70">
        <v>25</v>
      </c>
      <c r="Q221" s="70">
        <f t="shared" si="32"/>
        <v>8</v>
      </c>
      <c r="R221" s="70">
        <f t="shared" si="33"/>
        <v>200</v>
      </c>
      <c r="S221" s="70" t="str">
        <f t="shared" si="34"/>
        <v>M-8</v>
      </c>
      <c r="T221" s="62" t="str">
        <f t="shared" si="35"/>
        <v>II</v>
      </c>
      <c r="U221" s="62" t="str">
        <f t="shared" si="36"/>
        <v>No Aceptable o Aceptable con Control Especifico</v>
      </c>
      <c r="V221" s="69">
        <v>1</v>
      </c>
      <c r="W221" s="67" t="str">
        <f>VLOOKUP(I221,Hoja2!A$3:I$54,6,0)</f>
        <v>SECUELA, CALIFICACIÓN DE ENFERMEDAD LABORAL, MUERTE</v>
      </c>
      <c r="X221" s="73"/>
      <c r="Y221" s="73"/>
      <c r="Z221" s="73"/>
      <c r="AA221" s="72" t="str">
        <f>VLOOKUP(I221,Hoja2!A$3:I$54,7,0)</f>
        <v>NS BIOLÓGICO</v>
      </c>
      <c r="AB221" s="72" t="str">
        <f>VLOOKUP(I221,Hoja2!A$3:I$54,8,0)</f>
        <v>AUTOCUIDADO E HIGIENE, USO DE EPP</v>
      </c>
      <c r="AC221" s="73" t="str">
        <f>VLOOKUP(I221,Hoja2!A$3:I$54,9,0)</f>
        <v>N/A</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8"/>
      <c r="B222" s="155"/>
      <c r="C222" s="119"/>
      <c r="D222" s="122"/>
      <c r="E222" s="125"/>
      <c r="F222" s="125"/>
      <c r="G222" s="125"/>
      <c r="H222" s="111" t="str">
        <f>VLOOKUP(I222,Hoja2!A$3:I$54,2,0)</f>
        <v>PARÁSITOS</v>
      </c>
      <c r="I222" s="68" t="s">
        <v>119</v>
      </c>
      <c r="J222" s="111" t="str">
        <f>VLOOKUP(I222,Hoja2!A$3:I$54,3,0)</f>
        <v>LESIONES, INFECCIONES PARASITARIAS</v>
      </c>
      <c r="K222" s="69"/>
      <c r="L222" s="111" t="str">
        <f>VLOOKUP(I222,Hoja2!A$3:I$54,4,0)</f>
        <v>PG INSPECCIONES, PG EMERGENCIA</v>
      </c>
      <c r="M222" s="111" t="str">
        <f>VLOOKUP(I222,Hoja2!A$3:I$54,5,0)</f>
        <v>PVE BIOLÓGICO, ELEMENTOS DE PROTECCION PERSONAL</v>
      </c>
      <c r="N222" s="70">
        <v>2</v>
      </c>
      <c r="O222" s="70">
        <v>2</v>
      </c>
      <c r="P222" s="70">
        <v>10</v>
      </c>
      <c r="Q222" s="70">
        <f t="shared" si="32"/>
        <v>4</v>
      </c>
      <c r="R222" s="70">
        <f t="shared" si="33"/>
        <v>40</v>
      </c>
      <c r="S222" s="70" t="str">
        <f t="shared" si="34"/>
        <v>B-4</v>
      </c>
      <c r="T222" s="62" t="str">
        <f t="shared" si="35"/>
        <v>III</v>
      </c>
      <c r="U222" s="62" t="str">
        <f t="shared" si="36"/>
        <v>Mejorable</v>
      </c>
      <c r="V222" s="69">
        <v>1</v>
      </c>
      <c r="W222" s="67" t="str">
        <f>VLOOKUP(I222,Hoja2!A$3:I$54,6,0)</f>
        <v>SECUELA</v>
      </c>
      <c r="X222" s="73"/>
      <c r="Y222" s="73"/>
      <c r="Z222" s="73"/>
      <c r="AA222" s="72" t="str">
        <f>VLOOKUP(I222,Hoja2!A$3:I$54,7,0)</f>
        <v>NS BIOLÓGICO</v>
      </c>
      <c r="AB222" s="72" t="str">
        <f>VLOOKUP(I222,Hoja2!A$3:I$54,8,0)</f>
        <v>AUTOCUIDADO E HIGIENE, USO DE EPP</v>
      </c>
      <c r="AC222" s="73" t="str">
        <f>VLOOKUP(I222,Hoja2!A$3:I$54,9,0)</f>
        <v>N/A</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25.5">
      <c r="A223" s="158"/>
      <c r="B223" s="155"/>
      <c r="C223" s="119"/>
      <c r="D223" s="122"/>
      <c r="E223" s="125"/>
      <c r="F223" s="125"/>
      <c r="G223" s="125"/>
      <c r="H223" s="111" t="str">
        <f>VLOOKUP(I223,Hoja2!A$3:I$54,2,0)</f>
        <v>ANIMALES VIVOS</v>
      </c>
      <c r="I223" s="68" t="s">
        <v>122</v>
      </c>
      <c r="J223" s="111" t="str">
        <f>VLOOKUP(I223,Hoja2!A$3:I$54,3,0)</f>
        <v>LESIONES EN TEJIDOS, INFECCIONES, ENFERMADES INFECTOCONTAGIOSAS</v>
      </c>
      <c r="K223" s="69"/>
      <c r="L223" s="111" t="str">
        <f>VLOOKUP(I223,Hoja2!A$3:I$54,4,0)</f>
        <v>PG INSPECCIONES, PG EMERGENCIA</v>
      </c>
      <c r="M223" s="111" t="str">
        <f>VLOOKUP(I223,Hoja2!A$3:I$54,5,0)</f>
        <v>ELEMENTOS DE PROTECCIÓN PERSONAL</v>
      </c>
      <c r="N223" s="70">
        <v>2</v>
      </c>
      <c r="O223" s="70">
        <v>2</v>
      </c>
      <c r="P223" s="70">
        <v>10</v>
      </c>
      <c r="Q223" s="70">
        <f t="shared" si="32"/>
        <v>4</v>
      </c>
      <c r="R223" s="70">
        <f t="shared" si="33"/>
        <v>40</v>
      </c>
      <c r="S223" s="70" t="str">
        <f t="shared" si="34"/>
        <v>B-4</v>
      </c>
      <c r="T223" s="62" t="str">
        <f t="shared" si="35"/>
        <v>III</v>
      </c>
      <c r="U223" s="62" t="str">
        <f t="shared" si="36"/>
        <v>Mejorable</v>
      </c>
      <c r="V223" s="69">
        <v>1</v>
      </c>
      <c r="W223" s="67" t="str">
        <f>VLOOKUP(I223,Hoja2!A$3:I$54,6,0)</f>
        <v>SECUELA, CALIFICACIÓN DE ENFERMEDAD LABORAL, MUERTE</v>
      </c>
      <c r="X223" s="73"/>
      <c r="Y223" s="73"/>
      <c r="Z223" s="73"/>
      <c r="AA223" s="72" t="str">
        <f>VLOOKUP(I223,Hoja2!A$3:I$54,7,0)</f>
        <v>NS BIOLÓGICO</v>
      </c>
      <c r="AB223" s="72" t="str">
        <f>VLOOKUP(I223,Hoja2!A$3:I$54,8,0)</f>
        <v>AUTOCUIDADO E HIGIENE, USO DE EPP</v>
      </c>
      <c r="AC223" s="73" t="str">
        <f>VLOOKUP(I223,Hoja2!A$3:I$54,9,0)</f>
        <v>BUENAS PRACTICAS</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38.25">
      <c r="A224" s="158"/>
      <c r="B224" s="155"/>
      <c r="C224" s="119"/>
      <c r="D224" s="122"/>
      <c r="E224" s="125"/>
      <c r="F224" s="125"/>
      <c r="G224" s="125"/>
      <c r="H224" s="111" t="str">
        <f>VLOOKUP(I224,Hoja2!A$3:I$54,2,0)</f>
        <v>CARGA DE UN PESO MAYOR AL RECOMENDADO</v>
      </c>
      <c r="I224" s="68" t="s">
        <v>125</v>
      </c>
      <c r="J224" s="111" t="str">
        <f>VLOOKUP(I224,Hoja2!A$3:I$54,3,0)</f>
        <v>LESIONES OSTEOMUSCULARES</v>
      </c>
      <c r="K224" s="69"/>
      <c r="L224" s="111" t="str">
        <f>VLOOKUP(I224,Hoja2!A$3:I$54,4,0)</f>
        <v>PG INSPECCIONES, PG EMERGENCIA</v>
      </c>
      <c r="M224" s="111" t="str">
        <f>VLOOKUP(I224,Hoja2!A$3:I$54,5,0)</f>
        <v>PVE BIOMECÁNICO, PROGRAMA PAUSAS ACTIVAS, PG MEDICINA PREVENTIVA Y DEL TRABAJO</v>
      </c>
      <c r="N224" s="70">
        <v>2</v>
      </c>
      <c r="O224" s="70">
        <v>3</v>
      </c>
      <c r="P224" s="70">
        <v>10</v>
      </c>
      <c r="Q224" s="70">
        <f t="shared" si="32"/>
        <v>6</v>
      </c>
      <c r="R224" s="70">
        <f t="shared" si="33"/>
        <v>60</v>
      </c>
      <c r="S224" s="70" t="str">
        <f t="shared" si="34"/>
        <v>M-6</v>
      </c>
      <c r="T224" s="62" t="str">
        <f t="shared" si="35"/>
        <v>III</v>
      </c>
      <c r="U224" s="62" t="str">
        <f t="shared" si="36"/>
        <v>Mejorable</v>
      </c>
      <c r="V224" s="69">
        <v>1</v>
      </c>
      <c r="W224" s="67" t="str">
        <f>VLOOKUP(I224,Hoja2!A$3:I$54,6,0)</f>
        <v>SECUELA, CALIFICACIÓN DE ENFERMEDAD LABORAL</v>
      </c>
      <c r="X224" s="73"/>
      <c r="Y224" s="73"/>
      <c r="Z224" s="73"/>
      <c r="AA224" s="72" t="str">
        <f>VLOOKUP(I224,Hoja2!A$3:I$54,7,0)</f>
        <v>NS MANEJO DE CARGAS</v>
      </c>
      <c r="AB224" s="72" t="str">
        <f>VLOOKUP(I224,Hoja2!A$3:I$54,8,0)</f>
        <v>LEVANTAMIENTO MANUAL Y MECÁNICO DE CARGAS</v>
      </c>
      <c r="AC224" s="73" t="str">
        <f>VLOOKUP(I224,Hoja2!A$3:I$54,9,0)</f>
        <v>FORTALECIMIENTO PVE BIOMECÁNICO</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40.5">
      <c r="A225" s="158"/>
      <c r="B225" s="155"/>
      <c r="C225" s="119"/>
      <c r="D225" s="122"/>
      <c r="E225" s="125"/>
      <c r="F225" s="125"/>
      <c r="G225" s="125"/>
      <c r="H225" s="111" t="str">
        <f>VLOOKUP(I225,Hoja2!A$3:I$54,2,0)</f>
        <v>FORZADAS, PROLONGADAS EN PERSONAL OPERATIVO</v>
      </c>
      <c r="I225" s="68" t="s">
        <v>243</v>
      </c>
      <c r="J225" s="111" t="str">
        <f>VLOOKUP(I225,Hoja2!A$3:I$54,3,0)</f>
        <v>DOLOR DE ESPALDA, LESIONES EN LA COLUMNA</v>
      </c>
      <c r="K225" s="69"/>
      <c r="L225" s="111" t="str">
        <f>VLOOKUP(I225,Hoja2!A$3:I$54,4,0)</f>
        <v>PG INSPECCIONES, PG EMERGENCIA</v>
      </c>
      <c r="M225" s="111" t="str">
        <f>VLOOKUP(I225,Hoja2!A$3:I$54,5,0)</f>
        <v>PVE BIOMECÁNICO, EXÁMENES PERIODICOS, PG MEDICINA PREVENTIVA Y DEL TRABAJO</v>
      </c>
      <c r="N225" s="70">
        <v>2</v>
      </c>
      <c r="O225" s="70">
        <v>3</v>
      </c>
      <c r="P225" s="70">
        <v>25</v>
      </c>
      <c r="Q225" s="70">
        <f t="shared" si="32"/>
        <v>6</v>
      </c>
      <c r="R225" s="70">
        <f t="shared" si="33"/>
        <v>150</v>
      </c>
      <c r="S225" s="70" t="str">
        <f t="shared" si="34"/>
        <v>M-6</v>
      </c>
      <c r="T225" s="62" t="str">
        <f t="shared" si="35"/>
        <v>II</v>
      </c>
      <c r="U225" s="62" t="str">
        <f t="shared" si="36"/>
        <v>No Aceptable o Aceptable con Control Especifico</v>
      </c>
      <c r="V225" s="69">
        <v>1</v>
      </c>
      <c r="W225" s="67" t="str">
        <f>VLOOKUP(I225,Hoja2!A$3:I$54,6,0)</f>
        <v>SECUELA, CALIFICACIÓN DE ENFERMEDAD LABORAL</v>
      </c>
      <c r="X225" s="73"/>
      <c r="Y225" s="73"/>
      <c r="Z225" s="73"/>
      <c r="AA225" s="72" t="str">
        <f>VLOOKUP(I225,Hoja2!A$3:I$54,7,0)</f>
        <v>NS MANEJO DE CARGAS</v>
      </c>
      <c r="AB225" s="72" t="str">
        <f>VLOOKUP(I225,Hoja2!A$3:I$54,8,0)</f>
        <v>HIGIENE POSTURAL</v>
      </c>
      <c r="AC225" s="73" t="str">
        <f>VLOOKUP(I225,Hoja2!A$3:I$54,9,0)</f>
        <v>FORTALECIMIENTO PVE BIOMECÁNICO</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40.5">
      <c r="A226" s="158"/>
      <c r="B226" s="155"/>
      <c r="C226" s="119"/>
      <c r="D226" s="122"/>
      <c r="E226" s="125"/>
      <c r="F226" s="125"/>
      <c r="G226" s="125"/>
      <c r="H226" s="111" t="str">
        <f>VLOOKUP(I226,Hoja2!A$3:I$54,2,0)</f>
        <v>HIGIENE POSTURAL, MOVIMIENTOS REPETITIVOS</v>
      </c>
      <c r="I226" s="68" t="s">
        <v>245</v>
      </c>
      <c r="J226" s="111" t="str">
        <f>VLOOKUP(I226,Hoja2!A$3:I$54,3,0)</f>
        <v>LESIONES OSTEOMUSCULARES, TRANSTORNO DE TRAUMA ACUMULATIVO</v>
      </c>
      <c r="K226" s="69"/>
      <c r="L226" s="111" t="str">
        <f>VLOOKUP(I226,Hoja2!A$3:I$54,4,0)</f>
        <v>PG INSPECCIONES, PG EMERGENCIA</v>
      </c>
      <c r="M226" s="111" t="str">
        <f>VLOOKUP(I226,Hoja2!A$3:I$54,5,0)</f>
        <v>PVE BIOMECÁNICO, PG MEDICINA PREVENTIVA Y DEL TRABAJO</v>
      </c>
      <c r="N226" s="70">
        <v>2</v>
      </c>
      <c r="O226" s="70">
        <v>3</v>
      </c>
      <c r="P226" s="70">
        <v>25</v>
      </c>
      <c r="Q226" s="70">
        <f t="shared" si="32"/>
        <v>6</v>
      </c>
      <c r="R226" s="70">
        <f t="shared" si="33"/>
        <v>150</v>
      </c>
      <c r="S226" s="70" t="str">
        <f t="shared" si="34"/>
        <v>M-6</v>
      </c>
      <c r="T226" s="62" t="str">
        <f t="shared" si="35"/>
        <v>II</v>
      </c>
      <c r="U226" s="62" t="str">
        <f t="shared" si="36"/>
        <v>No Aceptable o Aceptable con Control Especifico</v>
      </c>
      <c r="V226" s="69">
        <v>1</v>
      </c>
      <c r="W226" s="67" t="str">
        <f>VLOOKUP(I226,Hoja2!A$3:I$54,6,0)</f>
        <v>SECUELA, CALIFICACIÓN DE ENFERMEDAD LABORAL</v>
      </c>
      <c r="X226" s="73"/>
      <c r="Y226" s="73"/>
      <c r="Z226" s="73"/>
      <c r="AA226" s="72" t="str">
        <f>VLOOKUP(I226,Hoja2!A$3:I$54,7,0)</f>
        <v>NS MANEJO DE CARGAS</v>
      </c>
      <c r="AB226" s="72" t="str">
        <f>VLOOKUP(I226,Hoja2!A$3:I$54,8,0)</f>
        <v>HIGIENE POSTURAL</v>
      </c>
      <c r="AC226" s="73" t="str">
        <f>VLOOKUP(I226,Hoja2!A$3:I$54,9,0)</f>
        <v>FORTALECIMIENTO PVE BIOMECÁNICO</v>
      </c>
      <c r="AD226" s="84"/>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s="13" customFormat="1" ht="25.5">
      <c r="A227" s="158"/>
      <c r="B227" s="155"/>
      <c r="C227" s="119"/>
      <c r="D227" s="122"/>
      <c r="E227" s="125"/>
      <c r="F227" s="125"/>
      <c r="G227" s="125"/>
      <c r="H227" s="111" t="str">
        <f>VLOOKUP(I227,Hoja2!A$3:I$54,2,0)</f>
        <v>RELACIONES, COHESIÓN, CALIDAD DE INTERACCIONES NO EFECTIVA, NO HAY TRABAJO EN EQUIPO</v>
      </c>
      <c r="I227" s="68" t="s">
        <v>141</v>
      </c>
      <c r="J227" s="111" t="str">
        <f>VLOOKUP(I227,Hoja2!A$3:I$54,3,0)</f>
        <v>ENFERMEDADES DIGESTIVAS, IRRITABILIDAD</v>
      </c>
      <c r="K227" s="69"/>
      <c r="L227" s="111" t="str">
        <f>VLOOKUP(I227,Hoja2!A$3:I$54,4,0)</f>
        <v>N/A</v>
      </c>
      <c r="M227" s="111" t="str">
        <f>VLOOKUP(I227,Hoja2!A$3:I$54,5,0)</f>
        <v>PVE PSICOSOCIAL</v>
      </c>
      <c r="N227" s="70">
        <v>2</v>
      </c>
      <c r="O227" s="70">
        <v>3</v>
      </c>
      <c r="P227" s="70">
        <v>10</v>
      </c>
      <c r="Q227" s="70">
        <f t="shared" si="32"/>
        <v>6</v>
      </c>
      <c r="R227" s="70">
        <f t="shared" si="33"/>
        <v>60</v>
      </c>
      <c r="S227" s="70" t="str">
        <f t="shared" si="34"/>
        <v>M-6</v>
      </c>
      <c r="T227" s="62" t="str">
        <f t="shared" si="35"/>
        <v>III</v>
      </c>
      <c r="U227" s="62" t="str">
        <f t="shared" si="36"/>
        <v>Mejorable</v>
      </c>
      <c r="V227" s="69">
        <v>1</v>
      </c>
      <c r="W227" s="67" t="str">
        <f>VLOOKUP(I227,Hoja2!A$3:I$54,6,0)</f>
        <v>SECUELA, CALIFICACIÓN DE ENFERMEDAD LABORAL</v>
      </c>
      <c r="X227" s="73"/>
      <c r="Y227" s="73"/>
      <c r="Z227" s="73"/>
      <c r="AA227" s="72" t="s">
        <v>337</v>
      </c>
      <c r="AB227" s="72" t="str">
        <f>VLOOKUP(I227,Hoja2!A$3:I$54,8,0)</f>
        <v>N/A</v>
      </c>
      <c r="AC227" s="73" t="str">
        <f>VLOOKUP(I227,Hoja2!A$3:I$54,9,0)</f>
        <v>FORTALECIMIENTO PVE PSICOSOCIAL</v>
      </c>
      <c r="AD227" s="84"/>
      <c r="AE227" s="14"/>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5"/>
    </row>
    <row r="228" spans="1:151" s="13" customFormat="1" ht="25.5">
      <c r="A228" s="158"/>
      <c r="B228" s="155"/>
      <c r="C228" s="119"/>
      <c r="D228" s="122"/>
      <c r="E228" s="125"/>
      <c r="F228" s="125"/>
      <c r="G228" s="125"/>
      <c r="H228" s="111" t="str">
        <f>VLOOKUP(I228,Hoja2!A$3:I$54,2,0)</f>
        <v>CARGA MENTAL, DEMANDAS EMOCIONALES, INESPECIFICIDAD DE DEFINICIÓN DE ROLES, MONOTONÍA</v>
      </c>
      <c r="I228" s="68" t="s">
        <v>146</v>
      </c>
      <c r="J228" s="111" t="str">
        <f>VLOOKUP(I228,Hoja2!A$3:I$54,3,0)</f>
        <v>ESTRÉS, CEFALÉA, IRRITABILIDAD</v>
      </c>
      <c r="K228" s="69"/>
      <c r="L228" s="111" t="str">
        <f>VLOOKUP(I228,Hoja2!A$3:I$54,4,0)</f>
        <v>N/A</v>
      </c>
      <c r="M228" s="111" t="str">
        <f>VLOOKUP(I228,Hoja2!A$3:I$54,5,0)</f>
        <v>PVE PSICOSOCIAL</v>
      </c>
      <c r="N228" s="70">
        <v>2</v>
      </c>
      <c r="O228" s="70">
        <v>1</v>
      </c>
      <c r="P228" s="70">
        <v>10</v>
      </c>
      <c r="Q228" s="70">
        <f t="shared" si="32"/>
        <v>2</v>
      </c>
      <c r="R228" s="70">
        <f t="shared" si="33"/>
        <v>20</v>
      </c>
      <c r="S228" s="70" t="str">
        <f t="shared" si="34"/>
        <v>B-2</v>
      </c>
      <c r="T228" s="62" t="str">
        <f t="shared" si="35"/>
        <v>IV</v>
      </c>
      <c r="U228" s="62" t="str">
        <f t="shared" si="36"/>
        <v>Aceptable</v>
      </c>
      <c r="V228" s="69">
        <v>1</v>
      </c>
      <c r="W228" s="67" t="str">
        <f>VLOOKUP(I228,Hoja2!A$3:I$54,6,0)</f>
        <v>SECUELA, CALIFICACIÓN DE ENFERMEDAD LABORAL</v>
      </c>
      <c r="X228" s="73"/>
      <c r="Y228" s="73"/>
      <c r="Z228" s="73"/>
      <c r="AA228" s="72" t="s">
        <v>337</v>
      </c>
      <c r="AB228" s="72" t="str">
        <f>VLOOKUP(I228,Hoja2!A$3:I$54,8,0)</f>
        <v>N/A</v>
      </c>
      <c r="AC228" s="73" t="str">
        <f>VLOOKUP(I228,Hoja2!A$3:I$54,9,0)</f>
        <v>FORTALECIMIENTO PVE PSICOSOCIAL</v>
      </c>
      <c r="AD228" s="84"/>
      <c r="AE228" s="14"/>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5"/>
    </row>
    <row r="229" spans="1:151" s="13" customFormat="1" ht="38.25">
      <c r="A229" s="158"/>
      <c r="B229" s="155"/>
      <c r="C229" s="119"/>
      <c r="D229" s="122"/>
      <c r="E229" s="125"/>
      <c r="F229" s="125"/>
      <c r="G229" s="125"/>
      <c r="H229" s="111" t="str">
        <f>VLOOKUP(I229,Hoja2!A$3:I$54,2,0)</f>
        <v>TECNOLOGÍA NO AVANZADA, COMUNICACIÓN NO EFECTIVA, SOBRECARGA CUANTITATIVA Y CUALITATIVA, NO HAY VARIACIÓN EN FORMA DE TRABAJO</v>
      </c>
      <c r="I229" s="68" t="s">
        <v>149</v>
      </c>
      <c r="J229" s="111" t="str">
        <f>VLOOKUP(I229,Hoja2!A$3:I$54,3,0)</f>
        <v>ENFERMEDADES DIGESTIVAS, IRRITABILIDAD</v>
      </c>
      <c r="K229" s="69"/>
      <c r="L229" s="111" t="str">
        <f>VLOOKUP(I229,Hoja2!A$3:I$54,4,0)</f>
        <v>N/A</v>
      </c>
      <c r="M229" s="111" t="str">
        <f>VLOOKUP(I229,Hoja2!A$3:I$54,5,0)</f>
        <v>PVE PSICOSOCIAL</v>
      </c>
      <c r="N229" s="70">
        <v>2</v>
      </c>
      <c r="O229" s="70">
        <v>2</v>
      </c>
      <c r="P229" s="70">
        <v>10</v>
      </c>
      <c r="Q229" s="70">
        <f t="shared" si="32"/>
        <v>4</v>
      </c>
      <c r="R229" s="70">
        <f t="shared" si="33"/>
        <v>40</v>
      </c>
      <c r="S229" s="70" t="str">
        <f t="shared" si="34"/>
        <v>B-4</v>
      </c>
      <c r="T229" s="66" t="str">
        <f t="shared" si="35"/>
        <v>III</v>
      </c>
      <c r="U229" s="66" t="str">
        <f t="shared" si="36"/>
        <v>Mejorable</v>
      </c>
      <c r="V229" s="69">
        <v>1</v>
      </c>
      <c r="W229" s="67" t="str">
        <f>VLOOKUP(I229,Hoja2!A$3:I$54,6,0)</f>
        <v>SECUELA, CALIFICACIÓN DE ENFERMEDAD LABORAL</v>
      </c>
      <c r="X229" s="73"/>
      <c r="Y229" s="73"/>
      <c r="Z229" s="73"/>
      <c r="AA229" s="72" t="s">
        <v>337</v>
      </c>
      <c r="AB229" s="72" t="str">
        <f>VLOOKUP(I229,Hoja2!A$3:I$54,8,0)</f>
        <v>N/A</v>
      </c>
      <c r="AC229" s="73" t="str">
        <f>VLOOKUP(I229,Hoja2!A$3:I$54,9,0)</f>
        <v>FORTALECIMIENTO PVE PSICOSOCIAL</v>
      </c>
      <c r="AD229" s="84"/>
      <c r="AE229" s="14"/>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5"/>
    </row>
    <row r="230" spans="1:151" s="13" customFormat="1" ht="25.5">
      <c r="A230" s="158"/>
      <c r="B230" s="155"/>
      <c r="C230" s="119"/>
      <c r="D230" s="122"/>
      <c r="E230" s="125"/>
      <c r="F230" s="125"/>
      <c r="G230" s="125"/>
      <c r="H230" s="111" t="str">
        <f>VLOOKUP(I230,Hoja2!A$3:I$54,2,0)</f>
        <v>ESTILOS DE MANDO RÍGIDOS, AUSENCIA DE CAPACITACIÓN, AUSENCIA DE PROGRAMAS DE BIENESTAR</v>
      </c>
      <c r="I230" s="68" t="s">
        <v>154</v>
      </c>
      <c r="J230" s="111" t="str">
        <f>VLOOKUP(I230,Hoja2!A$3:I$54,3,0)</f>
        <v>ESTRÉS, DEPRESIÓN, DESMOTIVACIÓN, AUSENCIA DE ATENCIÓN</v>
      </c>
      <c r="K230" s="69"/>
      <c r="L230" s="111" t="str">
        <f>VLOOKUP(I230,Hoja2!A$3:I$54,4,0)</f>
        <v>N/A</v>
      </c>
      <c r="M230" s="111" t="str">
        <f>VLOOKUP(I230,Hoja2!A$3:I$54,5,0)</f>
        <v>PVE PSICOSOCIAL</v>
      </c>
      <c r="N230" s="70">
        <v>2</v>
      </c>
      <c r="O230" s="70">
        <v>2</v>
      </c>
      <c r="P230" s="70">
        <v>10</v>
      </c>
      <c r="Q230" s="70">
        <f t="shared" si="32"/>
        <v>4</v>
      </c>
      <c r="R230" s="70">
        <f t="shared" si="33"/>
        <v>40</v>
      </c>
      <c r="S230" s="70" t="str">
        <f t="shared" si="34"/>
        <v>B-4</v>
      </c>
      <c r="T230" s="66" t="str">
        <f t="shared" si="35"/>
        <v>III</v>
      </c>
      <c r="U230" s="66" t="str">
        <f t="shared" si="36"/>
        <v>Mejorable</v>
      </c>
      <c r="V230" s="69">
        <v>1</v>
      </c>
      <c r="W230" s="67" t="str">
        <f>VLOOKUP(I230,Hoja2!A$3:I$54,6,0)</f>
        <v>SECUELA, CALIFICACIÓN DE ENFERMEDAD LABORAL</v>
      </c>
      <c r="X230" s="73"/>
      <c r="Y230" s="73"/>
      <c r="Z230" s="73"/>
      <c r="AA230" s="72" t="s">
        <v>337</v>
      </c>
      <c r="AB230" s="72" t="str">
        <f>VLOOKUP(I230,Hoja2!A$3:I$54,8,0)</f>
        <v>N/A</v>
      </c>
      <c r="AC230" s="73" t="str">
        <f>VLOOKUP(I230,Hoja2!A$3:I$54,9,0)</f>
        <v>FORTALECIMIENTO PVE PSICOSOCIAL</v>
      </c>
      <c r="AD230" s="84"/>
      <c r="AE230" s="14"/>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5"/>
    </row>
    <row r="231" spans="1:151" s="13" customFormat="1" ht="25.5">
      <c r="A231" s="158"/>
      <c r="B231" s="155"/>
      <c r="C231" s="119"/>
      <c r="D231" s="122"/>
      <c r="E231" s="125"/>
      <c r="F231" s="125"/>
      <c r="G231" s="125"/>
      <c r="H231" s="111" t="str">
        <f>VLOOKUP(I231,Hoja2!A$3:I$54,2,0)</f>
        <v>SISMOS, INCENDIOS, INUNDACIONES, TERREMOTOS, VENDAVALES</v>
      </c>
      <c r="I231" s="68" t="s">
        <v>250</v>
      </c>
      <c r="J231" s="111" t="str">
        <f>VLOOKUP(I231,Hoja2!A$3:I$54,3,0)</f>
        <v>LESIONES, ATRAPAMIENTO, APLASTAMIENTO, PÉRDIDAS MATERIALES</v>
      </c>
      <c r="K231" s="69"/>
      <c r="L231" s="111" t="str">
        <f>VLOOKUP(I231,Hoja2!A$3:I$54,4,0)</f>
        <v>PG INSPECCIONES, PG EMERGENCIA</v>
      </c>
      <c r="M231" s="111" t="str">
        <f>VLOOKUP(I231,Hoja2!A$3:I$54,5,0)</f>
        <v>BRIGADAS DE EMERGENCIA</v>
      </c>
      <c r="N231" s="70">
        <v>2</v>
      </c>
      <c r="O231" s="70">
        <v>2</v>
      </c>
      <c r="P231" s="70">
        <v>10</v>
      </c>
      <c r="Q231" s="70">
        <f t="shared" si="32"/>
        <v>4</v>
      </c>
      <c r="R231" s="70">
        <f t="shared" si="33"/>
        <v>40</v>
      </c>
      <c r="S231" s="70" t="str">
        <f t="shared" si="34"/>
        <v>B-4</v>
      </c>
      <c r="T231" s="66" t="str">
        <f t="shared" si="35"/>
        <v>III</v>
      </c>
      <c r="U231" s="66" t="str">
        <f t="shared" si="36"/>
        <v>Mejorable</v>
      </c>
      <c r="V231" s="69">
        <v>1</v>
      </c>
      <c r="W231" s="67" t="str">
        <f>VLOOKUP(I231,Hoja2!A$3:I$54,6,0)</f>
        <v>SECUELA, CALIFICACIÓN DE ENFERMEDAD LABORAL, MUERTE</v>
      </c>
      <c r="X231" s="73"/>
      <c r="Y231" s="73"/>
      <c r="Z231" s="73"/>
      <c r="AA231" s="72" t="str">
        <f>VLOOKUP(I231,Hoja2!A$3:I$54,7,0)</f>
        <v>NS PLANES DE EMERGENCIA</v>
      </c>
      <c r="AB231" s="72" t="str">
        <f>VLOOKUP(I231,Hoja2!A$3:I$54,8,0)</f>
        <v>N/A</v>
      </c>
      <c r="AC231" s="73" t="str">
        <f>VLOOKUP(I231,Hoja2!A$3:I$54,9,0)</f>
        <v>N/A</v>
      </c>
      <c r="AD231" s="84"/>
      <c r="AE231" s="14"/>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5"/>
    </row>
    <row r="232" spans="1:151" s="13" customFormat="1" ht="36.75" customHeight="1" thickBot="1">
      <c r="A232" s="158"/>
      <c r="B232" s="155"/>
      <c r="C232" s="120"/>
      <c r="D232" s="123"/>
      <c r="E232" s="126"/>
      <c r="F232" s="126"/>
      <c r="G232" s="126"/>
      <c r="H232" s="112" t="str">
        <f>VLOOKUP(I232,Hoja2!A$3:I$54,2,0)</f>
        <v>LLUVIAS, GRANIZADA, HELADAS</v>
      </c>
      <c r="I232" s="86" t="s">
        <v>251</v>
      </c>
      <c r="J232" s="112" t="str">
        <f>VLOOKUP(I232,Hoja2!A$3:I$54,3,0)</f>
        <v>LESIONES, ATRAPAMIENTO, APLASTAMIENTO, PÉRDIDAS MATERIALES</v>
      </c>
      <c r="K232" s="87"/>
      <c r="L232" s="112" t="str">
        <f>VLOOKUP(I232,Hoja2!A$3:I$54,4,0)</f>
        <v>PG INSPECCIONES, PG EMERGENCIA</v>
      </c>
      <c r="M232" s="112" t="str">
        <f>VLOOKUP(I232,Hoja2!A$3:I$54,5,0)</f>
        <v>BRIGADAS DE EMERGENCIA</v>
      </c>
      <c r="N232" s="88">
        <v>2</v>
      </c>
      <c r="O232" s="88">
        <v>3</v>
      </c>
      <c r="P232" s="88">
        <v>10</v>
      </c>
      <c r="Q232" s="88">
        <f t="shared" si="32"/>
        <v>6</v>
      </c>
      <c r="R232" s="88">
        <f t="shared" si="33"/>
        <v>60</v>
      </c>
      <c r="S232" s="88" t="str">
        <f t="shared" si="34"/>
        <v>M-6</v>
      </c>
      <c r="T232" s="89" t="str">
        <f t="shared" si="35"/>
        <v>III</v>
      </c>
      <c r="U232" s="89" t="str">
        <f t="shared" si="36"/>
        <v>Mejorable</v>
      </c>
      <c r="V232" s="87">
        <v>1</v>
      </c>
      <c r="W232" s="85" t="str">
        <f>VLOOKUP(I232,Hoja2!A$3:I$54,6,0)</f>
        <v>SECUELA, CALIFICACIÓN DE ENFERMEDAD LABORAL, MUERTE</v>
      </c>
      <c r="X232" s="90"/>
      <c r="Y232" s="90"/>
      <c r="Z232" s="90"/>
      <c r="AA232" s="91" t="str">
        <f>VLOOKUP(I232,Hoja2!A$3:I$54,7,0)</f>
        <v>NS PLANES DE EMERGENCIA</v>
      </c>
      <c r="AB232" s="91" t="str">
        <f>VLOOKUP(I232,Hoja2!A$3:I$54,8,0)</f>
        <v>N/A</v>
      </c>
      <c r="AC232" s="90" t="str">
        <f>VLOOKUP(I232,Hoja2!A$3:I$54,9,0)</f>
        <v>N/A</v>
      </c>
      <c r="AD232" s="92"/>
      <c r="AE232" s="14"/>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5"/>
    </row>
    <row r="233" spans="1:151" ht="25.5">
      <c r="A233" s="158"/>
      <c r="B233" s="155"/>
      <c r="C233" s="127" t="s">
        <v>320</v>
      </c>
      <c r="D233" s="130" t="s">
        <v>321</v>
      </c>
      <c r="E233" s="133" t="s">
        <v>271</v>
      </c>
      <c r="F233" s="133">
        <v>40</v>
      </c>
      <c r="G233" s="133" t="s">
        <v>256</v>
      </c>
      <c r="H233" s="74" t="str">
        <f>VLOOKUP(I233,Hoja2!A$3:I$54,2,0)</f>
        <v>INADECUADAS CONEXIONES ELÉCTRICAS, SATURACIÓN EN TOMAS DE ENERGÍA</v>
      </c>
      <c r="I233" s="75" t="s">
        <v>158</v>
      </c>
      <c r="J233" s="74" t="str">
        <f>VLOOKUP(I233,Hoja2!A$3:I$54,3,0)</f>
        <v>QUEMADURAS, ELECTROCUCIÓN, ARITMIA CARDIACA, MUERTE</v>
      </c>
      <c r="K233" s="76"/>
      <c r="L233" s="74" t="str">
        <f>VLOOKUP(I233,Hoja2!A$3:I$54,4,0)</f>
        <v>PG INSPECCIONES, PG EMERGENCIA, REQUISITOS MÍNIMOS PARA LÍNEAS ELÉCTRICAS</v>
      </c>
      <c r="M233" s="74" t="str">
        <f>VLOOKUP(I233,Hoja2!A$3:I$54,5,0)</f>
        <v>ELEMENTOS DE PROTECCIÓN PERSONAL</v>
      </c>
      <c r="N233" s="77">
        <v>10</v>
      </c>
      <c r="O233" s="77">
        <v>4</v>
      </c>
      <c r="P233" s="77">
        <v>25</v>
      </c>
      <c r="Q233" s="77">
        <f t="shared" si="32"/>
        <v>40</v>
      </c>
      <c r="R233" s="77">
        <f t="shared" si="33"/>
        <v>1000</v>
      </c>
      <c r="S233" s="77" t="str">
        <f t="shared" si="34"/>
        <v>MA-40</v>
      </c>
      <c r="T233" s="78" t="str">
        <f t="shared" si="35"/>
        <v>I</v>
      </c>
      <c r="U233" s="78" t="str">
        <f>IF(T233=0,"",IF(T233="IV","Aceptable",IF(T233="III","Mejorable",IF(T233="II","No Aceptable o Aceptable con Control Especifico",IF(T233="I","No Aceptable","")))))</f>
        <v>No Aceptable</v>
      </c>
      <c r="V233" s="76">
        <v>3</v>
      </c>
      <c r="W233" s="74" t="str">
        <f>VLOOKUP(I233,Hoja2!A$3:I$54,6,0)</f>
        <v>SECUELA, CALIFICACIÓN DE ENFERMEDAD LABORAL, MUERTE</v>
      </c>
      <c r="X233" s="79"/>
      <c r="Y233" s="79"/>
      <c r="Z233" s="79"/>
      <c r="AA233" s="80" t="str">
        <f>VLOOKUP(I233,Hoja2!A$3:I$54,7,0)</f>
        <v>NS LÍNEAS ELÉCTRICAS</v>
      </c>
      <c r="AB233" s="80" t="str">
        <f>VLOOKUP(I233,Hoja2!A$3:I$54,8,0)</f>
        <v>BUENAS PRACTICAS, APLICACIÓN DE PROCEDIMIENTOS</v>
      </c>
      <c r="AC233" s="81" t="str">
        <f>VLOOKUP(I233,Hoja2!A$3:I$54,9,0)</f>
        <v>BUENAS PRACTICAS, APLICACIÓN DE PROCEDIMIENTOS</v>
      </c>
      <c r="AD233" s="82"/>
    </row>
    <row r="234" spans="1:151" ht="40.5">
      <c r="A234" s="158"/>
      <c r="B234" s="155"/>
      <c r="C234" s="128"/>
      <c r="D234" s="131"/>
      <c r="E234" s="134"/>
      <c r="F234" s="134"/>
      <c r="G234" s="134"/>
      <c r="H234" s="58" t="str">
        <f>VLOOKUP(I234,Hoja2!A$3:I$54,2,0)</f>
        <v>INADECUADAS CONEXIONES ELÉCTRICAS, SATURACIÓN EN TOMAS DE ENERGÍA</v>
      </c>
      <c r="I234" s="59" t="s">
        <v>163</v>
      </c>
      <c r="J234" s="58" t="str">
        <f>VLOOKUP(I234,Hoja2!A$3:I$54,3,0)</f>
        <v>INTOXICACIÓN, QUEMADURAS</v>
      </c>
      <c r="K234" s="60"/>
      <c r="L234" s="58" t="str">
        <f>VLOOKUP(I234,Hoja2!A$3:I$54,4,0)</f>
        <v>PG INSPECCIONES, PG EMERGENCIA</v>
      </c>
      <c r="M234" s="58" t="str">
        <f>VLOOKUP(I234,Hoja2!A$3:I$54,5,0)</f>
        <v>BRIGADAS DE EMERGENCIA</v>
      </c>
      <c r="N234" s="61">
        <v>10</v>
      </c>
      <c r="O234" s="61">
        <v>3</v>
      </c>
      <c r="P234" s="61">
        <v>10</v>
      </c>
      <c r="Q234" s="61">
        <f t="shared" si="32"/>
        <v>30</v>
      </c>
      <c r="R234" s="61">
        <f t="shared" si="33"/>
        <v>300</v>
      </c>
      <c r="S234" s="61" t="str">
        <f t="shared" si="34"/>
        <v>MA-30</v>
      </c>
      <c r="T234" s="62" t="str">
        <f t="shared" si="35"/>
        <v>II</v>
      </c>
      <c r="U234" s="62" t="str">
        <f t="shared" ref="U234:U269" si="37">IF(T234=0,"",IF(T234="IV","Aceptable",IF(T234="III","Mejorable",IF(T234="II","No Aceptable o Aceptable con Control Especifico",IF(T234="I","No Aceptable","")))))</f>
        <v>No Aceptable o Aceptable con Control Especifico</v>
      </c>
      <c r="V234" s="60">
        <v>3</v>
      </c>
      <c r="W234" s="58" t="str">
        <f>VLOOKUP(I234,Hoja2!A$3:I$54,6,0)</f>
        <v>SECUELA, CALIFICACIÓN DE ENFERMEDAD LABORAL, MUERTE</v>
      </c>
      <c r="X234" s="63"/>
      <c r="Y234" s="63"/>
      <c r="Z234" s="63"/>
      <c r="AA234" s="64" t="str">
        <f>VLOOKUP(I234,Hoja2!A$3:I$54,7,0)</f>
        <v>NS PLANES DE EMERGENCIA</v>
      </c>
      <c r="AB234" s="64" t="str">
        <f>VLOOKUP(I234,Hoja2!A$3:I$54,8,0)</f>
        <v>REPORTES DE CONDICIONES INSEGURAS</v>
      </c>
      <c r="AC234" s="65" t="str">
        <f>VLOOKUP(I234,Hoja2!A$3:I$54,9,0)</f>
        <v>N/A</v>
      </c>
      <c r="AD234" s="83"/>
    </row>
    <row r="235" spans="1:151" ht="40.5">
      <c r="A235" s="158"/>
      <c r="B235" s="155"/>
      <c r="C235" s="128"/>
      <c r="D235" s="131"/>
      <c r="E235" s="134"/>
      <c r="F235" s="134"/>
      <c r="G235" s="134"/>
      <c r="H235" s="58" t="str">
        <f>VLOOKUP(I235,Hoja2!A$3:I$54,2,0)</f>
        <v>ESCALERAS SIN BARANDAL, PISOS A DESNIVEL,INFRAESTRUCTURA DÉBIL, OBJETOS MAL UBICADOS, AUSENCIA DE ORDEN Y ASEO</v>
      </c>
      <c r="I235" s="59" t="s">
        <v>247</v>
      </c>
      <c r="J235" s="58" t="str">
        <f>VLOOKUP(I235,Hoja2!A$3:I$54,3,0)</f>
        <v>CAÍDAS DEL MISMO Y DISTINTO NIVEL, FRACTURAS, GOLPE CON OBJETOS, CAÍDA DE OBJETOS, OBSTRUCCIÓN DE VÍAS</v>
      </c>
      <c r="K235" s="60"/>
      <c r="L235" s="58" t="str">
        <f>VLOOKUP(I235,Hoja2!A$3:I$54,4,0)</f>
        <v>PG INSPECCIONES, PG EMERGENCIA</v>
      </c>
      <c r="M235" s="58" t="str">
        <f>VLOOKUP(I235,Hoja2!A$3:I$54,5,0)</f>
        <v>CAPACITACIÓN</v>
      </c>
      <c r="N235" s="61">
        <v>6</v>
      </c>
      <c r="O235" s="61">
        <v>3</v>
      </c>
      <c r="P235" s="61">
        <v>10</v>
      </c>
      <c r="Q235" s="61">
        <f t="shared" si="32"/>
        <v>18</v>
      </c>
      <c r="R235" s="61">
        <f t="shared" si="33"/>
        <v>180</v>
      </c>
      <c r="S235" s="61" t="str">
        <f t="shared" si="34"/>
        <v>A-18</v>
      </c>
      <c r="T235" s="62" t="str">
        <f t="shared" si="35"/>
        <v>II</v>
      </c>
      <c r="U235" s="62" t="str">
        <f t="shared" si="37"/>
        <v>No Aceptable o Aceptable con Control Especifico</v>
      </c>
      <c r="V235" s="60">
        <v>3</v>
      </c>
      <c r="W235" s="58" t="str">
        <f>VLOOKUP(I235,Hoja2!A$3:I$54,6,0)</f>
        <v>SECUELA, CALIFICACIÓN DE ENFERMEDAD LABORAL, MUERTE</v>
      </c>
      <c r="X235" s="65"/>
      <c r="Y235" s="65"/>
      <c r="Z235" s="65"/>
      <c r="AA235" s="64" t="s">
        <v>337</v>
      </c>
      <c r="AB235" s="64" t="str">
        <f>VLOOKUP(I235,Hoja2!A$3:I$54,8,0)</f>
        <v>REPORTES DE CONDICIONES INSEGURAS</v>
      </c>
      <c r="AC235" s="65" t="str">
        <f>VLOOKUP(I235,Hoja2!A$3:I$54,9,0)</f>
        <v>SEGUIMIENTO A ACCIONES PREVENTIVAS Y CORRECTIVAS</v>
      </c>
      <c r="AD235" s="83"/>
    </row>
    <row r="236" spans="1:151" ht="30">
      <c r="A236" s="158"/>
      <c r="B236" s="155"/>
      <c r="C236" s="128"/>
      <c r="D236" s="131"/>
      <c r="E236" s="134"/>
      <c r="F236" s="134"/>
      <c r="G236" s="134"/>
      <c r="H236" s="58" t="str">
        <f>VLOOKUP(I236,Hoja2!A$3:I$54,2,0)</f>
        <v>LLUVIAS, CRECIENTE DE RIOS Y QUEBRADAS, CAÍDAS DESDE TARAVITAS Y PUENTES</v>
      </c>
      <c r="I236" s="59" t="s">
        <v>334</v>
      </c>
      <c r="J236" s="58" t="str">
        <f>VLOOKUP(I236,Hoja2!A$3:I$54,3,0)</f>
        <v>INMERSIÓN, MUERTE</v>
      </c>
      <c r="K236" s="60"/>
      <c r="L236" s="58" t="str">
        <f>VLOOKUP(I236,Hoja2!A$3:I$54,4,0)</f>
        <v>PG INSPECCIONES, PG EMERGENCIA</v>
      </c>
      <c r="M236" s="58" t="str">
        <f>VLOOKUP(I236,Hoja2!A$3:I$54,5,0)</f>
        <v>CAPACITACIÓN</v>
      </c>
      <c r="N236" s="61">
        <v>10</v>
      </c>
      <c r="O236" s="61">
        <v>3</v>
      </c>
      <c r="P236" s="61">
        <v>25</v>
      </c>
      <c r="Q236" s="61">
        <f t="shared" si="32"/>
        <v>30</v>
      </c>
      <c r="R236" s="61">
        <f t="shared" si="33"/>
        <v>750</v>
      </c>
      <c r="S236" s="61" t="str">
        <f t="shared" si="34"/>
        <v>MA-30</v>
      </c>
      <c r="T236" s="66" t="str">
        <f t="shared" si="35"/>
        <v>I</v>
      </c>
      <c r="U236" s="66" t="str">
        <f t="shared" si="37"/>
        <v>No Aceptable</v>
      </c>
      <c r="V236" s="60">
        <v>3</v>
      </c>
      <c r="W236" s="58" t="str">
        <f>VLOOKUP(I236,Hoja2!A$3:I$54,6,0)</f>
        <v>SECUELA, CALIFICACIÓN DE ENFERMEDAD LABORAL, MUERTE</v>
      </c>
      <c r="X236" s="65"/>
      <c r="Y236" s="65"/>
      <c r="Z236" s="65"/>
      <c r="AA236" s="64" t="s">
        <v>337</v>
      </c>
      <c r="AB236" s="64" t="str">
        <f>VLOOKUP(I236,Hoja2!A$3:I$54,8,0)</f>
        <v>REPORTES DE CONDICIONES INSEGURAS</v>
      </c>
      <c r="AC236" s="65" t="str">
        <f>VLOOKUP(I236,Hoja2!A$3:I$54,9,0)</f>
        <v>SEGUIMIENTO A ACCIONES PREVENTIVAS Y CORRECTIVAS</v>
      </c>
      <c r="AD236" s="83"/>
    </row>
    <row r="237" spans="1:151" ht="51">
      <c r="A237" s="158"/>
      <c r="B237" s="155"/>
      <c r="C237" s="128"/>
      <c r="D237" s="131"/>
      <c r="E237" s="134"/>
      <c r="F237" s="134"/>
      <c r="G237" s="134"/>
      <c r="H237" s="58" t="str">
        <f>VLOOKUP(I237,Hoja2!A$3:I$54,2,0)</f>
        <v>SUPERFICIES DE TRABAJO IRREGULARES O DESLIZANTES</v>
      </c>
      <c r="I237" s="59" t="s">
        <v>248</v>
      </c>
      <c r="J237" s="58" t="str">
        <f>VLOOKUP(I237,Hoja2!A$3:I$54,3,0)</f>
        <v>CAÍDAS DEL MISMO Y DISTINTO NIVEL, FRACTURAS, GOLPE CON OBJETOS</v>
      </c>
      <c r="K237" s="60"/>
      <c r="L237" s="58" t="str">
        <f>VLOOKUP(I237,Hoja2!A$3:I$54,4,0)</f>
        <v>PG INSPECCIONES, PG EMERGENCIA</v>
      </c>
      <c r="M237" s="58" t="str">
        <f>VLOOKUP(I237,Hoja2!A$3:I$54,5,0)</f>
        <v>CAPACITACIÓN</v>
      </c>
      <c r="N237" s="61">
        <v>10</v>
      </c>
      <c r="O237" s="61">
        <v>4</v>
      </c>
      <c r="P237" s="61">
        <v>25</v>
      </c>
      <c r="Q237" s="61">
        <f t="shared" si="32"/>
        <v>40</v>
      </c>
      <c r="R237" s="61">
        <f t="shared" si="33"/>
        <v>1000</v>
      </c>
      <c r="S237" s="61" t="str">
        <f t="shared" si="34"/>
        <v>MA-40</v>
      </c>
      <c r="T237" s="66" t="str">
        <f t="shared" si="35"/>
        <v>I</v>
      </c>
      <c r="U237" s="66" t="str">
        <f t="shared" si="37"/>
        <v>No Aceptable</v>
      </c>
      <c r="V237" s="60">
        <v>3</v>
      </c>
      <c r="W237" s="58" t="str">
        <f>VLOOKUP(I237,Hoja2!A$3:I$54,6,0)</f>
        <v>SECUELA, CALIFICACIÓN DE ENFERMEDAD LABORAL, MUERTE</v>
      </c>
      <c r="X237" s="65"/>
      <c r="Y237" s="65"/>
      <c r="Z237" s="65" t="s">
        <v>336</v>
      </c>
      <c r="AA237" s="64" t="s">
        <v>337</v>
      </c>
      <c r="AB237" s="64" t="str">
        <f>VLOOKUP(I237,Hoja2!A$3:I$54,8,0)</f>
        <v>REPORTES DE CONDICIONES INSEGURAS</v>
      </c>
      <c r="AC237" s="65" t="str">
        <f>VLOOKUP(I237,Hoja2!A$3:I$54,9,0)</f>
        <v>SEGUIMIENTO A ACCIONES PREVENTIVAS Y CORRECTIVAS</v>
      </c>
      <c r="AD237" s="83"/>
    </row>
    <row r="238" spans="1:151" ht="40.5">
      <c r="A238" s="158"/>
      <c r="B238" s="155"/>
      <c r="C238" s="128"/>
      <c r="D238" s="131"/>
      <c r="E238" s="134"/>
      <c r="F238" s="134"/>
      <c r="G238" s="134"/>
      <c r="H238" s="58" t="str">
        <f>VLOOKUP(I238,Hoja2!A$3:I$54,2,0)</f>
        <v>SISTEMAS Y MEDIDAS DE ALMACENAMIENTO</v>
      </c>
      <c r="I238" s="59" t="s">
        <v>249</v>
      </c>
      <c r="J238" s="58" t="str">
        <f>VLOOKUP(I238,Hoja2!A$3:I$54,3,0)</f>
        <v>CAÍDAS DEL MISMO Y DISTINTO NIVEL, FRACTURAS, GOLPE CON OBJETOS, CAÍDA DE OBJETOS, OBSTRUCCIÓN DE VÍAS</v>
      </c>
      <c r="K238" s="60"/>
      <c r="L238" s="58" t="str">
        <f>VLOOKUP(I238,Hoja2!A$3:I$54,4,0)</f>
        <v>PG INSPECCIONES, PG EMERGENCIA</v>
      </c>
      <c r="M238" s="58" t="str">
        <f>VLOOKUP(I238,Hoja2!A$3:I$54,5,0)</f>
        <v>CAPACITACIÓN</v>
      </c>
      <c r="N238" s="61">
        <v>10</v>
      </c>
      <c r="O238" s="61">
        <v>4</v>
      </c>
      <c r="P238" s="61">
        <v>10</v>
      </c>
      <c r="Q238" s="61">
        <f t="shared" si="32"/>
        <v>40</v>
      </c>
      <c r="R238" s="61">
        <f t="shared" si="33"/>
        <v>400</v>
      </c>
      <c r="S238" s="61" t="str">
        <f t="shared" si="34"/>
        <v>MA-40</v>
      </c>
      <c r="T238" s="66" t="str">
        <f t="shared" si="35"/>
        <v>II</v>
      </c>
      <c r="U238" s="66" t="str">
        <f t="shared" si="37"/>
        <v>No Aceptable o Aceptable con Control Especifico</v>
      </c>
      <c r="V238" s="60">
        <v>3</v>
      </c>
      <c r="W238" s="58" t="str">
        <f>VLOOKUP(I238,Hoja2!A$3:I$54,6,0)</f>
        <v>SECUELA, CALIFICACIÓN DE ENFERMEDAD LABORAL, MUERTE</v>
      </c>
      <c r="X238" s="65"/>
      <c r="Y238" s="65"/>
      <c r="Z238" s="65"/>
      <c r="AA238" s="64" t="s">
        <v>337</v>
      </c>
      <c r="AB238" s="64" t="str">
        <f>VLOOKUP(I238,Hoja2!A$3:I$54,8,0)</f>
        <v>REPORTES DE CONDICIONES INSEGURAS</v>
      </c>
      <c r="AC238" s="65" t="str">
        <f>VLOOKUP(I238,Hoja2!A$3:I$54,9,0)</f>
        <v>SEGUIMIENTO A ACCIONES PREVENTIVAS Y CORRECTIVAS</v>
      </c>
      <c r="AD238" s="83"/>
    </row>
    <row r="239" spans="1:151" ht="40.5">
      <c r="A239" s="158"/>
      <c r="B239" s="155"/>
      <c r="C239" s="128"/>
      <c r="D239" s="131"/>
      <c r="E239" s="134"/>
      <c r="F239" s="134"/>
      <c r="G239" s="134"/>
      <c r="H239" s="58" t="str">
        <f>VLOOKUP(I239,Hoja2!A$3:I$54,2,0)</f>
        <v>ATROPELLAMIENTO, ENVESTIDA</v>
      </c>
      <c r="I239" s="59" t="s">
        <v>189</v>
      </c>
      <c r="J239" s="58" t="str">
        <f>VLOOKUP(I239,Hoja2!A$3:I$54,3,0)</f>
        <v>LESIONES, PÉRDIDAS MATERIALES, MUERTE</v>
      </c>
      <c r="K239" s="60"/>
      <c r="L239" s="58" t="str">
        <f>VLOOKUP(I239,Hoja2!A$3:I$54,4,0)</f>
        <v>PG INSPECCIONES, PG EMERGENCIA</v>
      </c>
      <c r="M239" s="58" t="str">
        <f>VLOOKUP(I239,Hoja2!A$3:I$54,5,0)</f>
        <v>PG SEGURIDAD VIAL</v>
      </c>
      <c r="N239" s="61">
        <v>2</v>
      </c>
      <c r="O239" s="61">
        <v>4</v>
      </c>
      <c r="P239" s="61">
        <v>25</v>
      </c>
      <c r="Q239" s="61">
        <f t="shared" si="32"/>
        <v>8</v>
      </c>
      <c r="R239" s="61">
        <f t="shared" si="33"/>
        <v>200</v>
      </c>
      <c r="S239" s="61" t="str">
        <f t="shared" si="34"/>
        <v>M-8</v>
      </c>
      <c r="T239" s="62" t="str">
        <f t="shared" si="35"/>
        <v>II</v>
      </c>
      <c r="U239" s="62" t="str">
        <f t="shared" si="37"/>
        <v>No Aceptable o Aceptable con Control Especifico</v>
      </c>
      <c r="V239" s="60">
        <v>3</v>
      </c>
      <c r="W239" s="58" t="str">
        <f>VLOOKUP(I239,Hoja2!A$3:I$54,6,0)</f>
        <v>SECUELA, CALIFICACIÓN DE ENFERMEDAD LABORAL, MUERTE</v>
      </c>
      <c r="X239" s="65"/>
      <c r="Y239" s="65"/>
      <c r="Z239" s="65"/>
      <c r="AA239" s="64" t="str">
        <f>VLOOKUP(I239,Hoja2!A$3:I$54,7,0)</f>
        <v>NS SEGURIDAD VIAL</v>
      </c>
      <c r="AB239" s="64" t="str">
        <f>VLOOKUP(I239,Hoja2!A$3:I$54,8,0)</f>
        <v>REPORTE DE CONDICIONES</v>
      </c>
      <c r="AC239" s="65" t="str">
        <f>VLOOKUP(I239,Hoja2!A$3:I$54,9,0)</f>
        <v>LISTAS PREOPERACIONALES, MANTENIMIENTO PREVENTIVO Y CORRECTIVO</v>
      </c>
      <c r="AD239" s="83"/>
    </row>
    <row r="240" spans="1:151" ht="40.5">
      <c r="A240" s="158"/>
      <c r="B240" s="155"/>
      <c r="C240" s="128"/>
      <c r="D240" s="131"/>
      <c r="E240" s="134"/>
      <c r="F240" s="134"/>
      <c r="G240" s="134"/>
      <c r="H240" s="58" t="str">
        <f>VLOOKUP(I240,Hoja2!A$3:I$54,2,0)</f>
        <v>ATRACO, ROBO, ATENTADO, SECUESTROS, DE ORDEN PÚBLICO</v>
      </c>
      <c r="I240" s="59" t="s">
        <v>180</v>
      </c>
      <c r="J240" s="58" t="str">
        <f>VLOOKUP(I240,Hoja2!A$3:I$54,3,0)</f>
        <v>HERIDAS, LESIONES FÍSICAS / PSICOLÓGICAS</v>
      </c>
      <c r="K240" s="60"/>
      <c r="L240" s="58" t="str">
        <f>VLOOKUP(I240,Hoja2!A$3:I$54,4,0)</f>
        <v>PG INSPECCIONES, PG EMERGENCIA</v>
      </c>
      <c r="M240" s="58" t="str">
        <f>VLOOKUP(I240,Hoja2!A$3:I$54,5,0)</f>
        <v>UNIFORMES CORPORATIVOS, CHAQUETAS CORPORATIVAS, CARNETIZACIÓN</v>
      </c>
      <c r="N240" s="61">
        <v>6</v>
      </c>
      <c r="O240" s="61">
        <v>3</v>
      </c>
      <c r="P240" s="61">
        <v>25</v>
      </c>
      <c r="Q240" s="61">
        <f t="shared" si="32"/>
        <v>18</v>
      </c>
      <c r="R240" s="61">
        <f t="shared" si="33"/>
        <v>450</v>
      </c>
      <c r="S240" s="61" t="str">
        <f t="shared" si="34"/>
        <v>A-18</v>
      </c>
      <c r="T240" s="62" t="str">
        <f t="shared" si="35"/>
        <v>II</v>
      </c>
      <c r="U240" s="62" t="str">
        <f t="shared" si="37"/>
        <v>No Aceptable o Aceptable con Control Especifico</v>
      </c>
      <c r="V240" s="60">
        <v>3</v>
      </c>
      <c r="W240" s="58" t="str">
        <f>VLOOKUP(I240,Hoja2!A$3:I$54,6,0)</f>
        <v>SECUELA, CALIFICACIÓN DE ENFERMEDAD LABORAL, MUERTE</v>
      </c>
      <c r="X240" s="65"/>
      <c r="Y240" s="65"/>
      <c r="Z240" s="65"/>
      <c r="AA240" s="64" t="s">
        <v>337</v>
      </c>
      <c r="AB240" s="64" t="str">
        <f>VLOOKUP(I240,Hoja2!A$3:I$54,8,0)</f>
        <v>BUENAS PRACTICAS, APLICACIÓN DE PROCEDIMIENTOS</v>
      </c>
      <c r="AC240" s="65" t="str">
        <f>VLOOKUP(I240,Hoja2!A$3:I$54,9,0)</f>
        <v>BUENAS PRACTICAS</v>
      </c>
      <c r="AD240" s="83"/>
    </row>
    <row r="241" spans="1:30" ht="40.5">
      <c r="A241" s="158"/>
      <c r="B241" s="155"/>
      <c r="C241" s="128"/>
      <c r="D241" s="131"/>
      <c r="E241" s="134"/>
      <c r="F241" s="134"/>
      <c r="G241" s="134"/>
      <c r="H241" s="58" t="str">
        <f>VLOOKUP(I241,Hoja2!A$3:I$54,2,0)</f>
        <v>EXPLOSION, FUGA, DERRAME E INCENDIO</v>
      </c>
      <c r="I241" s="59" t="s">
        <v>230</v>
      </c>
      <c r="J241" s="58" t="str">
        <f>VLOOKUP(I241,Hoja2!A$3:I$54,3,0)</f>
        <v>INTOXICACIÓN, QUEMADURAS, LESIONES, ATRAPAMIENTO</v>
      </c>
      <c r="K241" s="60"/>
      <c r="L241" s="58" t="str">
        <f>VLOOKUP(I241,Hoja2!A$3:I$54,4,0)</f>
        <v>PG INSPECCIONES, PG EMERGENCIA</v>
      </c>
      <c r="M241" s="58" t="str">
        <f>VLOOKUP(I241,Hoja2!A$3:I$54,5,0)</f>
        <v>NO OBSERVADO</v>
      </c>
      <c r="N241" s="61">
        <v>6</v>
      </c>
      <c r="O241" s="61">
        <v>3</v>
      </c>
      <c r="P241" s="61">
        <v>10</v>
      </c>
      <c r="Q241" s="61">
        <f t="shared" si="32"/>
        <v>18</v>
      </c>
      <c r="R241" s="61">
        <f t="shared" si="33"/>
        <v>180</v>
      </c>
      <c r="S241" s="61" t="str">
        <f t="shared" si="34"/>
        <v>A-18</v>
      </c>
      <c r="T241" s="62" t="str">
        <f t="shared" si="35"/>
        <v>II</v>
      </c>
      <c r="U241" s="62" t="str">
        <f t="shared" si="37"/>
        <v>No Aceptable o Aceptable con Control Especifico</v>
      </c>
      <c r="V241" s="60">
        <v>3</v>
      </c>
      <c r="W241" s="58" t="str">
        <f>VLOOKUP(I241,Hoja2!A$3:I$54,6,0)</f>
        <v>SECUELA, CALIFICACIÓN DE ENFERMEDAD LABORAL, MUERTE</v>
      </c>
      <c r="X241" s="65"/>
      <c r="Y241" s="65"/>
      <c r="Z241" s="65"/>
      <c r="AA241" s="64" t="str">
        <f>VLOOKUP(I241,Hoja2!A$3:I$54,7,0)</f>
        <v>NS PLANES DE EMERGENCIA</v>
      </c>
      <c r="AB241" s="64" t="str">
        <f>VLOOKUP(I241,Hoja2!A$3:I$54,8,0)</f>
        <v>PROTOCOLOS DE EVACUACIÓN, PUNTO DE ENCUENTRO</v>
      </c>
      <c r="AC241" s="65" t="str">
        <f>VLOOKUP(I241,Hoja2!A$3:I$54,9,0)</f>
        <v>N/A</v>
      </c>
      <c r="AD241" s="83"/>
    </row>
    <row r="242" spans="1:30" ht="51">
      <c r="A242" s="158"/>
      <c r="B242" s="155"/>
      <c r="C242" s="128"/>
      <c r="D242" s="131"/>
      <c r="E242" s="134"/>
      <c r="F242" s="134"/>
      <c r="G242" s="134"/>
      <c r="H242" s="109" t="str">
        <f>VLOOKUP(I242,[1]Hoja2!A$3:I$54,2,0)</f>
        <v>MÁQUINARIA Y EQUIPO</v>
      </c>
      <c r="I242" s="59" t="s">
        <v>168</v>
      </c>
      <c r="J242" s="109" t="str">
        <f>VLOOKUP(I242,[1]Hoja2!A$3:I$54,3,0)</f>
        <v>ATRAPAMIENTO, AMPUTACIÓN, APLASTAMIENTO, FRACTURA</v>
      </c>
      <c r="K242" s="60"/>
      <c r="L242" s="109" t="str">
        <f>VLOOKUP(I242,[1]Hoja2!A$3:I$54,4,0)</f>
        <v>PG INSPECCIONES, PG EMERGENCIA, REQUISITOS PARA MANEJO DE MÁQUINAS, REQUISITOS PARA REALIZAR LABORES EN TALLERES</v>
      </c>
      <c r="M242" s="109" t="str">
        <f>VLOOKUP(I242,[1]Hoja2!A$3:I$54,5,0)</f>
        <v>ELEMENTOS DE PROTECCIÓN PERSONAL</v>
      </c>
      <c r="N242" s="61">
        <v>2</v>
      </c>
      <c r="O242" s="61">
        <v>3</v>
      </c>
      <c r="P242" s="61">
        <v>10</v>
      </c>
      <c r="Q242" s="61">
        <f t="shared" si="32"/>
        <v>6</v>
      </c>
      <c r="R242" s="61">
        <f t="shared" si="33"/>
        <v>60</v>
      </c>
      <c r="S242" s="61" t="str">
        <f t="shared" si="34"/>
        <v>M-6</v>
      </c>
      <c r="T242" s="62" t="str">
        <f t="shared" si="35"/>
        <v>III</v>
      </c>
      <c r="U242" s="62" t="str">
        <f t="shared" si="37"/>
        <v>Mejorable</v>
      </c>
      <c r="V242" s="60">
        <v>3</v>
      </c>
      <c r="W242" s="109" t="str">
        <f>VLOOKUP(I242,[1]Hoja2!A$3:I$54,6,0)</f>
        <v>SECUELA, CALIFICACIÓN DE ENFERMEDAD LABORAL, MUERTE</v>
      </c>
      <c r="X242" s="65"/>
      <c r="Y242" s="65"/>
      <c r="Z242" s="65"/>
      <c r="AA242" s="64" t="str">
        <f>VLOOKUP(I242,[1]Hoja2!A$3:I$54,7,0)</f>
        <v>NS EQUIPOS</v>
      </c>
      <c r="AB242" s="64" t="str">
        <f>VLOOKUP(I242,[1]Hoja2!A$3:I$54,8,0)</f>
        <v>BUENAS PRACTICAS, PROCEDIMIENTOS, INSPECCIONES PREUSO OPERACIONALES</v>
      </c>
      <c r="AC242" s="65" t="str">
        <f>VLOOKUP(I242,[1]Hoja2!A$3:I$54,9,0)</f>
        <v>INSPECCIONES PREOPERACIONALES</v>
      </c>
      <c r="AD242" s="83"/>
    </row>
    <row r="243" spans="1:30" ht="63.75">
      <c r="A243" s="158"/>
      <c r="B243" s="155"/>
      <c r="C243" s="128"/>
      <c r="D243" s="131"/>
      <c r="E243" s="134"/>
      <c r="F243" s="134"/>
      <c r="G243" s="134"/>
      <c r="H243" s="109" t="str">
        <f>VLOOKUP(I243,[1]Hoja2!A$3:I$54,2,0)</f>
        <v>HERRAMIENTAS MANUALES</v>
      </c>
      <c r="I243" s="59" t="s">
        <v>174</v>
      </c>
      <c r="J243" s="109" t="str">
        <f>VLOOKUP(I243,[1]Hoja2!A$3:I$54,3,0)</f>
        <v>QUEMADURAS, LESIONES, PELLIZCOS, APLASTAMIENTOS</v>
      </c>
      <c r="K243" s="60"/>
      <c r="L243" s="109" t="str">
        <f>VLOOKUP(I243,[1]Hoja2!A$3:I$54,4,0)</f>
        <v>REQUISITOS MANEJO DE EQUIPOS EMPLEADOS EN LABORES DE CONSTRUCCION ACUEDUCTO Y ALCANTARILLADO, PG INSPECCIONES,PG EMERGENCIA, REQUISITOS  PARA EL MANEJO DE MÁQUINAS HERRAMIENTAS</v>
      </c>
      <c r="M243" s="109" t="str">
        <f>VLOOKUP(I243,[1]Hoja2!A$3:I$54,5,0)</f>
        <v>ELEMENTOS DE PROTECCIÓN PERSONAL</v>
      </c>
      <c r="N243" s="61">
        <v>2</v>
      </c>
      <c r="O243" s="61">
        <v>1</v>
      </c>
      <c r="P243" s="61">
        <v>10</v>
      </c>
      <c r="Q243" s="61">
        <f t="shared" si="32"/>
        <v>2</v>
      </c>
      <c r="R243" s="61">
        <f t="shared" si="33"/>
        <v>20</v>
      </c>
      <c r="S243" s="61" t="str">
        <f t="shared" si="34"/>
        <v>B-2</v>
      </c>
      <c r="T243" s="62" t="str">
        <f t="shared" si="35"/>
        <v>IV</v>
      </c>
      <c r="U243" s="62" t="str">
        <f t="shared" si="37"/>
        <v>Aceptable</v>
      </c>
      <c r="V243" s="60">
        <v>3</v>
      </c>
      <c r="W243" s="109" t="str">
        <f>VLOOKUP(I243,[1]Hoja2!A$3:I$54,6,0)</f>
        <v>SECUELA, CALIFICACIÓN DE ENFERMEDAD LABORAL</v>
      </c>
      <c r="X243" s="65"/>
      <c r="Y243" s="65"/>
      <c r="Z243" s="65"/>
      <c r="AA243" s="64" t="str">
        <f>VLOOKUP(I243,[1]Hoja2!A$3:I$54,7,0)</f>
        <v>NS HERRAMIENTAS</v>
      </c>
      <c r="AB243" s="64" t="str">
        <f>VLOOKUP(I243,[1]Hoja2!A$3:I$54,8,0)</f>
        <v>BUENAS PRACTICAS,  INSPECCIONES OPERACIONALES</v>
      </c>
      <c r="AC243" s="65" t="str">
        <f>VLOOKUP(I243,[1]Hoja2!A$3:I$54,9,0)</f>
        <v>INSPECCIONES PREOPERACIONALES</v>
      </c>
      <c r="AD243" s="83"/>
    </row>
    <row r="244" spans="1:30" ht="40.5">
      <c r="A244" s="158"/>
      <c r="B244" s="155"/>
      <c r="C244" s="128"/>
      <c r="D244" s="131"/>
      <c r="E244" s="134"/>
      <c r="F244" s="134"/>
      <c r="G244" s="134"/>
      <c r="H244" s="109" t="str">
        <f>VLOOKUP(I244,[1]Hoja2!A$3:I$54,2,0)</f>
        <v>MANTENIMIENTO DE PUENTE GRUAS, LIMPIEZA DE CANALES, MANTENIMIENTO DE INSTALACIONES LOCATIVAS, MANTENIMIENTO Y REPARACION DE POZOS</v>
      </c>
      <c r="I244" s="59" t="s">
        <v>203</v>
      </c>
      <c r="J244" s="109" t="str">
        <f>VLOOKUP(I244,[1]Hoja2!A$3:I$54,3,0)</f>
        <v>LESIONES, FRACTURAS</v>
      </c>
      <c r="K244" s="60"/>
      <c r="L244" s="109" t="str">
        <f>VLOOKUP(I244,[1]Hoja2!A$3:I$54,4,0)</f>
        <v>PG INSPECCIONES, PG EMERGENCIA, REQUISITOS MÍNIMOS DE SEGURIDAD E HIGIENE PARA TRABAJOS EN ALTURAS</v>
      </c>
      <c r="M244" s="109" t="str">
        <f>VLOOKUP(I244,[1]Hoja2!A$3:I$54,5,0)</f>
        <v>ELEMENTOS DE PROTECCIÓN PERSONAL</v>
      </c>
      <c r="N244" s="61">
        <v>6</v>
      </c>
      <c r="O244" s="61">
        <v>3</v>
      </c>
      <c r="P244" s="61">
        <v>25</v>
      </c>
      <c r="Q244" s="61">
        <f t="shared" si="32"/>
        <v>18</v>
      </c>
      <c r="R244" s="61">
        <f t="shared" si="33"/>
        <v>450</v>
      </c>
      <c r="S244" s="61" t="str">
        <f t="shared" si="34"/>
        <v>A-18</v>
      </c>
      <c r="T244" s="62" t="str">
        <f t="shared" si="35"/>
        <v>II</v>
      </c>
      <c r="U244" s="62" t="str">
        <f t="shared" si="37"/>
        <v>No Aceptable o Aceptable con Control Especifico</v>
      </c>
      <c r="V244" s="60">
        <v>3</v>
      </c>
      <c r="W244" s="109" t="str">
        <f>VLOOKUP(I244,[1]Hoja2!A$3:I$54,6,0)</f>
        <v>SECUELA, CALIFICACIÓN DE ENFERMEDAD LABORAL, MUERTE</v>
      </c>
      <c r="X244" s="65"/>
      <c r="Y244" s="65"/>
      <c r="Z244" s="65"/>
      <c r="AA244" s="64" t="str">
        <f>VLOOKUP(I244,[1]Hoja2!A$3:I$54,7,0)</f>
        <v>NS TRABAJO EN ALTURAS</v>
      </c>
      <c r="AB244" s="64" t="str">
        <f>VLOOKUP(I244,[1]Hoja2!A$3:I$54,8,0)</f>
        <v>BUENAS PRACTICAS Y USO DE EPP COLECTIVOS</v>
      </c>
      <c r="AC244" s="65" t="str">
        <f>VLOOKUP(I244,[1]Hoja2!A$3:I$54,9,0)</f>
        <v>USO EPP, LISTAS PREOPERACIONALES</v>
      </c>
      <c r="AD244" s="83"/>
    </row>
    <row r="245" spans="1:30" ht="40.5">
      <c r="A245" s="158"/>
      <c r="B245" s="155"/>
      <c r="C245" s="128"/>
      <c r="D245" s="131"/>
      <c r="E245" s="134"/>
      <c r="F245" s="134"/>
      <c r="G245" s="134"/>
      <c r="H245" s="109" t="str">
        <f>VLOOKUP(I245,[1]Hoja2!A$3:I$54,2,0)</f>
        <v>INGRESO A POZOS, RED DE ACUEDUCTO, EXCAVACIONES</v>
      </c>
      <c r="I245" s="59" t="s">
        <v>196</v>
      </c>
      <c r="J245" s="109" t="str">
        <f>VLOOKUP(I245,[1]Hoja2!A$3:I$54,3,0)</f>
        <v>INTOXICACIÓN, ASFIXIA</v>
      </c>
      <c r="K245" s="60"/>
      <c r="L245" s="109" t="str">
        <f>VLOOKUP(I245,[1]Hoja2!A$3:I$54,4,0)</f>
        <v>PG INSPECCIONES, PG EMERGENCIA, REQUISITOS MÍNIMOS DE SEGURIDAD E HIGIENE PARA ESPACIOS CONFINADOS</v>
      </c>
      <c r="M245" s="109" t="str">
        <f>VLOOKUP(I245,[1]Hoja2!A$3:I$54,5,0)</f>
        <v>ELEMENTOS DE PROTECCIÓN PERSONAL</v>
      </c>
      <c r="N245" s="61">
        <v>6</v>
      </c>
      <c r="O245" s="61">
        <v>3</v>
      </c>
      <c r="P245" s="61">
        <v>25</v>
      </c>
      <c r="Q245" s="61">
        <f t="shared" si="32"/>
        <v>18</v>
      </c>
      <c r="R245" s="61">
        <f t="shared" si="33"/>
        <v>450</v>
      </c>
      <c r="S245" s="61" t="str">
        <f t="shared" si="34"/>
        <v>A-18</v>
      </c>
      <c r="T245" s="62" t="str">
        <f t="shared" si="35"/>
        <v>II</v>
      </c>
      <c r="U245" s="62" t="str">
        <f t="shared" si="37"/>
        <v>No Aceptable o Aceptable con Control Especifico</v>
      </c>
      <c r="V245" s="60">
        <v>3</v>
      </c>
      <c r="W245" s="109" t="str">
        <f>VLOOKUP(I245,[1]Hoja2!A$3:I$54,6,0)</f>
        <v>SECUELA, CALIFICACIÓN DE ENFERMEDAD LABORAL, MUERTE</v>
      </c>
      <c r="X245" s="65"/>
      <c r="Y245" s="65"/>
      <c r="Z245" s="65"/>
      <c r="AA245" s="64" t="str">
        <f>VLOOKUP(I245,[1]Hoja2!A$3:I$54,7,0)</f>
        <v>NS ESPACIOS CONFINADOS</v>
      </c>
      <c r="AB245" s="64" t="str">
        <f>VLOOKUP(I245,[1]Hoja2!A$3:I$54,8,0)</f>
        <v>BUENAS PRACTICAS, USO DE EPP Y COLECTIVOS</v>
      </c>
      <c r="AC245" s="65" t="str">
        <f>VLOOKUP(I245,[1]Hoja2!A$3:I$54,9,0)</f>
        <v>LISTAS PREOPERACIONALES</v>
      </c>
      <c r="AD245" s="83"/>
    </row>
    <row r="246" spans="1:30" ht="38.25">
      <c r="A246" s="158"/>
      <c r="B246" s="155"/>
      <c r="C246" s="128"/>
      <c r="D246" s="131"/>
      <c r="E246" s="134"/>
      <c r="F246" s="134"/>
      <c r="G246" s="134"/>
      <c r="H246" s="58" t="str">
        <f>VLOOKUP(I246,Hoja2!A$3:I$54,2,0)</f>
        <v>CARGA Y DESCARGA DE MÁQUINARIAS Y EQUIPOS</v>
      </c>
      <c r="I246" s="59" t="s">
        <v>216</v>
      </c>
      <c r="J246" s="58" t="str">
        <f>VLOOKUP(I246,Hoja2!A$3:I$54,3,0)</f>
        <v>APLASTAMIENTO, ATRAPAMIENTO, AMPUTACIÓN, PÉRDIDAS MATERIALES, FRACTURAS</v>
      </c>
      <c r="K246" s="60"/>
      <c r="L246" s="58" t="str">
        <f>VLOOKUP(I246,Hoja2!A$3:I$54,4,0)</f>
        <v>PG INSPECCIONES, PG EMERGENCIA, REQUISITOS MÍNIMOS DE SEGURIDAD E HIGIENE PARA TRABAJOS EN ALTURAS</v>
      </c>
      <c r="M246" s="58" t="str">
        <f>VLOOKUP(I246,Hoja2!A$3:I$54,5,0)</f>
        <v>NO OBSERVADO</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 MUERTE</v>
      </c>
      <c r="X246" s="65"/>
      <c r="Y246" s="65"/>
      <c r="Z246" s="65"/>
      <c r="AA246" s="64" t="str">
        <f>VLOOKUP(I246,Hoja2!A$3:I$54,7,0)</f>
        <v>NS DE IZAJE</v>
      </c>
      <c r="AB246" s="64" t="str">
        <f>VLOOKUP(I246,Hoja2!A$3:I$54,8,0)</f>
        <v>BUENAS PRACTICAS, INSPECCIONES PREOPERACIONALES</v>
      </c>
      <c r="AC246" s="65" t="str">
        <f>VLOOKUP(I246,Hoja2!A$3:I$54,9,0)</f>
        <v>USO ADECUADO DE LENGUAJE PARA OPERACIONES DE IZAJE</v>
      </c>
      <c r="AD246" s="83"/>
    </row>
    <row r="247" spans="1:30" ht="40.5">
      <c r="A247" s="158"/>
      <c r="B247" s="155"/>
      <c r="C247" s="128"/>
      <c r="D247" s="131"/>
      <c r="E247" s="134"/>
      <c r="F247" s="134"/>
      <c r="G247" s="134"/>
      <c r="H247" s="114" t="str">
        <f>VLOOKUP(I247,Hoja2!A$3:I$54,2,0)</f>
        <v>EXPLOSION, FUGA, DERRAME E INCENDIO</v>
      </c>
      <c r="I247" s="59" t="s">
        <v>230</v>
      </c>
      <c r="J247" s="114" t="str">
        <f>VLOOKUP(I247,Hoja2!A$3:I$54,3,0)</f>
        <v>INTOXICACIÓN, QUEMADURAS, LESIONES, ATRAPAMIENTO</v>
      </c>
      <c r="K247" s="60"/>
      <c r="L247" s="114" t="str">
        <f>VLOOKUP(I247,Hoja2!A$3:I$54,4,0)</f>
        <v>PG INSPECCIONES, PG EMERGENCIA</v>
      </c>
      <c r="M247" s="114" t="str">
        <f>VLOOKUP(I247,Hoja2!A$3:I$54,5,0)</f>
        <v>NO OBSERVADO</v>
      </c>
      <c r="N247" s="61">
        <v>6</v>
      </c>
      <c r="O247" s="61">
        <v>3</v>
      </c>
      <c r="P247" s="61">
        <v>25</v>
      </c>
      <c r="Q247" s="61">
        <f t="shared" si="32"/>
        <v>18</v>
      </c>
      <c r="R247" s="61">
        <f t="shared" si="33"/>
        <v>450</v>
      </c>
      <c r="S247" s="61" t="str">
        <f t="shared" si="34"/>
        <v>A-18</v>
      </c>
      <c r="T247" s="62" t="str">
        <f t="shared" si="35"/>
        <v>II</v>
      </c>
      <c r="U247" s="62" t="str">
        <f t="shared" si="37"/>
        <v>No Aceptable o Aceptable con Control Especifico</v>
      </c>
      <c r="V247" s="60">
        <v>3</v>
      </c>
      <c r="W247" s="114" t="str">
        <f>VLOOKUP(I247,Hoja2!A$3:I$54,6,0)</f>
        <v>SECUELA, CALIFICACIÓN DE ENFERMEDAD LABORAL, MUERTE</v>
      </c>
      <c r="X247" s="65"/>
      <c r="Y247" s="65"/>
      <c r="Z247" s="65"/>
      <c r="AA247" s="64" t="str">
        <f>VLOOKUP(I247,Hoja2!A$3:I$54,7,0)</f>
        <v>NS PLANES DE EMERGENCIA</v>
      </c>
      <c r="AB247" s="64" t="str">
        <f>VLOOKUP(I247,Hoja2!A$3:I$54,8,0)</f>
        <v>PROTOCOLOS DE EVACUACIÓN, PUNTO DE ENCUENTRO</v>
      </c>
      <c r="AC247" s="65" t="str">
        <f>VLOOKUP(I247,Hoja2!A$3:I$54,9,0)</f>
        <v>N/A</v>
      </c>
      <c r="AD247" s="83"/>
    </row>
    <row r="248" spans="1:30" ht="15">
      <c r="A248" s="158"/>
      <c r="B248" s="155"/>
      <c r="C248" s="128"/>
      <c r="D248" s="131"/>
      <c r="E248" s="134"/>
      <c r="F248" s="134"/>
      <c r="G248" s="134"/>
      <c r="H248" s="58" t="str">
        <f>VLOOKUP(I248,Hoja2!A$3:I$54,2,0)</f>
        <v>AUSENCIA O EXCESO DE LUZ EN UN AMBIENTE</v>
      </c>
      <c r="I248" s="59" t="s">
        <v>47</v>
      </c>
      <c r="J248" s="58" t="str">
        <f>VLOOKUP(I248,Hoja2!A$3:I$54,3,0)</f>
        <v>ESTRÉS, DIFICULTAD PARA VER, CANSANCIO VISUAL</v>
      </c>
      <c r="K248" s="60"/>
      <c r="L248" s="58" t="str">
        <f>VLOOKUP(I248,Hoja2!A$3:I$54,4,0)</f>
        <v>PG INSPECCIONES, PG EMERGENCIA</v>
      </c>
      <c r="M248" s="58" t="str">
        <f>VLOOKUP(I248,Hoja2!A$3:I$54,5,0)</f>
        <v>NO OBSERVADO</v>
      </c>
      <c r="N248" s="61">
        <v>10</v>
      </c>
      <c r="O248" s="61">
        <v>3</v>
      </c>
      <c r="P248" s="61">
        <v>25</v>
      </c>
      <c r="Q248" s="61">
        <f t="shared" si="32"/>
        <v>30</v>
      </c>
      <c r="R248" s="61">
        <f t="shared" si="33"/>
        <v>750</v>
      </c>
      <c r="S248" s="61" t="str">
        <f t="shared" si="34"/>
        <v>MA-30</v>
      </c>
      <c r="T248" s="62" t="str">
        <f t="shared" si="35"/>
        <v>I</v>
      </c>
      <c r="U248" s="62" t="str">
        <f t="shared" si="37"/>
        <v>No Aceptable</v>
      </c>
      <c r="V248" s="60">
        <v>3</v>
      </c>
      <c r="W248" s="58" t="str">
        <f>VLOOKUP(I248,Hoja2!A$3:I$54,6,0)</f>
        <v>SECUELA, CALIFICACIÓN DE ENFERMEDAD LABORAL</v>
      </c>
      <c r="X248" s="65"/>
      <c r="Y248" s="65"/>
      <c r="Z248" s="65"/>
      <c r="AA248" s="64" t="s">
        <v>337</v>
      </c>
      <c r="AB248" s="64" t="str">
        <f>VLOOKUP(I248,Hoja2!A$3:I$54,8,0)</f>
        <v>AUTOCUIDADO E HIGIENE</v>
      </c>
      <c r="AC248" s="65" t="str">
        <f>VLOOKUP(I248,Hoja2!A$3:I$54,9,0)</f>
        <v>PG HIGIENE</v>
      </c>
      <c r="AD248" s="83"/>
    </row>
    <row r="249" spans="1:30" ht="15">
      <c r="A249" s="158"/>
      <c r="B249" s="155"/>
      <c r="C249" s="128"/>
      <c r="D249" s="131"/>
      <c r="E249" s="134"/>
      <c r="F249" s="134"/>
      <c r="G249" s="134"/>
      <c r="H249" s="58" t="str">
        <f>VLOOKUP(I249,Hoja2!A$3:I$54,2,0)</f>
        <v>MÁQUINARIA O EQUIPO</v>
      </c>
      <c r="I249" s="59" t="s">
        <v>54</v>
      </c>
      <c r="J249" s="58" t="str">
        <f>VLOOKUP(I249,Hoja2!A$3:I$54,3,0)</f>
        <v>SORDERA, ESTRÉS, HIPOACUSIA, CEFALÉA, IRRATIBILIDAD</v>
      </c>
      <c r="K249" s="60"/>
      <c r="L249" s="58" t="str">
        <f>VLOOKUP(I249,Hoja2!A$3:I$54,4,0)</f>
        <v>PG INSPECCIONES, PG EMERGENCIA</v>
      </c>
      <c r="M249" s="58" t="str">
        <f>VLOOKUP(I249,Hoja2!A$3:I$54,5,0)</f>
        <v>PVE RUIDO</v>
      </c>
      <c r="N249" s="61">
        <v>10</v>
      </c>
      <c r="O249" s="61">
        <v>3</v>
      </c>
      <c r="P249" s="61">
        <v>25</v>
      </c>
      <c r="Q249" s="61">
        <f t="shared" si="32"/>
        <v>30</v>
      </c>
      <c r="R249" s="61">
        <f t="shared" si="33"/>
        <v>750</v>
      </c>
      <c r="S249" s="61" t="str">
        <f t="shared" si="34"/>
        <v>MA-30</v>
      </c>
      <c r="T249" s="62" t="str">
        <f t="shared" si="35"/>
        <v>I</v>
      </c>
      <c r="U249" s="62" t="str">
        <f t="shared" si="37"/>
        <v>No Aceptable</v>
      </c>
      <c r="V249" s="60">
        <v>3</v>
      </c>
      <c r="W249" s="58" t="str">
        <f>VLOOKUP(I249,Hoja2!A$3:I$54,6,0)</f>
        <v>SECUELA, CALIFICACIÓN DE ENFERMEDAD LABORAL</v>
      </c>
      <c r="X249" s="65"/>
      <c r="Y249" s="65"/>
      <c r="Z249" s="65"/>
      <c r="AA249" s="64" t="s">
        <v>337</v>
      </c>
      <c r="AB249" s="64" t="str">
        <f>VLOOKUP(I249,Hoja2!A$3:I$54,8,0)</f>
        <v>AUTOCUIDADO E HIGIENE</v>
      </c>
      <c r="AC249" s="65" t="str">
        <f>VLOOKUP(I249,Hoja2!A$3:I$54,9,0)</f>
        <v>FORTALECIMIENTO PV RUIDO</v>
      </c>
      <c r="AD249" s="83"/>
    </row>
    <row r="250" spans="1:30" ht="15">
      <c r="A250" s="158"/>
      <c r="B250" s="155"/>
      <c r="C250" s="128"/>
      <c r="D250" s="131"/>
      <c r="E250" s="134"/>
      <c r="F250" s="134"/>
      <c r="G250" s="134"/>
      <c r="H250" s="58" t="str">
        <f>VLOOKUP(I250,Hoja2!A$3:I$54,2,0)</f>
        <v>MÁQUINARIA O EQUIPO</v>
      </c>
      <c r="I250" s="59" t="s">
        <v>59</v>
      </c>
      <c r="J250" s="58" t="str">
        <f>VLOOKUP(I250,Hoja2!A$3:I$54,3,0)</f>
        <v>MAREOS, VÓMITOS, Y SÍNTOMAS NEURÓLOGICOS</v>
      </c>
      <c r="K250" s="60"/>
      <c r="L250" s="58" t="str">
        <f>VLOOKUP(I250,Hoja2!A$3:I$54,4,0)</f>
        <v>PG INSPECCIONES, PG EMERGENCIA</v>
      </c>
      <c r="M250" s="58" t="str">
        <f>VLOOKUP(I250,Hoja2!A$3:I$54,5,0)</f>
        <v>PVE RUIDO</v>
      </c>
      <c r="N250" s="61">
        <v>10</v>
      </c>
      <c r="O250" s="61">
        <v>3</v>
      </c>
      <c r="P250" s="61">
        <v>25</v>
      </c>
      <c r="Q250" s="61">
        <f t="shared" si="32"/>
        <v>30</v>
      </c>
      <c r="R250" s="61">
        <f t="shared" si="33"/>
        <v>750</v>
      </c>
      <c r="S250" s="61" t="str">
        <f t="shared" si="34"/>
        <v>MA-30</v>
      </c>
      <c r="T250" s="62" t="str">
        <f t="shared" si="35"/>
        <v>I</v>
      </c>
      <c r="U250" s="62" t="str">
        <f t="shared" si="37"/>
        <v>No Aceptable</v>
      </c>
      <c r="V250" s="60">
        <v>3</v>
      </c>
      <c r="W250" s="58" t="str">
        <f>VLOOKUP(I250,Hoja2!A$3:I$54,6,0)</f>
        <v>SECUELA, CALIFICACIÓN DE ENFERMEDAD LABORAL</v>
      </c>
      <c r="X250" s="65"/>
      <c r="Y250" s="65"/>
      <c r="Z250" s="65"/>
      <c r="AA250" s="64" t="s">
        <v>337</v>
      </c>
      <c r="AB250" s="64" t="str">
        <f>VLOOKUP(I250,Hoja2!A$3:I$54,8,0)</f>
        <v>AUTOCUIDADO</v>
      </c>
      <c r="AC250" s="65" t="str">
        <f>VLOOKUP(I250,Hoja2!A$3:I$54,9,0)</f>
        <v>PG HIGIENE</v>
      </c>
      <c r="AD250" s="83"/>
    </row>
    <row r="251" spans="1:30" ht="15">
      <c r="A251" s="158"/>
      <c r="B251" s="155"/>
      <c r="C251" s="128"/>
      <c r="D251" s="131"/>
      <c r="E251" s="134"/>
      <c r="F251" s="134"/>
      <c r="G251" s="134"/>
      <c r="H251" s="58" t="str">
        <f>VLOOKUP(I251,Hoja2!A$3:I$54,2,0)</f>
        <v>X, GAMMA, ALFA, BETA, NEUTRONES</v>
      </c>
      <c r="I251" s="59" t="s">
        <v>69</v>
      </c>
      <c r="J251" s="58" t="str">
        <f>VLOOKUP(I251,Hoja2!A$3:I$54,3,0)</f>
        <v>QUEMADURAS</v>
      </c>
      <c r="K251" s="60"/>
      <c r="L251" s="58" t="str">
        <f>VLOOKUP(I251,Hoja2!A$3:I$54,4,0)</f>
        <v>PG INSPECCIONES, PG EMERGENCIA</v>
      </c>
      <c r="M251" s="58" t="str">
        <f>VLOOKUP(I251,Hoja2!A$3:I$54,5,0)</f>
        <v>PVE RADIACIÓN</v>
      </c>
      <c r="N251" s="61">
        <v>2</v>
      </c>
      <c r="O251" s="61">
        <v>3</v>
      </c>
      <c r="P251" s="61">
        <v>10</v>
      </c>
      <c r="Q251" s="61">
        <f t="shared" si="32"/>
        <v>6</v>
      </c>
      <c r="R251" s="61">
        <f t="shared" si="33"/>
        <v>60</v>
      </c>
      <c r="S251" s="61" t="str">
        <f t="shared" si="34"/>
        <v>M-6</v>
      </c>
      <c r="T251" s="62" t="str">
        <f t="shared" si="35"/>
        <v>III</v>
      </c>
      <c r="U251" s="62" t="str">
        <f t="shared" si="37"/>
        <v>Mejorable</v>
      </c>
      <c r="V251" s="60">
        <v>3</v>
      </c>
      <c r="W251" s="58" t="str">
        <f>VLOOKUP(I251,Hoja2!A$3:I$54,6,0)</f>
        <v>SECUELA, CALIFICACIÓN DE ENFERMEDAD LABORAL, MUERTE</v>
      </c>
      <c r="X251" s="65"/>
      <c r="Y251" s="65"/>
      <c r="Z251" s="65"/>
      <c r="AA251" s="64" t="s">
        <v>337</v>
      </c>
      <c r="AB251" s="64" t="str">
        <f>VLOOKUP(I251,Hoja2!A$3:I$54,8,0)</f>
        <v>N/A</v>
      </c>
      <c r="AC251" s="65" t="str">
        <f>VLOOKUP(I251,Hoja2!A$3:I$54,9,0)</f>
        <v>FORTALECIMIENTO PVE RADIACIÓN</v>
      </c>
      <c r="AD251" s="83"/>
    </row>
    <row r="252" spans="1:30" ht="40.5">
      <c r="A252" s="158"/>
      <c r="B252" s="155"/>
      <c r="C252" s="128"/>
      <c r="D252" s="131"/>
      <c r="E252" s="134"/>
      <c r="F252" s="134"/>
      <c r="G252" s="134"/>
      <c r="H252" s="58" t="str">
        <f>VLOOKUP(I252,Hoja2!A$3:I$54,2,0)</f>
        <v>POLVOS INORGÁNICOS</v>
      </c>
      <c r="I252" s="59" t="s">
        <v>78</v>
      </c>
      <c r="J252" s="58" t="str">
        <f>VLOOKUP(I252,Hoja2!A$3:I$54,3,0)</f>
        <v>COMPLICACIONES RESPIRATORIAS</v>
      </c>
      <c r="K252" s="60"/>
      <c r="L252" s="58" t="str">
        <f>VLOOKUP(I252,Hoja2!A$3:I$54,4,0)</f>
        <v>PG INSPECCIONES, PG EMERGENCIA, PG RIESGO QUÍMICO</v>
      </c>
      <c r="M252" s="58" t="str">
        <f>VLOOKUP(I252,Hoja2!A$3:I$54,5,0)</f>
        <v>ELEMENTOS DE PROTECCIÓN PERSONAL</v>
      </c>
      <c r="N252" s="61">
        <v>6</v>
      </c>
      <c r="O252" s="61">
        <v>3</v>
      </c>
      <c r="P252" s="61">
        <v>25</v>
      </c>
      <c r="Q252" s="61">
        <f t="shared" si="32"/>
        <v>18</v>
      </c>
      <c r="R252" s="61">
        <f t="shared" si="33"/>
        <v>450</v>
      </c>
      <c r="S252" s="61" t="str">
        <f t="shared" si="34"/>
        <v>A-18</v>
      </c>
      <c r="T252" s="62" t="str">
        <f t="shared" si="35"/>
        <v>II</v>
      </c>
      <c r="U252" s="62" t="str">
        <f t="shared" si="37"/>
        <v>No Aceptable o Aceptable con Control Especifico</v>
      </c>
      <c r="V252" s="60">
        <v>3</v>
      </c>
      <c r="W252" s="58" t="str">
        <f>VLOOKUP(I252,Hoja2!A$3:I$54,6,0)</f>
        <v>SECUELA, CALIFICACIÓN DE ENFERMEDAD LABORAL</v>
      </c>
      <c r="X252" s="65"/>
      <c r="Y252" s="65"/>
      <c r="Z252" s="65"/>
      <c r="AA252" s="64" t="str">
        <f>VLOOKUP(I252,Hoja2!A$3:I$54,7,0)</f>
        <v>NS QUIMICOS</v>
      </c>
      <c r="AB252" s="64" t="str">
        <f>VLOOKUP(I252,Hoja2!A$3:I$54,8,0)</f>
        <v>BUENAS PRACTICAS Y USO DE EPP</v>
      </c>
      <c r="AC252" s="65" t="str">
        <f>VLOOKUP(I252,Hoja2!A$3:I$54,9,0)</f>
        <v>PG HIGIENE</v>
      </c>
      <c r="AD252" s="83"/>
    </row>
    <row r="253" spans="1:30" ht="25.5">
      <c r="A253" s="158"/>
      <c r="B253" s="155"/>
      <c r="C253" s="128"/>
      <c r="D253" s="131"/>
      <c r="E253" s="134"/>
      <c r="F253" s="134"/>
      <c r="G253" s="134"/>
      <c r="H253" s="58" t="str">
        <f>VLOOKUP(I253,Hoja2!A$3:I$54,2,0)</f>
        <v>MATERIAL PARTICULADO</v>
      </c>
      <c r="I253" s="59" t="s">
        <v>84</v>
      </c>
      <c r="J253" s="58" t="str">
        <f>VLOOKUP(I253,Hoja2!A$3:I$54,3,0)</f>
        <v>COMPLICACIONES RESPIRATORIAS</v>
      </c>
      <c r="K253" s="60"/>
      <c r="L253" s="58" t="str">
        <f>VLOOKUP(I253,Hoja2!A$3:I$54,4,0)</f>
        <v>PG INSPECCIONES, PG EMERGENCIA, PG RIESGO QUÍMICO</v>
      </c>
      <c r="M253" s="58" t="str">
        <f>VLOOKUP(I253,Hoja2!A$3:I$54,5,0)</f>
        <v>ELEMENTOS DE PROTECCIÓN PERSONAL</v>
      </c>
      <c r="N253" s="61">
        <v>2</v>
      </c>
      <c r="O253" s="61">
        <v>1</v>
      </c>
      <c r="P253" s="61">
        <v>10</v>
      </c>
      <c r="Q253" s="61">
        <f t="shared" si="32"/>
        <v>2</v>
      </c>
      <c r="R253" s="61">
        <f t="shared" si="33"/>
        <v>20</v>
      </c>
      <c r="S253" s="61" t="str">
        <f t="shared" si="34"/>
        <v>B-2</v>
      </c>
      <c r="T253" s="62" t="str">
        <f t="shared" si="35"/>
        <v>IV</v>
      </c>
      <c r="U253" s="62" t="str">
        <f t="shared" si="37"/>
        <v>Aceptable</v>
      </c>
      <c r="V253" s="60">
        <v>3</v>
      </c>
      <c r="W253" s="58" t="str">
        <f>VLOOKUP(I253,Hoja2!A$3:I$54,6,0)</f>
        <v>SECUELA, CALIFICACIÓN DE ENFERMEDAD LABORAL</v>
      </c>
      <c r="X253" s="65"/>
      <c r="Y253" s="65"/>
      <c r="Z253" s="65"/>
      <c r="AA253" s="64" t="str">
        <f>VLOOKUP(I253,Hoja2!A$3:I$54,7,0)</f>
        <v>NS QUIMICOS</v>
      </c>
      <c r="AB253" s="64" t="str">
        <f>VLOOKUP(I253,Hoja2!A$3:I$54,8,0)</f>
        <v>BUENAS PRACTICAS Y USO DE EPP</v>
      </c>
      <c r="AC253" s="65" t="str">
        <f>VLOOKUP(I253,Hoja2!A$3:I$54,9,0)</f>
        <v>FORTALECIMIENTO PVE QUÍMICO</v>
      </c>
      <c r="AD253" s="83"/>
    </row>
    <row r="254" spans="1:30" ht="25.5">
      <c r="A254" s="158"/>
      <c r="B254" s="155"/>
      <c r="C254" s="128"/>
      <c r="D254" s="131"/>
      <c r="E254" s="134"/>
      <c r="F254" s="134"/>
      <c r="G254" s="134"/>
      <c r="H254" s="58" t="str">
        <f>VLOOKUP(I254,Hoja2!A$3:I$54,2,0)</f>
        <v>HUMOS METÁLICOS O NO METÁLICOS</v>
      </c>
      <c r="I254" s="59" t="s">
        <v>93</v>
      </c>
      <c r="J254" s="58" t="str">
        <f>VLOOKUP(I254,Hoja2!A$3:I$54,3,0)</f>
        <v>COMPLICACIONES RESPIRATORIAS</v>
      </c>
      <c r="K254" s="60"/>
      <c r="L254" s="58" t="str">
        <f>VLOOKUP(I254,Hoja2!A$3:I$54,4,0)</f>
        <v>PG INSPECCIONES, PG EMERGENCIA, PG RIESGO QUÍMICO</v>
      </c>
      <c r="M254" s="58" t="str">
        <f>VLOOKUP(I254,Hoja2!A$3:I$54,5,0)</f>
        <v>ELEMENTOS DE PROTECCIÓN PERSONAL</v>
      </c>
      <c r="N254" s="61">
        <v>10</v>
      </c>
      <c r="O254" s="61">
        <v>3</v>
      </c>
      <c r="P254" s="61">
        <v>25</v>
      </c>
      <c r="Q254" s="61">
        <f t="shared" si="32"/>
        <v>30</v>
      </c>
      <c r="R254" s="61">
        <f t="shared" si="33"/>
        <v>750</v>
      </c>
      <c r="S254" s="61" t="str">
        <f t="shared" si="34"/>
        <v>MA-30</v>
      </c>
      <c r="T254" s="62" t="str">
        <f t="shared" si="35"/>
        <v>I</v>
      </c>
      <c r="U254" s="62" t="str">
        <f t="shared" si="37"/>
        <v>No Aceptable</v>
      </c>
      <c r="V254" s="60">
        <v>3</v>
      </c>
      <c r="W254" s="58" t="str">
        <f>VLOOKUP(I254,Hoja2!A$3:I$54,6,0)</f>
        <v>SECUELA, CALIFICACIÓN DE ENFERMEDAD LABORAL, MUERTE</v>
      </c>
      <c r="X254" s="65"/>
      <c r="Y254" s="65"/>
      <c r="Z254" s="65"/>
      <c r="AA254" s="64" t="str">
        <f>VLOOKUP(I254,Hoja2!A$3:I$54,7,0)</f>
        <v>NS QUIMICOS</v>
      </c>
      <c r="AB254" s="64" t="str">
        <f>VLOOKUP(I254,Hoja2!A$3:I$54,8,0)</f>
        <v>BUENAS PRACTICAS, AUTOCUIDADO Y EPP</v>
      </c>
      <c r="AC254" s="65" t="str">
        <f>VLOOKUP(I254,Hoja2!A$3:I$54,9,0)</f>
        <v>FORTALECIMIENTO PVE QUÍMICO</v>
      </c>
      <c r="AD254" s="83"/>
    </row>
    <row r="255" spans="1:30" ht="15">
      <c r="A255" s="158"/>
      <c r="B255" s="155"/>
      <c r="C255" s="128"/>
      <c r="D255" s="131"/>
      <c r="E255" s="134"/>
      <c r="F255" s="134"/>
      <c r="G255" s="134"/>
      <c r="H255" s="58" t="str">
        <f>VLOOKUP(I255,Hoja2!A$3:I$54,2,0)</f>
        <v>MICROORGANISMOS</v>
      </c>
      <c r="I255" s="59" t="s">
        <v>237</v>
      </c>
      <c r="J255" s="58" t="str">
        <f>VLOOKUP(I255,Hoja2!A$3:I$54,3,0)</f>
        <v>GRIPAS, NAUSEAS, MAREOS, MALESTAR GENERAL</v>
      </c>
      <c r="K255" s="60"/>
      <c r="L255" s="58" t="str">
        <f>VLOOKUP(I255,Hoja2!A$3:I$54,4,0)</f>
        <v>PG INSPECCIONES, PG EMERGENCIA</v>
      </c>
      <c r="M255" s="58" t="str">
        <f>VLOOKUP(I255,Hoja2!A$3:I$54,5,0)</f>
        <v>PVE BIOLÓGICO</v>
      </c>
      <c r="N255" s="61">
        <v>2</v>
      </c>
      <c r="O255" s="61">
        <v>1</v>
      </c>
      <c r="P255" s="61">
        <v>10</v>
      </c>
      <c r="Q255" s="61">
        <f t="shared" si="32"/>
        <v>2</v>
      </c>
      <c r="R255" s="61">
        <f t="shared" si="33"/>
        <v>20</v>
      </c>
      <c r="S255" s="61" t="str">
        <f t="shared" si="34"/>
        <v>B-2</v>
      </c>
      <c r="T255" s="62" t="str">
        <f t="shared" si="35"/>
        <v>IV</v>
      </c>
      <c r="U255" s="62" t="str">
        <f t="shared" si="37"/>
        <v>Aceptable</v>
      </c>
      <c r="V255" s="60">
        <v>3</v>
      </c>
      <c r="W255" s="58" t="str">
        <f>VLOOKUP(I255,Hoja2!A$3:I$54,6,0)</f>
        <v>SECUELA</v>
      </c>
      <c r="X255" s="65"/>
      <c r="Y255" s="65"/>
      <c r="Z255" s="65"/>
      <c r="AA255" s="64" t="str">
        <f>VLOOKUP(I255,Hoja2!A$3:I$54,7,0)</f>
        <v>NS BIOLÓGICO</v>
      </c>
      <c r="AB255" s="64" t="str">
        <f>VLOOKUP(I255,Hoja2!A$3:I$54,8,0)</f>
        <v>N/A</v>
      </c>
      <c r="AC255" s="65" t="str">
        <f>VLOOKUP(I255,Hoja2!A$3:I$54,9,0)</f>
        <v>BUENAS PRACTICAS</v>
      </c>
      <c r="AD255" s="83"/>
    </row>
    <row r="256" spans="1:30" ht="25.5">
      <c r="A256" s="158"/>
      <c r="B256" s="155"/>
      <c r="C256" s="128"/>
      <c r="D256" s="131"/>
      <c r="E256" s="134"/>
      <c r="F256" s="134"/>
      <c r="G256" s="134"/>
      <c r="H256" s="58" t="str">
        <f>VLOOKUP(I256,Hoja2!A$3:I$54,2,0)</f>
        <v>MICROORGANISMOS EN EL AMBIENTE</v>
      </c>
      <c r="I256" s="59" t="s">
        <v>240</v>
      </c>
      <c r="J256" s="58" t="str">
        <f>VLOOKUP(I256,Hoja2!A$3:I$54,3,0)</f>
        <v>LESIONES EN LA PIEL, MALESTAR GENERAL</v>
      </c>
      <c r="K256" s="60"/>
      <c r="L256" s="58" t="str">
        <f>VLOOKUP(I256,Hoja2!A$3:I$54,4,0)</f>
        <v>PG INSPECCIONES, PG EMERGENCIA</v>
      </c>
      <c r="M256" s="58" t="str">
        <f>VLOOKUP(I256,Hoja2!A$3:I$54,5,0)</f>
        <v>PVE BIOLÓGICO, ELEMENTOS DE PROTECCION PERSONAL</v>
      </c>
      <c r="N256" s="61">
        <v>2</v>
      </c>
      <c r="O256" s="61">
        <v>3</v>
      </c>
      <c r="P256" s="61">
        <v>10</v>
      </c>
      <c r="Q256" s="61">
        <f t="shared" si="32"/>
        <v>6</v>
      </c>
      <c r="R256" s="61">
        <f t="shared" si="33"/>
        <v>60</v>
      </c>
      <c r="S256" s="61" t="str">
        <f t="shared" si="34"/>
        <v>M-6</v>
      </c>
      <c r="T256" s="62" t="str">
        <f t="shared" si="35"/>
        <v>III</v>
      </c>
      <c r="U256" s="62" t="str">
        <f t="shared" si="37"/>
        <v>Mejorable</v>
      </c>
      <c r="V256" s="60">
        <v>3</v>
      </c>
      <c r="W256" s="58" t="str">
        <f>VLOOKUP(I256,Hoja2!A$3:I$54,6,0)</f>
        <v>SECUELA, CALIFICACIÓN DE ENFERMEDAD LABORAL, MUERTE</v>
      </c>
      <c r="X256" s="65"/>
      <c r="Y256" s="65"/>
      <c r="Z256" s="65"/>
      <c r="AA256" s="64" t="str">
        <f>VLOOKUP(I256,Hoja2!A$3:I$54,7,0)</f>
        <v>NS BIOLÓGICO</v>
      </c>
      <c r="AB256" s="64" t="str">
        <f>VLOOKUP(I256,Hoja2!A$3:I$54,8,0)</f>
        <v>AUTOCIODADO E HIGIENE, USO DE EPP</v>
      </c>
      <c r="AC256" s="65" t="str">
        <f>VLOOKUP(I256,Hoja2!A$3:I$54,9,0)</f>
        <v>N/A</v>
      </c>
      <c r="AD256" s="83"/>
    </row>
    <row r="257" spans="1:30" ht="25.5">
      <c r="A257" s="158"/>
      <c r="B257" s="155"/>
      <c r="C257" s="128"/>
      <c r="D257" s="131"/>
      <c r="E257" s="134"/>
      <c r="F257" s="134"/>
      <c r="G257" s="134"/>
      <c r="H257" s="58" t="str">
        <f>VLOOKUP(I257,Hoja2!A$3:I$54,2,0)</f>
        <v>HONGOS</v>
      </c>
      <c r="I257" s="59" t="s">
        <v>113</v>
      </c>
      <c r="J257" s="58" t="str">
        <f>VLOOKUP(I257,Hoja2!A$3:I$54,3,0)</f>
        <v>LESIONES EN LA PIEL</v>
      </c>
      <c r="K257" s="60"/>
      <c r="L257" s="58" t="str">
        <f>VLOOKUP(I257,Hoja2!A$3:I$54,4,0)</f>
        <v>PG INSPECCIONES, PG EMERGENCIA</v>
      </c>
      <c r="M257" s="58" t="str">
        <f>VLOOKUP(I257,Hoja2!A$3:I$54,5,0)</f>
        <v>PVE BIOLÓGICO</v>
      </c>
      <c r="N257" s="61">
        <v>2</v>
      </c>
      <c r="O257" s="61">
        <v>1</v>
      </c>
      <c r="P257" s="61">
        <v>10</v>
      </c>
      <c r="Q257" s="61">
        <f t="shared" si="32"/>
        <v>2</v>
      </c>
      <c r="R257" s="61">
        <f t="shared" si="33"/>
        <v>20</v>
      </c>
      <c r="S257" s="61" t="str">
        <f t="shared" si="34"/>
        <v>B-2</v>
      </c>
      <c r="T257" s="62" t="str">
        <f t="shared" si="35"/>
        <v>IV</v>
      </c>
      <c r="U257" s="62" t="str">
        <f t="shared" si="37"/>
        <v>Aceptable</v>
      </c>
      <c r="V257" s="60">
        <v>3</v>
      </c>
      <c r="W257" s="58" t="str">
        <f>VLOOKUP(I257,Hoja2!A$3:I$54,6,0)</f>
        <v>SECUELA</v>
      </c>
      <c r="X257" s="65"/>
      <c r="Y257" s="65"/>
      <c r="Z257" s="65"/>
      <c r="AA257" s="64" t="str">
        <f>VLOOKUP(I257,Hoja2!A$3:I$54,7,0)</f>
        <v>NS BIOLÓGICO</v>
      </c>
      <c r="AB257" s="64" t="str">
        <f>VLOOKUP(I257,Hoja2!A$3:I$54,8,0)</f>
        <v>AUTOCUIDADO E HIGIENE, USO DE EPP</v>
      </c>
      <c r="AC257" s="65" t="str">
        <f>VLOOKUP(I257,Hoja2!A$3:I$54,9,0)</f>
        <v>N/A</v>
      </c>
      <c r="AD257" s="83"/>
    </row>
    <row r="258" spans="1:30" ht="40.5">
      <c r="A258" s="158"/>
      <c r="B258" s="155"/>
      <c r="C258" s="128"/>
      <c r="D258" s="131"/>
      <c r="E258" s="134"/>
      <c r="F258" s="134"/>
      <c r="G258" s="134"/>
      <c r="H258" s="58" t="str">
        <f>VLOOKUP(I258,Hoja2!A$3:I$54,2,0)</f>
        <v>FLUIDOS</v>
      </c>
      <c r="I258" s="59" t="s">
        <v>117</v>
      </c>
      <c r="J258" s="58" t="str">
        <f>VLOOKUP(I258,Hoja2!A$3:I$54,3,0)</f>
        <v>LESIONES DÉRMICAS</v>
      </c>
      <c r="K258" s="60"/>
      <c r="L258" s="58" t="str">
        <f>VLOOKUP(I258,Hoja2!A$3:I$54,4,0)</f>
        <v>PG INSPECCIONES, PG EMERGENCIA</v>
      </c>
      <c r="M258" s="58" t="str">
        <f>VLOOKUP(I258,Hoja2!A$3:I$54,5,0)</f>
        <v>PVE BIOLÓGICO, ELEMENTOS DE PROTECCION PERSONAL</v>
      </c>
      <c r="N258" s="61">
        <v>2</v>
      </c>
      <c r="O258" s="61">
        <v>4</v>
      </c>
      <c r="P258" s="61">
        <v>25</v>
      </c>
      <c r="Q258" s="61">
        <f t="shared" si="32"/>
        <v>8</v>
      </c>
      <c r="R258" s="61">
        <f t="shared" si="33"/>
        <v>200</v>
      </c>
      <c r="S258" s="61" t="str">
        <f t="shared" si="34"/>
        <v>M-8</v>
      </c>
      <c r="T258" s="62" t="str">
        <f t="shared" si="35"/>
        <v>II</v>
      </c>
      <c r="U258" s="62" t="str">
        <f t="shared" si="37"/>
        <v>No Aceptable o Aceptable con Control Especifico</v>
      </c>
      <c r="V258" s="60">
        <v>3</v>
      </c>
      <c r="W258" s="58" t="str">
        <f>VLOOKUP(I258,Hoja2!A$3:I$54,6,0)</f>
        <v>SECUELA, CALIFICACIÓN DE ENFERMEDAD LABORAL, MUERTE</v>
      </c>
      <c r="X258" s="65"/>
      <c r="Y258" s="65"/>
      <c r="Z258" s="65"/>
      <c r="AA258" s="64" t="str">
        <f>VLOOKUP(I258,Hoja2!A$3:I$54,7,0)</f>
        <v>NS BIOLÓGICO</v>
      </c>
      <c r="AB258" s="64" t="str">
        <f>VLOOKUP(I258,Hoja2!A$3:I$54,8,0)</f>
        <v>AUTOCUIDADO E HIGIENE, USO DE EPP</v>
      </c>
      <c r="AC258" s="65" t="str">
        <f>VLOOKUP(I258,Hoja2!A$3:I$54,9,0)</f>
        <v>N/A</v>
      </c>
      <c r="AD258" s="83"/>
    </row>
    <row r="259" spans="1:30" ht="25.5">
      <c r="A259" s="158"/>
      <c r="B259" s="155"/>
      <c r="C259" s="128"/>
      <c r="D259" s="131"/>
      <c r="E259" s="134"/>
      <c r="F259" s="134"/>
      <c r="G259" s="134"/>
      <c r="H259" s="58" t="str">
        <f>VLOOKUP(I259,Hoja2!A$3:I$54,2,0)</f>
        <v>PARÁSITOS</v>
      </c>
      <c r="I259" s="59" t="s">
        <v>119</v>
      </c>
      <c r="J259" s="58" t="str">
        <f>VLOOKUP(I259,Hoja2!A$3:I$54,3,0)</f>
        <v>LESIONES, INFECCIONES PARASITARIAS</v>
      </c>
      <c r="K259" s="60"/>
      <c r="L259" s="58" t="str">
        <f>VLOOKUP(I259,Hoja2!A$3:I$54,4,0)</f>
        <v>PG INSPECCIONES, PG EMERGENCIA</v>
      </c>
      <c r="M259" s="58" t="str">
        <f>VLOOKUP(I259,Hoja2!A$3:I$54,5,0)</f>
        <v>PVE BIOLÓGICO, ELEMENTOS DE PROTECCION PERSONAL</v>
      </c>
      <c r="N259" s="61">
        <v>2</v>
      </c>
      <c r="O259" s="61">
        <v>2</v>
      </c>
      <c r="P259" s="61">
        <v>10</v>
      </c>
      <c r="Q259" s="61">
        <f t="shared" si="32"/>
        <v>4</v>
      </c>
      <c r="R259" s="61">
        <f t="shared" si="33"/>
        <v>40</v>
      </c>
      <c r="S259" s="61" t="str">
        <f t="shared" si="34"/>
        <v>B-4</v>
      </c>
      <c r="T259" s="62" t="str">
        <f t="shared" si="35"/>
        <v>III</v>
      </c>
      <c r="U259" s="62" t="str">
        <f t="shared" si="37"/>
        <v>Mejorable</v>
      </c>
      <c r="V259" s="60">
        <v>3</v>
      </c>
      <c r="W259" s="58" t="str">
        <f>VLOOKUP(I259,Hoja2!A$3:I$54,6,0)</f>
        <v>SECUELA</v>
      </c>
      <c r="X259" s="65"/>
      <c r="Y259" s="65"/>
      <c r="Z259" s="65"/>
      <c r="AA259" s="64" t="str">
        <f>VLOOKUP(I259,Hoja2!A$3:I$54,7,0)</f>
        <v>NS BIOLÓGICO</v>
      </c>
      <c r="AB259" s="64" t="str">
        <f>VLOOKUP(I259,Hoja2!A$3:I$54,8,0)</f>
        <v>AUTOCUIDADO E HIGIENE, USO DE EPP</v>
      </c>
      <c r="AC259" s="65" t="str">
        <f>VLOOKUP(I259,Hoja2!A$3:I$54,9,0)</f>
        <v>N/A</v>
      </c>
      <c r="AD259" s="83"/>
    </row>
    <row r="260" spans="1:30" ht="25.5">
      <c r="A260" s="158"/>
      <c r="B260" s="155"/>
      <c r="C260" s="128"/>
      <c r="D260" s="131"/>
      <c r="E260" s="134"/>
      <c r="F260" s="134"/>
      <c r="G260" s="134"/>
      <c r="H260" s="58" t="str">
        <f>VLOOKUP(I260,Hoja2!A$3:I$54,2,0)</f>
        <v>ANIMALES VIVOS</v>
      </c>
      <c r="I260" s="59" t="s">
        <v>122</v>
      </c>
      <c r="J260" s="58" t="str">
        <f>VLOOKUP(I260,Hoja2!A$3:I$54,3,0)</f>
        <v>LESIONES EN TEJIDOS, INFECCIONES, ENFERMADES INFECTOCONTAGIOSAS</v>
      </c>
      <c r="K260" s="60"/>
      <c r="L260" s="58" t="str">
        <f>VLOOKUP(I260,Hoja2!A$3:I$54,4,0)</f>
        <v>PG INSPECCIONES, PG EMERGENCIA</v>
      </c>
      <c r="M260" s="58" t="str">
        <f>VLOOKUP(I260,Hoja2!A$3:I$54,5,0)</f>
        <v>ELEMENTOS DE PROTECCIÓN PERSONAL</v>
      </c>
      <c r="N260" s="61">
        <v>2</v>
      </c>
      <c r="O260" s="61">
        <v>2</v>
      </c>
      <c r="P260" s="61">
        <v>10</v>
      </c>
      <c r="Q260" s="61">
        <f t="shared" si="32"/>
        <v>4</v>
      </c>
      <c r="R260" s="61">
        <f t="shared" si="33"/>
        <v>40</v>
      </c>
      <c r="S260" s="61" t="str">
        <f t="shared" si="34"/>
        <v>B-4</v>
      </c>
      <c r="T260" s="62" t="str">
        <f t="shared" si="35"/>
        <v>III</v>
      </c>
      <c r="U260" s="62" t="str">
        <f t="shared" si="37"/>
        <v>Mejorable</v>
      </c>
      <c r="V260" s="60">
        <v>3</v>
      </c>
      <c r="W260" s="58" t="str">
        <f>VLOOKUP(I260,Hoja2!A$3:I$54,6,0)</f>
        <v>SECUELA, CALIFICACIÓN DE ENFERMEDAD LABORAL, MUERTE</v>
      </c>
      <c r="X260" s="65"/>
      <c r="Y260" s="65"/>
      <c r="Z260" s="65"/>
      <c r="AA260" s="64" t="str">
        <f>VLOOKUP(I260,Hoja2!A$3:I$54,7,0)</f>
        <v>NS BIOLÓGICO</v>
      </c>
      <c r="AB260" s="64" t="str">
        <f>VLOOKUP(I260,Hoja2!A$3:I$54,8,0)</f>
        <v>AUTOCUIDADO E HIGIENE, USO DE EPP</v>
      </c>
      <c r="AC260" s="65" t="str">
        <f>VLOOKUP(I260,Hoja2!A$3:I$54,9,0)</f>
        <v>BUENAS PRACTICAS</v>
      </c>
      <c r="AD260" s="83"/>
    </row>
    <row r="261" spans="1:30" ht="38.25">
      <c r="A261" s="158"/>
      <c r="B261" s="155"/>
      <c r="C261" s="128"/>
      <c r="D261" s="131"/>
      <c r="E261" s="134"/>
      <c r="F261" s="134"/>
      <c r="G261" s="134"/>
      <c r="H261" s="58" t="str">
        <f>VLOOKUP(I261,Hoja2!A$3:I$54,2,0)</f>
        <v>CARGA DE UN PESO MAYOR AL RECOMENDADO</v>
      </c>
      <c r="I261" s="59" t="s">
        <v>125</v>
      </c>
      <c r="J261" s="58" t="str">
        <f>VLOOKUP(I261,Hoja2!A$3:I$54,3,0)</f>
        <v>LESIONES OSTEOMUSCULARES</v>
      </c>
      <c r="K261" s="60"/>
      <c r="L261" s="58" t="str">
        <f>VLOOKUP(I261,Hoja2!A$3:I$54,4,0)</f>
        <v>PG INSPECCIONES, PG EMERGENCIA</v>
      </c>
      <c r="M261" s="58" t="str">
        <f>VLOOKUP(I261,Hoja2!A$3:I$54,5,0)</f>
        <v>PVE BIOMECÁNICO, PROGRAMA PAUSAS ACTIVAS, PG MEDICINA PREVENTIVA Y DEL TRABAJO</v>
      </c>
      <c r="N261" s="61">
        <v>2</v>
      </c>
      <c r="O261" s="61">
        <v>3</v>
      </c>
      <c r="P261" s="61">
        <v>10</v>
      </c>
      <c r="Q261" s="61">
        <f t="shared" si="32"/>
        <v>6</v>
      </c>
      <c r="R261" s="61">
        <f t="shared" si="33"/>
        <v>60</v>
      </c>
      <c r="S261" s="61" t="str">
        <f t="shared" si="34"/>
        <v>M-6</v>
      </c>
      <c r="T261" s="62" t="str">
        <f t="shared" si="35"/>
        <v>III</v>
      </c>
      <c r="U261" s="62" t="str">
        <f t="shared" si="37"/>
        <v>Mejorable</v>
      </c>
      <c r="V261" s="60">
        <v>3</v>
      </c>
      <c r="W261" s="58" t="str">
        <f>VLOOKUP(I261,Hoja2!A$3:I$54,6,0)</f>
        <v>SECUELA, CALIFICACIÓN DE ENFERMEDAD LABORAL</v>
      </c>
      <c r="X261" s="65"/>
      <c r="Y261" s="65"/>
      <c r="Z261" s="65"/>
      <c r="AA261" s="64" t="str">
        <f>VLOOKUP(I261,Hoja2!A$3:I$54,7,0)</f>
        <v>NS MANEJO DE CARGAS</v>
      </c>
      <c r="AB261" s="64" t="str">
        <f>VLOOKUP(I261,Hoja2!A$3:I$54,8,0)</f>
        <v>LEVANTAMIENTO MANUAL Y MECÁNICO DE CARGAS</v>
      </c>
      <c r="AC261" s="65" t="str">
        <f>VLOOKUP(I261,Hoja2!A$3:I$54,9,0)</f>
        <v>FORTALECIMIENTO PVE BIOMECÁNICO</v>
      </c>
      <c r="AD261" s="83"/>
    </row>
    <row r="262" spans="1:30" ht="40.5">
      <c r="A262" s="158"/>
      <c r="B262" s="155"/>
      <c r="C262" s="128"/>
      <c r="D262" s="131"/>
      <c r="E262" s="134"/>
      <c r="F262" s="134"/>
      <c r="G262" s="134"/>
      <c r="H262" s="58" t="str">
        <f>VLOOKUP(I262,Hoja2!A$3:I$54,2,0)</f>
        <v>FORZADAS, PROLONGADAS EN PERSONAL OPERATIVO</v>
      </c>
      <c r="I262" s="59" t="s">
        <v>243</v>
      </c>
      <c r="J262" s="58" t="str">
        <f>VLOOKUP(I262,Hoja2!A$3:I$54,3,0)</f>
        <v>DOLOR DE ESPALDA, LESIONES EN LA COLUMNA</v>
      </c>
      <c r="K262" s="60"/>
      <c r="L262" s="58" t="str">
        <f>VLOOKUP(I262,Hoja2!A$3:I$54,4,0)</f>
        <v>PG INSPECCIONES, PG EMERGENCIA</v>
      </c>
      <c r="M262" s="58" t="str">
        <f>VLOOKUP(I262,Hoja2!A$3:I$54,5,0)</f>
        <v>PVE BIOMECÁNICO, EXÁMENES PERIODICOS, PG MEDICINA PREVENTIVA Y DEL TRABAJO</v>
      </c>
      <c r="N262" s="61">
        <v>2</v>
      </c>
      <c r="O262" s="61">
        <v>3</v>
      </c>
      <c r="P262" s="61">
        <v>25</v>
      </c>
      <c r="Q262" s="61">
        <f t="shared" si="32"/>
        <v>6</v>
      </c>
      <c r="R262" s="61">
        <f t="shared" si="33"/>
        <v>150</v>
      </c>
      <c r="S262" s="61" t="str">
        <f t="shared" si="34"/>
        <v>M-6</v>
      </c>
      <c r="T262" s="62" t="str">
        <f t="shared" si="35"/>
        <v>II</v>
      </c>
      <c r="U262" s="62" t="str">
        <f t="shared" si="37"/>
        <v>No Aceptable o Aceptable con Control Especifico</v>
      </c>
      <c r="V262" s="60">
        <v>3</v>
      </c>
      <c r="W262" s="58" t="str">
        <f>VLOOKUP(I262,Hoja2!A$3:I$54,6,0)</f>
        <v>SECUELA, CALIFICACIÓN DE ENFERMEDAD LABORAL</v>
      </c>
      <c r="X262" s="65"/>
      <c r="Y262" s="65"/>
      <c r="Z262" s="65"/>
      <c r="AA262" s="64" t="str">
        <f>VLOOKUP(I262,Hoja2!A$3:I$54,7,0)</f>
        <v>NS MANEJO DE CARGAS</v>
      </c>
      <c r="AB262" s="64" t="str">
        <f>VLOOKUP(I262,Hoja2!A$3:I$54,8,0)</f>
        <v>HIGIENE POSTURAL</v>
      </c>
      <c r="AC262" s="65" t="str">
        <f>VLOOKUP(I262,Hoja2!A$3:I$54,9,0)</f>
        <v>FORTALECIMIENTO PVE BIOMECÁNICO</v>
      </c>
      <c r="AD262" s="83"/>
    </row>
    <row r="263" spans="1:30" ht="40.5">
      <c r="A263" s="158"/>
      <c r="B263" s="155"/>
      <c r="C263" s="128"/>
      <c r="D263" s="131"/>
      <c r="E263" s="134"/>
      <c r="F263" s="134"/>
      <c r="G263" s="134"/>
      <c r="H263" s="58" t="str">
        <f>VLOOKUP(I263,Hoja2!A$3:I$54,2,0)</f>
        <v>HIGIENE POSTURAL, MOVIMIENTOS REPETITIVOS</v>
      </c>
      <c r="I263" s="59" t="s">
        <v>245</v>
      </c>
      <c r="J263" s="58" t="str">
        <f>VLOOKUP(I263,Hoja2!A$3:I$54,3,0)</f>
        <v>LESIONES OSTEOMUSCULARES, TRANSTORNO DE TRAUMA ACUMULATIVO</v>
      </c>
      <c r="K263" s="60"/>
      <c r="L263" s="58" t="str">
        <f>VLOOKUP(I263,Hoja2!A$3:I$54,4,0)</f>
        <v>PG INSPECCIONES, PG EMERGENCIA</v>
      </c>
      <c r="M263" s="58" t="str">
        <f>VLOOKUP(I263,Hoja2!A$3:I$54,5,0)</f>
        <v>PVE BIOMECÁNICO, PG MEDICINA PREVENTIVA Y DEL TRABAJO</v>
      </c>
      <c r="N263" s="61">
        <v>2</v>
      </c>
      <c r="O263" s="61">
        <v>3</v>
      </c>
      <c r="P263" s="61">
        <v>25</v>
      </c>
      <c r="Q263" s="61">
        <f t="shared" si="32"/>
        <v>6</v>
      </c>
      <c r="R263" s="61">
        <f t="shared" si="33"/>
        <v>150</v>
      </c>
      <c r="S263" s="61" t="str">
        <f t="shared" si="34"/>
        <v>M-6</v>
      </c>
      <c r="T263" s="62" t="str">
        <f t="shared" si="35"/>
        <v>II</v>
      </c>
      <c r="U263" s="62" t="str">
        <f t="shared" si="37"/>
        <v>No Aceptable o Aceptable con Control Especifico</v>
      </c>
      <c r="V263" s="60">
        <v>3</v>
      </c>
      <c r="W263" s="58" t="str">
        <f>VLOOKUP(I263,Hoja2!A$3:I$54,6,0)</f>
        <v>SECUELA, CALIFICACIÓN DE ENFERMEDAD LABORAL</v>
      </c>
      <c r="X263" s="65"/>
      <c r="Y263" s="65"/>
      <c r="Z263" s="65"/>
      <c r="AA263" s="64" t="str">
        <f>VLOOKUP(I263,Hoja2!A$3:I$54,7,0)</f>
        <v>NS MANEJO DE CARGAS</v>
      </c>
      <c r="AB263" s="64" t="str">
        <f>VLOOKUP(I263,Hoja2!A$3:I$54,8,0)</f>
        <v>HIGIENE POSTURAL</v>
      </c>
      <c r="AC263" s="65" t="str">
        <f>VLOOKUP(I263,Hoja2!A$3:I$54,9,0)</f>
        <v>FORTALECIMIENTO PVE BIOMECÁNICO</v>
      </c>
      <c r="AD263" s="83"/>
    </row>
    <row r="264" spans="1:30" ht="25.5">
      <c r="A264" s="158"/>
      <c r="B264" s="155"/>
      <c r="C264" s="128"/>
      <c r="D264" s="131"/>
      <c r="E264" s="134"/>
      <c r="F264" s="134"/>
      <c r="G264" s="134"/>
      <c r="H264" s="58" t="str">
        <f>VLOOKUP(I264,Hoja2!A$3:I$54,2,0)</f>
        <v>RELACIONES, COHESIÓN, CALIDAD DE INTERACCIONES NO EFECTIVA, NO HAY TRABAJO EN EQUIPO</v>
      </c>
      <c r="I264" s="59" t="s">
        <v>141</v>
      </c>
      <c r="J264" s="58" t="str">
        <f>VLOOKUP(I264,Hoja2!A$3:I$54,3,0)</f>
        <v>ENFERMEDADES DIGESTIVAS, IRRITABILIDAD</v>
      </c>
      <c r="K264" s="60"/>
      <c r="L264" s="58" t="str">
        <f>VLOOKUP(I264,Hoja2!A$3:I$54,4,0)</f>
        <v>N/A</v>
      </c>
      <c r="M264" s="58" t="str">
        <f>VLOOKUP(I264,Hoja2!A$3:I$54,5,0)</f>
        <v>PVE PSICOSOCIAL</v>
      </c>
      <c r="N264" s="61">
        <v>2</v>
      </c>
      <c r="O264" s="61">
        <v>3</v>
      </c>
      <c r="P264" s="61">
        <v>10</v>
      </c>
      <c r="Q264" s="61">
        <f t="shared" ref="Q264:Q325" si="38">N264*O264</f>
        <v>6</v>
      </c>
      <c r="R264" s="61">
        <f t="shared" ref="R264:R325" si="39">Q264*P264</f>
        <v>60</v>
      </c>
      <c r="S264" s="61" t="str">
        <f t="shared" ref="S264:S325" si="40">IF(Q264=40,"MA-40",IF(Q264=30,"MA-30",IF(Q264=20,"A-20",IF(Q264=10,"A-10",IF(Q264=24,"MA-24",IF(Q264=18,"A-18",IF(Q264=12,"A-12",IF(Q264=6,"M-6",IF(Q264=8,"M-8",IF(Q264=6,"M-6",IF(Q264=4,"B-4",IF(Q264=2,"B-2",))))))))))))</f>
        <v>M-6</v>
      </c>
      <c r="T264" s="62" t="str">
        <f t="shared" ref="T264:T325" si="41">IF(R264&lt;=20,"IV",IF(R264&lt;=120,"III",IF(R264&lt;=500,"II",IF(R264&lt;=4000,"I"))))</f>
        <v>III</v>
      </c>
      <c r="U264" s="62" t="str">
        <f t="shared" si="37"/>
        <v>Mejorable</v>
      </c>
      <c r="V264" s="60">
        <v>3</v>
      </c>
      <c r="W264" s="58" t="str">
        <f>VLOOKUP(I264,Hoja2!A$3:I$54,6,0)</f>
        <v>SECUELA, CALIFICACIÓN DE ENFERMEDAD LABORAL</v>
      </c>
      <c r="X264" s="65"/>
      <c r="Y264" s="65"/>
      <c r="Z264" s="65"/>
      <c r="AA264" s="64" t="s">
        <v>337</v>
      </c>
      <c r="AB264" s="64" t="str">
        <f>VLOOKUP(I264,Hoja2!A$3:I$54,8,0)</f>
        <v>N/A</v>
      </c>
      <c r="AC264" s="65" t="str">
        <f>VLOOKUP(I264,Hoja2!A$3:I$54,9,0)</f>
        <v>FORTALECIMIENTO PVE PSICOSOCIAL</v>
      </c>
      <c r="AD264" s="83"/>
    </row>
    <row r="265" spans="1:30" ht="25.5">
      <c r="A265" s="158"/>
      <c r="B265" s="155"/>
      <c r="C265" s="128"/>
      <c r="D265" s="131"/>
      <c r="E265" s="134"/>
      <c r="F265" s="134"/>
      <c r="G265" s="134"/>
      <c r="H265" s="58" t="str">
        <f>VLOOKUP(I265,Hoja2!A$3:I$54,2,0)</f>
        <v>CARGA MENTAL, DEMANDAS EMOCIONALES, INESPECIFICIDAD DE DEFINICIÓN DE ROLES, MONOTONÍA</v>
      </c>
      <c r="I265" s="59" t="s">
        <v>146</v>
      </c>
      <c r="J265" s="58" t="str">
        <f>VLOOKUP(I265,Hoja2!A$3:I$54,3,0)</f>
        <v>ESTRÉS, CEFALÉA, IRRITABILIDAD</v>
      </c>
      <c r="K265" s="60"/>
      <c r="L265" s="58" t="str">
        <f>VLOOKUP(I265,Hoja2!A$3:I$54,4,0)</f>
        <v>N/A</v>
      </c>
      <c r="M265" s="58" t="str">
        <f>VLOOKUP(I265,Hoja2!A$3:I$54,5,0)</f>
        <v>PVE PSICOSOCIAL</v>
      </c>
      <c r="N265" s="61">
        <v>2</v>
      </c>
      <c r="O265" s="61">
        <v>1</v>
      </c>
      <c r="P265" s="61">
        <v>10</v>
      </c>
      <c r="Q265" s="61">
        <f t="shared" si="38"/>
        <v>2</v>
      </c>
      <c r="R265" s="61">
        <f t="shared" si="39"/>
        <v>20</v>
      </c>
      <c r="S265" s="61" t="str">
        <f t="shared" si="40"/>
        <v>B-2</v>
      </c>
      <c r="T265" s="62" t="str">
        <f t="shared" si="41"/>
        <v>IV</v>
      </c>
      <c r="U265" s="62" t="str">
        <f t="shared" si="37"/>
        <v>Aceptable</v>
      </c>
      <c r="V265" s="60">
        <v>3</v>
      </c>
      <c r="W265" s="58" t="str">
        <f>VLOOKUP(I265,Hoja2!A$3:I$54,6,0)</f>
        <v>SECUELA, CALIFICACIÓN DE ENFERMEDAD LABORAL</v>
      </c>
      <c r="X265" s="65"/>
      <c r="Y265" s="65"/>
      <c r="Z265" s="65"/>
      <c r="AA265" s="64" t="s">
        <v>337</v>
      </c>
      <c r="AB265" s="64" t="str">
        <f>VLOOKUP(I265,Hoja2!A$3:I$54,8,0)</f>
        <v>N/A</v>
      </c>
      <c r="AC265" s="65" t="str">
        <f>VLOOKUP(I265,Hoja2!A$3:I$54,9,0)</f>
        <v>FORTALECIMIENTO PVE PSICOSOCIAL</v>
      </c>
      <c r="AD265" s="83"/>
    </row>
    <row r="266" spans="1:30" ht="38.25">
      <c r="A266" s="158"/>
      <c r="B266" s="155"/>
      <c r="C266" s="128"/>
      <c r="D266" s="131"/>
      <c r="E266" s="134"/>
      <c r="F266" s="134"/>
      <c r="G266" s="134"/>
      <c r="H266" s="58" t="str">
        <f>VLOOKUP(I266,Hoja2!A$3:I$54,2,0)</f>
        <v>TECNOLOGÍA NO AVANZADA, COMUNICACIÓN NO EFECTIVA, SOBRECARGA CUANTITATIVA Y CUALITATIVA, NO HAY VARIACIÓN EN FORMA DE TRABAJO</v>
      </c>
      <c r="I266" s="59" t="s">
        <v>149</v>
      </c>
      <c r="J266" s="58" t="str">
        <f>VLOOKUP(I266,Hoja2!A$3:I$54,3,0)</f>
        <v>ENFERMEDADES DIGESTIVAS, IRRITABILIDAD</v>
      </c>
      <c r="K266" s="60"/>
      <c r="L266" s="58" t="str">
        <f>VLOOKUP(I266,Hoja2!A$3:I$54,4,0)</f>
        <v>N/A</v>
      </c>
      <c r="M266" s="58" t="str">
        <f>VLOOKUP(I266,Hoja2!A$3:I$54,5,0)</f>
        <v>PVE PSICOSOCIAL</v>
      </c>
      <c r="N266" s="61">
        <v>2</v>
      </c>
      <c r="O266" s="61">
        <v>2</v>
      </c>
      <c r="P266" s="61">
        <v>10</v>
      </c>
      <c r="Q266" s="61">
        <f t="shared" si="38"/>
        <v>4</v>
      </c>
      <c r="R266" s="61">
        <f t="shared" si="39"/>
        <v>40</v>
      </c>
      <c r="S266" s="61" t="str">
        <f t="shared" si="40"/>
        <v>B-4</v>
      </c>
      <c r="T266" s="66" t="str">
        <f t="shared" si="41"/>
        <v>III</v>
      </c>
      <c r="U266" s="66" t="str">
        <f t="shared" si="37"/>
        <v>Mejorable</v>
      </c>
      <c r="V266" s="60">
        <v>3</v>
      </c>
      <c r="W266" s="58" t="str">
        <f>VLOOKUP(I266,Hoja2!A$3:I$54,6,0)</f>
        <v>SECUELA, CALIFICACIÓN DE ENFERMEDAD LABORAL</v>
      </c>
      <c r="X266" s="65"/>
      <c r="Y266" s="65"/>
      <c r="Z266" s="65"/>
      <c r="AA266" s="64" t="s">
        <v>337</v>
      </c>
      <c r="AB266" s="64" t="str">
        <f>VLOOKUP(I266,Hoja2!A$3:I$54,8,0)</f>
        <v>N/A</v>
      </c>
      <c r="AC266" s="65" t="str">
        <f>VLOOKUP(I266,Hoja2!A$3:I$54,9,0)</f>
        <v>FORTALECIMIENTO PVE PSICOSOCIAL</v>
      </c>
      <c r="AD266" s="83"/>
    </row>
    <row r="267" spans="1:30" ht="25.5">
      <c r="A267" s="158"/>
      <c r="B267" s="155"/>
      <c r="C267" s="128"/>
      <c r="D267" s="131"/>
      <c r="E267" s="134"/>
      <c r="F267" s="134"/>
      <c r="G267" s="134"/>
      <c r="H267" s="58" t="str">
        <f>VLOOKUP(I267,Hoja2!A$3:I$54,2,0)</f>
        <v>ESTILOS DE MANDO RÍGIDOS, AUSENCIA DE CAPACITACIÓN, AUSENCIA DE PROGRAMAS DE BIENESTAR</v>
      </c>
      <c r="I267" s="59" t="s">
        <v>154</v>
      </c>
      <c r="J267" s="58" t="str">
        <f>VLOOKUP(I267,Hoja2!A$3:I$54,3,0)</f>
        <v>ESTRÉS, DEPRESIÓN, DESMOTIVACIÓN, AUSENCIA DE ATENCIÓN</v>
      </c>
      <c r="K267" s="60"/>
      <c r="L267" s="58" t="str">
        <f>VLOOKUP(I267,Hoja2!A$3:I$54,4,0)</f>
        <v>N/A</v>
      </c>
      <c r="M267" s="58" t="str">
        <f>VLOOKUP(I267,Hoja2!A$3:I$54,5,0)</f>
        <v>PVE PSICOSOCIAL</v>
      </c>
      <c r="N267" s="61">
        <v>2</v>
      </c>
      <c r="O267" s="61">
        <v>2</v>
      </c>
      <c r="P267" s="61">
        <v>10</v>
      </c>
      <c r="Q267" s="61">
        <f t="shared" si="38"/>
        <v>4</v>
      </c>
      <c r="R267" s="61">
        <f t="shared" si="39"/>
        <v>40</v>
      </c>
      <c r="S267" s="61" t="str">
        <f t="shared" si="40"/>
        <v>B-4</v>
      </c>
      <c r="T267" s="66" t="str">
        <f t="shared" si="41"/>
        <v>III</v>
      </c>
      <c r="U267" s="66" t="str">
        <f t="shared" si="37"/>
        <v>Mejorable</v>
      </c>
      <c r="V267" s="60">
        <v>3</v>
      </c>
      <c r="W267" s="58" t="str">
        <f>VLOOKUP(I267,Hoja2!A$3:I$54,6,0)</f>
        <v>SECUELA, CALIFICACIÓN DE ENFERMEDAD LABORAL</v>
      </c>
      <c r="X267" s="65"/>
      <c r="Y267" s="65"/>
      <c r="Z267" s="65"/>
      <c r="AA267" s="64" t="s">
        <v>337</v>
      </c>
      <c r="AB267" s="64" t="str">
        <f>VLOOKUP(I267,Hoja2!A$3:I$54,8,0)</f>
        <v>N/A</v>
      </c>
      <c r="AC267" s="65" t="str">
        <f>VLOOKUP(I267,Hoja2!A$3:I$54,9,0)</f>
        <v>FORTALECIMIENTO PVE PSICOSOCIAL</v>
      </c>
      <c r="AD267" s="83"/>
    </row>
    <row r="268" spans="1:30" ht="25.5">
      <c r="A268" s="158"/>
      <c r="B268" s="155"/>
      <c r="C268" s="128"/>
      <c r="D268" s="131"/>
      <c r="E268" s="134"/>
      <c r="F268" s="134"/>
      <c r="G268" s="134"/>
      <c r="H268" s="58" t="str">
        <f>VLOOKUP(I268,Hoja2!A$3:I$54,2,0)</f>
        <v>SISMOS, INCENDIOS, INUNDACIONES, TERREMOTOS, VENDAVALES</v>
      </c>
      <c r="I268" s="59" t="s">
        <v>250</v>
      </c>
      <c r="J268" s="58" t="str">
        <f>VLOOKUP(I268,Hoja2!A$3:I$54,3,0)</f>
        <v>LESIONES, ATRAPAMIENTO, APLASTAMIENTO, PÉRDIDAS MATERIALES</v>
      </c>
      <c r="K268" s="60"/>
      <c r="L268" s="58" t="str">
        <f>VLOOKUP(I268,Hoja2!A$3:I$54,4,0)</f>
        <v>PG INSPECCIONES, PG EMERGENCIA</v>
      </c>
      <c r="M268" s="58" t="str">
        <f>VLOOKUP(I268,Hoja2!A$3:I$54,5,0)</f>
        <v>BRIGADAS DE EMERGENCIA</v>
      </c>
      <c r="N268" s="61">
        <v>2</v>
      </c>
      <c r="O268" s="61">
        <v>2</v>
      </c>
      <c r="P268" s="61">
        <v>10</v>
      </c>
      <c r="Q268" s="61">
        <f t="shared" si="38"/>
        <v>4</v>
      </c>
      <c r="R268" s="61">
        <f t="shared" si="39"/>
        <v>40</v>
      </c>
      <c r="S268" s="61" t="str">
        <f t="shared" si="40"/>
        <v>B-4</v>
      </c>
      <c r="T268" s="66" t="str">
        <f t="shared" si="41"/>
        <v>III</v>
      </c>
      <c r="U268" s="66" t="str">
        <f t="shared" si="37"/>
        <v>Mejorable</v>
      </c>
      <c r="V268" s="60">
        <v>3</v>
      </c>
      <c r="W268" s="58" t="str">
        <f>VLOOKUP(I268,Hoja2!A$3:I$54,6,0)</f>
        <v>SECUELA, CALIFICACIÓN DE ENFERMEDAD LABORAL, MUERTE</v>
      </c>
      <c r="X268" s="65"/>
      <c r="Y268" s="65"/>
      <c r="Z268" s="65"/>
      <c r="AA268" s="64" t="str">
        <f>VLOOKUP(I268,Hoja2!A$3:I$54,7,0)</f>
        <v>NS PLANES DE EMERGENCIA</v>
      </c>
      <c r="AB268" s="64" t="str">
        <f>VLOOKUP(I268,Hoja2!A$3:I$54,8,0)</f>
        <v>N/A</v>
      </c>
      <c r="AC268" s="65" t="str">
        <f>VLOOKUP(I268,Hoja2!A$3:I$54,9,0)</f>
        <v>N/A</v>
      </c>
      <c r="AD268" s="83"/>
    </row>
    <row r="269" spans="1:30" ht="26.25" thickBot="1">
      <c r="A269" s="158"/>
      <c r="B269" s="155"/>
      <c r="C269" s="129"/>
      <c r="D269" s="132"/>
      <c r="E269" s="135"/>
      <c r="F269" s="135"/>
      <c r="G269" s="135"/>
      <c r="H269" s="93" t="str">
        <f>VLOOKUP(I269,Hoja2!A$3:I$54,2,0)</f>
        <v>LLUVIAS, GRANIZADA, HELADAS</v>
      </c>
      <c r="I269" s="94" t="s">
        <v>251</v>
      </c>
      <c r="J269" s="93" t="str">
        <f>VLOOKUP(I269,Hoja2!A$3:I$54,3,0)</f>
        <v>LESIONES, ATRAPAMIENTO, APLASTAMIENTO, PÉRDIDAS MATERIALES</v>
      </c>
      <c r="K269" s="95"/>
      <c r="L269" s="93" t="str">
        <f>VLOOKUP(I269,Hoja2!A$3:I$54,4,0)</f>
        <v>PG INSPECCIONES, PG EMERGENCIA</v>
      </c>
      <c r="M269" s="93" t="str">
        <f>VLOOKUP(I269,Hoja2!A$3:I$54,5,0)</f>
        <v>BRIGADAS DE EMERGENCIA</v>
      </c>
      <c r="N269" s="96">
        <v>2</v>
      </c>
      <c r="O269" s="96">
        <v>3</v>
      </c>
      <c r="P269" s="96">
        <v>10</v>
      </c>
      <c r="Q269" s="96">
        <f t="shared" si="38"/>
        <v>6</v>
      </c>
      <c r="R269" s="96">
        <f t="shared" si="39"/>
        <v>60</v>
      </c>
      <c r="S269" s="96" t="str">
        <f t="shared" si="40"/>
        <v>M-6</v>
      </c>
      <c r="T269" s="89" t="str">
        <f t="shared" si="41"/>
        <v>III</v>
      </c>
      <c r="U269" s="89" t="str">
        <f t="shared" si="37"/>
        <v>Mejorable</v>
      </c>
      <c r="V269" s="95">
        <v>3</v>
      </c>
      <c r="W269" s="93" t="str">
        <f>VLOOKUP(I269,Hoja2!A$3:I$54,6,0)</f>
        <v>SECUELA, CALIFICACIÓN DE ENFERMEDAD LABORAL, MUERTE</v>
      </c>
      <c r="X269" s="97"/>
      <c r="Y269" s="97"/>
      <c r="Z269" s="97"/>
      <c r="AA269" s="98" t="str">
        <f>VLOOKUP(I269,Hoja2!A$3:I$54,7,0)</f>
        <v>NS PLANES DE EMERGENCIA</v>
      </c>
      <c r="AB269" s="98" t="str">
        <f>VLOOKUP(I269,Hoja2!A$3:I$54,8,0)</f>
        <v>N/A</v>
      </c>
      <c r="AC269" s="97" t="str">
        <f>VLOOKUP(I269,Hoja2!A$3:I$54,9,0)</f>
        <v>N/A</v>
      </c>
      <c r="AD269" s="99"/>
    </row>
    <row r="270" spans="1:30" ht="25.5">
      <c r="A270" s="158"/>
      <c r="B270" s="155"/>
      <c r="C270" s="118" t="s">
        <v>291</v>
      </c>
      <c r="D270" s="121" t="s">
        <v>322</v>
      </c>
      <c r="E270" s="124" t="s">
        <v>289</v>
      </c>
      <c r="F270" s="124">
        <v>41</v>
      </c>
      <c r="G270" s="124" t="s">
        <v>256</v>
      </c>
      <c r="H270" s="110" t="str">
        <f>VLOOKUP(I270,Hoja2!A$3:I$54,2,0)</f>
        <v>INADECUADAS CONEXIONES ELÉCTRICAS, SATURACIÓN EN TOMAS DE ENERGÍA</v>
      </c>
      <c r="I270" s="101" t="s">
        <v>158</v>
      </c>
      <c r="J270" s="110" t="str">
        <f>VLOOKUP(I270,Hoja2!A$3:I$54,3,0)</f>
        <v>QUEMADURAS, ELECTROCUCIÓN, ARITMIA CARDIACA, MUERTE</v>
      </c>
      <c r="K270" s="102"/>
      <c r="L270" s="110" t="str">
        <f>VLOOKUP(I270,Hoja2!A$3:I$54,4,0)</f>
        <v>PG INSPECCIONES, PG EMERGENCIA, REQUISITOS MÍNIMOS PARA LÍNEAS ELÉCTRICAS</v>
      </c>
      <c r="M270" s="110" t="str">
        <f>VLOOKUP(I270,Hoja2!A$3:I$54,5,0)</f>
        <v>ELEMENTOS DE PROTECCIÓN PERSONAL</v>
      </c>
      <c r="N270" s="103">
        <v>10</v>
      </c>
      <c r="O270" s="103">
        <v>4</v>
      </c>
      <c r="P270" s="103">
        <v>25</v>
      </c>
      <c r="Q270" s="103">
        <f t="shared" si="38"/>
        <v>40</v>
      </c>
      <c r="R270" s="103">
        <f t="shared" si="39"/>
        <v>1000</v>
      </c>
      <c r="S270" s="103" t="str">
        <f t="shared" si="40"/>
        <v>MA-40</v>
      </c>
      <c r="T270" s="78" t="str">
        <f t="shared" si="41"/>
        <v>I</v>
      </c>
      <c r="U270" s="78" t="str">
        <f>IF(T270=0,"",IF(T270="IV","Aceptable",IF(T270="III","Mejorable",IF(T270="II","No Aceptable o Aceptable con Control Especifico",IF(T270="I","No Aceptable","")))))</f>
        <v>No Aceptable</v>
      </c>
      <c r="V270" s="102">
        <v>5</v>
      </c>
      <c r="W270" s="100" t="str">
        <f>VLOOKUP(I270,Hoja2!A$3:I$54,6,0)</f>
        <v>SECUELA, CALIFICACIÓN DE ENFERMEDAD LABORAL, MUERTE</v>
      </c>
      <c r="X270" s="104"/>
      <c r="Y270" s="104"/>
      <c r="Z270" s="104"/>
      <c r="AA270" s="105" t="str">
        <f>VLOOKUP(I270,Hoja2!A$3:I$54,7,0)</f>
        <v>NS LÍNEAS ELÉCTRICAS</v>
      </c>
      <c r="AB270" s="105" t="str">
        <f>VLOOKUP(I270,Hoja2!A$3:I$54,8,0)</f>
        <v>BUENAS PRACTICAS, APLICACIÓN DE PROCEDIMIENTOS</v>
      </c>
      <c r="AC270" s="106" t="str">
        <f>VLOOKUP(I270,Hoja2!A$3:I$54,9,0)</f>
        <v>BUENAS PRACTICAS, APLICACIÓN DE PROCEDIMIENTOS</v>
      </c>
      <c r="AD270" s="107"/>
    </row>
    <row r="271" spans="1:30" ht="40.5">
      <c r="A271" s="158"/>
      <c r="B271" s="155"/>
      <c r="C271" s="119"/>
      <c r="D271" s="122"/>
      <c r="E271" s="125"/>
      <c r="F271" s="125"/>
      <c r="G271" s="125"/>
      <c r="H271" s="111" t="str">
        <f>VLOOKUP(I271,Hoja2!A$3:I$54,2,0)</f>
        <v>INADECUADAS CONEXIONES ELÉCTRICAS, SATURACIÓN EN TOMAS DE ENERGÍA</v>
      </c>
      <c r="I271" s="68" t="s">
        <v>163</v>
      </c>
      <c r="J271" s="111" t="str">
        <f>VLOOKUP(I271,Hoja2!A$3:I$54,3,0)</f>
        <v>INTOXICACIÓN, QUEMADURAS</v>
      </c>
      <c r="K271" s="69"/>
      <c r="L271" s="111" t="str">
        <f>VLOOKUP(I271,Hoja2!A$3:I$54,4,0)</f>
        <v>PG INSPECCIONES, PG EMERGENCIA</v>
      </c>
      <c r="M271" s="111" t="str">
        <f>VLOOKUP(I271,Hoja2!A$3:I$54,5,0)</f>
        <v>BRIGADAS DE EMERGENCIA</v>
      </c>
      <c r="N271" s="70">
        <v>10</v>
      </c>
      <c r="O271" s="70">
        <v>3</v>
      </c>
      <c r="P271" s="70">
        <v>10</v>
      </c>
      <c r="Q271" s="70">
        <f t="shared" si="38"/>
        <v>30</v>
      </c>
      <c r="R271" s="70">
        <f t="shared" si="39"/>
        <v>300</v>
      </c>
      <c r="S271" s="70" t="str">
        <f t="shared" si="40"/>
        <v>MA-30</v>
      </c>
      <c r="T271" s="62" t="str">
        <f t="shared" si="41"/>
        <v>II</v>
      </c>
      <c r="U271" s="62" t="str">
        <f t="shared" ref="U271:U306" si="42">IF(T271=0,"",IF(T271="IV","Aceptable",IF(T271="III","Mejorable",IF(T271="II","No Aceptable o Aceptable con Control Especifico",IF(T271="I","No Aceptable","")))))</f>
        <v>No Aceptable o Aceptable con Control Especifico</v>
      </c>
      <c r="V271" s="69">
        <v>5</v>
      </c>
      <c r="W271" s="67" t="str">
        <f>VLOOKUP(I271,Hoja2!A$3:I$54,6,0)</f>
        <v>SECUELA, CALIFICACIÓN DE ENFERMEDAD LABORAL, MUERTE</v>
      </c>
      <c r="X271" s="71"/>
      <c r="Y271" s="71"/>
      <c r="Z271" s="71"/>
      <c r="AA271" s="72" t="str">
        <f>VLOOKUP(I271,Hoja2!A$3:I$54,7,0)</f>
        <v>NS PLANES DE EMERGENCIA</v>
      </c>
      <c r="AB271" s="72" t="str">
        <f>VLOOKUP(I271,Hoja2!A$3:I$54,8,0)</f>
        <v>REPORTES DE CONDICIONES INSEGURAS</v>
      </c>
      <c r="AC271" s="73" t="str">
        <f>VLOOKUP(I271,Hoja2!A$3:I$54,9,0)</f>
        <v>N/A</v>
      </c>
      <c r="AD271" s="84"/>
    </row>
    <row r="272" spans="1:30" ht="40.5">
      <c r="A272" s="158"/>
      <c r="B272" s="155"/>
      <c r="C272" s="119"/>
      <c r="D272" s="122"/>
      <c r="E272" s="125"/>
      <c r="F272" s="125"/>
      <c r="G272" s="125"/>
      <c r="H272" s="111" t="str">
        <f>VLOOKUP(I272,Hoja2!A$3:I$54,2,0)</f>
        <v>ESCALERAS SIN BARANDAL, PISOS A DESNIVEL,INFRAESTRUCTURA DÉBIL, OBJETOS MAL UBICADOS, AUSENCIA DE ORDEN Y ASEO</v>
      </c>
      <c r="I272" s="68" t="s">
        <v>247</v>
      </c>
      <c r="J272" s="111" t="str">
        <f>VLOOKUP(I272,Hoja2!A$3:I$54,3,0)</f>
        <v>CAÍDAS DEL MISMO Y DISTINTO NIVEL, FRACTURAS, GOLPE CON OBJETOS, CAÍDA DE OBJETOS, OBSTRUCCIÓN DE VÍAS</v>
      </c>
      <c r="K272" s="69"/>
      <c r="L272" s="111" t="str">
        <f>VLOOKUP(I272,Hoja2!A$3:I$54,4,0)</f>
        <v>PG INSPECCIONES, PG EMERGENCIA</v>
      </c>
      <c r="M272" s="111" t="str">
        <f>VLOOKUP(I272,Hoja2!A$3:I$54,5,0)</f>
        <v>CAPACITACIÓN</v>
      </c>
      <c r="N272" s="70">
        <v>6</v>
      </c>
      <c r="O272" s="70">
        <v>3</v>
      </c>
      <c r="P272" s="70">
        <v>10</v>
      </c>
      <c r="Q272" s="70">
        <f t="shared" si="38"/>
        <v>18</v>
      </c>
      <c r="R272" s="70">
        <f t="shared" si="39"/>
        <v>180</v>
      </c>
      <c r="S272" s="70" t="str">
        <f t="shared" si="40"/>
        <v>A-18</v>
      </c>
      <c r="T272" s="62" t="str">
        <f t="shared" si="41"/>
        <v>II</v>
      </c>
      <c r="U272" s="62" t="str">
        <f t="shared" si="42"/>
        <v>No Aceptable o Aceptable con Control Especifico</v>
      </c>
      <c r="V272" s="69">
        <v>5</v>
      </c>
      <c r="W272" s="67" t="str">
        <f>VLOOKUP(I272,Hoja2!A$3:I$54,6,0)</f>
        <v>SECUELA, CALIFICACIÓN DE ENFERMEDAD LABORAL, MUERTE</v>
      </c>
      <c r="X272" s="73"/>
      <c r="Y272" s="73"/>
      <c r="Z272" s="73"/>
      <c r="AA272" s="72" t="s">
        <v>337</v>
      </c>
      <c r="AB272" s="72" t="str">
        <f>VLOOKUP(I272,Hoja2!A$3:I$54,8,0)</f>
        <v>REPORTES DE CONDICIONES INSEGURAS</v>
      </c>
      <c r="AC272" s="73" t="str">
        <f>VLOOKUP(I272,Hoja2!A$3:I$54,9,0)</f>
        <v>SEGUIMIENTO A ACCIONES PREVENTIVAS Y CORRECTIVAS</v>
      </c>
      <c r="AD272" s="84"/>
    </row>
    <row r="273" spans="1:30" ht="30">
      <c r="A273" s="158"/>
      <c r="B273" s="155"/>
      <c r="C273" s="119"/>
      <c r="D273" s="122"/>
      <c r="E273" s="125"/>
      <c r="F273" s="125"/>
      <c r="G273" s="125"/>
      <c r="H273" s="111" t="str">
        <f>VLOOKUP(I273,Hoja2!A$3:I$54,2,0)</f>
        <v>LLUVIAS, CRECIENTE DE RIOS Y QUEBRADAS, CAÍDAS DESDE TARAVITAS Y PUENTES</v>
      </c>
      <c r="I273" s="68" t="s">
        <v>334</v>
      </c>
      <c r="J273" s="111" t="str">
        <f>VLOOKUP(I273,Hoja2!A$3:I$54,3,0)</f>
        <v>INMERSIÓN, MUERTE</v>
      </c>
      <c r="K273" s="69"/>
      <c r="L273" s="111" t="str">
        <f>VLOOKUP(I273,Hoja2!A$3:I$54,4,0)</f>
        <v>PG INSPECCIONES, PG EMERGENCIA</v>
      </c>
      <c r="M273" s="111" t="str">
        <f>VLOOKUP(I273,Hoja2!A$3:I$54,5,0)</f>
        <v>CAPACITACIÓN</v>
      </c>
      <c r="N273" s="70">
        <v>10</v>
      </c>
      <c r="O273" s="70">
        <v>3</v>
      </c>
      <c r="P273" s="70">
        <v>25</v>
      </c>
      <c r="Q273" s="70">
        <f t="shared" si="38"/>
        <v>30</v>
      </c>
      <c r="R273" s="70">
        <f t="shared" si="39"/>
        <v>750</v>
      </c>
      <c r="S273" s="70" t="str">
        <f t="shared" si="40"/>
        <v>MA-30</v>
      </c>
      <c r="T273" s="66" t="str">
        <f t="shared" si="41"/>
        <v>I</v>
      </c>
      <c r="U273" s="66" t="str">
        <f t="shared" si="42"/>
        <v>No Aceptable</v>
      </c>
      <c r="V273" s="69">
        <v>5</v>
      </c>
      <c r="W273" s="67" t="str">
        <f>VLOOKUP(I273,Hoja2!A$3:I$54,6,0)</f>
        <v>SECUELA, CALIFICACIÓN DE ENFERMEDAD LABORAL, MUERTE</v>
      </c>
      <c r="X273" s="73"/>
      <c r="Y273" s="73"/>
      <c r="Z273" s="73"/>
      <c r="AA273" s="72" t="s">
        <v>337</v>
      </c>
      <c r="AB273" s="72" t="str">
        <f>VLOOKUP(I273,Hoja2!A$3:I$54,8,0)</f>
        <v>REPORTES DE CONDICIONES INSEGURAS</v>
      </c>
      <c r="AC273" s="73" t="str">
        <f>VLOOKUP(I273,Hoja2!A$3:I$54,9,0)</f>
        <v>SEGUIMIENTO A ACCIONES PREVENTIVAS Y CORRECTIVAS</v>
      </c>
      <c r="AD273" s="84"/>
    </row>
    <row r="274" spans="1:30" ht="51">
      <c r="A274" s="158"/>
      <c r="B274" s="155"/>
      <c r="C274" s="119"/>
      <c r="D274" s="122"/>
      <c r="E274" s="125"/>
      <c r="F274" s="125"/>
      <c r="G274" s="125"/>
      <c r="H274" s="111" t="str">
        <f>VLOOKUP(I274,Hoja2!A$3:I$54,2,0)</f>
        <v>SUPERFICIES DE TRABAJO IRREGULARES O DESLIZANTES</v>
      </c>
      <c r="I274" s="68" t="s">
        <v>248</v>
      </c>
      <c r="J274" s="111" t="str">
        <f>VLOOKUP(I274,Hoja2!A$3:I$54,3,0)</f>
        <v>CAÍDAS DEL MISMO Y DISTINTO NIVEL, FRACTURAS, GOLPE CON OBJETOS</v>
      </c>
      <c r="K274" s="69"/>
      <c r="L274" s="111" t="str">
        <f>VLOOKUP(I274,Hoja2!A$3:I$54,4,0)</f>
        <v>PG INSPECCIONES, PG EMERGENCIA</v>
      </c>
      <c r="M274" s="111" t="str">
        <f>VLOOKUP(I274,Hoja2!A$3:I$54,5,0)</f>
        <v>CAPACITACIÓN</v>
      </c>
      <c r="N274" s="70">
        <v>10</v>
      </c>
      <c r="O274" s="70">
        <v>4</v>
      </c>
      <c r="P274" s="70">
        <v>25</v>
      </c>
      <c r="Q274" s="70">
        <f t="shared" si="38"/>
        <v>40</v>
      </c>
      <c r="R274" s="70">
        <f t="shared" si="39"/>
        <v>1000</v>
      </c>
      <c r="S274" s="70" t="str">
        <f t="shared" si="40"/>
        <v>MA-40</v>
      </c>
      <c r="T274" s="66" t="str">
        <f t="shared" si="41"/>
        <v>I</v>
      </c>
      <c r="U274" s="66" t="str">
        <f t="shared" si="42"/>
        <v>No Aceptable</v>
      </c>
      <c r="V274" s="69">
        <v>5</v>
      </c>
      <c r="W274" s="67" t="str">
        <f>VLOOKUP(I274,Hoja2!A$3:I$54,6,0)</f>
        <v>SECUELA, CALIFICACIÓN DE ENFERMEDAD LABORAL, MUERTE</v>
      </c>
      <c r="X274" s="73"/>
      <c r="Y274" s="73"/>
      <c r="Z274" s="73" t="s">
        <v>336</v>
      </c>
      <c r="AA274" s="72" t="s">
        <v>337</v>
      </c>
      <c r="AB274" s="72" t="str">
        <f>VLOOKUP(I274,Hoja2!A$3:I$54,8,0)</f>
        <v>REPORTES DE CONDICIONES INSEGURAS</v>
      </c>
      <c r="AC274" s="73" t="str">
        <f>VLOOKUP(I274,Hoja2!A$3:I$54,9,0)</f>
        <v>SEGUIMIENTO A ACCIONES PREVENTIVAS Y CORRECTIVAS</v>
      </c>
      <c r="AD274" s="84"/>
    </row>
    <row r="275" spans="1:30" ht="40.5">
      <c r="A275" s="158"/>
      <c r="B275" s="155"/>
      <c r="C275" s="119"/>
      <c r="D275" s="122"/>
      <c r="E275" s="125"/>
      <c r="F275" s="125"/>
      <c r="G275" s="125"/>
      <c r="H275" s="111" t="str">
        <f>VLOOKUP(I275,Hoja2!A$3:I$54,2,0)</f>
        <v>SISTEMAS Y MEDIDAS DE ALMACENAMIENTO</v>
      </c>
      <c r="I275" s="68" t="s">
        <v>249</v>
      </c>
      <c r="J275" s="111" t="str">
        <f>VLOOKUP(I275,Hoja2!A$3:I$54,3,0)</f>
        <v>CAÍDAS DEL MISMO Y DISTINTO NIVEL, FRACTURAS, GOLPE CON OBJETOS, CAÍDA DE OBJETOS, OBSTRUCCIÓN DE VÍAS</v>
      </c>
      <c r="K275" s="69"/>
      <c r="L275" s="111" t="str">
        <f>VLOOKUP(I275,Hoja2!A$3:I$54,4,0)</f>
        <v>PG INSPECCIONES, PG EMERGENCIA</v>
      </c>
      <c r="M275" s="111" t="str">
        <f>VLOOKUP(I275,Hoja2!A$3:I$54,5,0)</f>
        <v>CAPACITACIÓN</v>
      </c>
      <c r="N275" s="70">
        <v>10</v>
      </c>
      <c r="O275" s="70">
        <v>4</v>
      </c>
      <c r="P275" s="70">
        <v>10</v>
      </c>
      <c r="Q275" s="70">
        <f t="shared" si="38"/>
        <v>40</v>
      </c>
      <c r="R275" s="70">
        <f t="shared" si="39"/>
        <v>400</v>
      </c>
      <c r="S275" s="70" t="str">
        <f t="shared" si="40"/>
        <v>MA-40</v>
      </c>
      <c r="T275" s="66" t="str">
        <f t="shared" si="41"/>
        <v>II</v>
      </c>
      <c r="U275" s="66" t="str">
        <f t="shared" si="42"/>
        <v>No Aceptable o Aceptable con Control Especifico</v>
      </c>
      <c r="V275" s="69">
        <v>5</v>
      </c>
      <c r="W275" s="67" t="str">
        <f>VLOOKUP(I275,Hoja2!A$3:I$54,6,0)</f>
        <v>SECUELA, CALIFICACIÓN DE ENFERMEDAD LABORAL, MUERTE</v>
      </c>
      <c r="X275" s="73"/>
      <c r="Y275" s="73"/>
      <c r="Z275" s="73"/>
      <c r="AA275" s="72" t="s">
        <v>337</v>
      </c>
      <c r="AB275" s="72" t="str">
        <f>VLOOKUP(I275,Hoja2!A$3:I$54,8,0)</f>
        <v>REPORTES DE CONDICIONES INSEGURAS</v>
      </c>
      <c r="AC275" s="73" t="str">
        <f>VLOOKUP(I275,Hoja2!A$3:I$54,9,0)</f>
        <v>SEGUIMIENTO A ACCIONES PREVENTIVAS Y CORRECTIVAS</v>
      </c>
      <c r="AD275" s="84"/>
    </row>
    <row r="276" spans="1:30" ht="40.5">
      <c r="A276" s="158"/>
      <c r="B276" s="155"/>
      <c r="C276" s="119"/>
      <c r="D276" s="122"/>
      <c r="E276" s="125"/>
      <c r="F276" s="125"/>
      <c r="G276" s="125"/>
      <c r="H276" s="111" t="str">
        <f>VLOOKUP(I276,Hoja2!A$3:I$54,2,0)</f>
        <v>ATROPELLAMIENTO, ENVESTIDA</v>
      </c>
      <c r="I276" s="68" t="s">
        <v>189</v>
      </c>
      <c r="J276" s="111" t="str">
        <f>VLOOKUP(I276,Hoja2!A$3:I$54,3,0)</f>
        <v>LESIONES, PÉRDIDAS MATERIALES, MUERTE</v>
      </c>
      <c r="K276" s="69"/>
      <c r="L276" s="111" t="str">
        <f>VLOOKUP(I276,Hoja2!A$3:I$54,4,0)</f>
        <v>PG INSPECCIONES, PG EMERGENCIA</v>
      </c>
      <c r="M276" s="111" t="str">
        <f>VLOOKUP(I276,Hoja2!A$3:I$54,5,0)</f>
        <v>PG SEGURIDAD VIAL</v>
      </c>
      <c r="N276" s="70">
        <v>2</v>
      </c>
      <c r="O276" s="70">
        <v>4</v>
      </c>
      <c r="P276" s="70">
        <v>25</v>
      </c>
      <c r="Q276" s="70">
        <f t="shared" si="38"/>
        <v>8</v>
      </c>
      <c r="R276" s="70">
        <f t="shared" si="39"/>
        <v>200</v>
      </c>
      <c r="S276" s="70" t="str">
        <f t="shared" si="40"/>
        <v>M-8</v>
      </c>
      <c r="T276" s="62" t="str">
        <f t="shared" si="41"/>
        <v>II</v>
      </c>
      <c r="U276" s="62" t="str">
        <f t="shared" si="42"/>
        <v>No Aceptable o Aceptable con Control Especifico</v>
      </c>
      <c r="V276" s="69">
        <v>5</v>
      </c>
      <c r="W276" s="67" t="str">
        <f>VLOOKUP(I276,Hoja2!A$3:I$54,6,0)</f>
        <v>SECUELA, CALIFICACIÓN DE ENFERMEDAD LABORAL, MUERTE</v>
      </c>
      <c r="X276" s="73"/>
      <c r="Y276" s="73"/>
      <c r="Z276" s="73"/>
      <c r="AA276" s="72" t="str">
        <f>VLOOKUP(I276,Hoja2!A$3:I$54,7,0)</f>
        <v>NS SEGURIDAD VIAL</v>
      </c>
      <c r="AB276" s="72" t="str">
        <f>VLOOKUP(I276,Hoja2!A$3:I$54,8,0)</f>
        <v>REPORTE DE CONDICIONES</v>
      </c>
      <c r="AC276" s="73" t="str">
        <f>VLOOKUP(I276,Hoja2!A$3:I$54,9,0)</f>
        <v>LISTAS PREOPERACIONALES, MANTENIMIENTO PREVENTIVO Y CORRECTIVO</v>
      </c>
      <c r="AD276" s="84"/>
    </row>
    <row r="277" spans="1:30" ht="40.5">
      <c r="A277" s="158"/>
      <c r="B277" s="155"/>
      <c r="C277" s="119"/>
      <c r="D277" s="122"/>
      <c r="E277" s="125"/>
      <c r="F277" s="125"/>
      <c r="G277" s="125"/>
      <c r="H277" s="111" t="str">
        <f>VLOOKUP(I277,Hoja2!A$3:I$54,2,0)</f>
        <v>ATRACO, ROBO, ATENTADO, SECUESTROS, DE ORDEN PÚBLICO</v>
      </c>
      <c r="I277" s="68" t="s">
        <v>180</v>
      </c>
      <c r="J277" s="111" t="str">
        <f>VLOOKUP(I277,Hoja2!A$3:I$54,3,0)</f>
        <v>HERIDAS, LESIONES FÍSICAS / PSICOLÓGICAS</v>
      </c>
      <c r="K277" s="69"/>
      <c r="L277" s="111" t="str">
        <f>VLOOKUP(I277,Hoja2!A$3:I$54,4,0)</f>
        <v>PG INSPECCIONES, PG EMERGENCIA</v>
      </c>
      <c r="M277" s="111" t="str">
        <f>VLOOKUP(I277,Hoja2!A$3:I$54,5,0)</f>
        <v>UNIFORMES CORPORATIVOS, CHAQUETAS CORPORATIVAS, CARNETIZACIÓN</v>
      </c>
      <c r="N277" s="70">
        <v>6</v>
      </c>
      <c r="O277" s="70">
        <v>3</v>
      </c>
      <c r="P277" s="70">
        <v>25</v>
      </c>
      <c r="Q277" s="70">
        <f t="shared" si="38"/>
        <v>18</v>
      </c>
      <c r="R277" s="70">
        <f t="shared" si="39"/>
        <v>450</v>
      </c>
      <c r="S277" s="70" t="str">
        <f t="shared" si="40"/>
        <v>A-18</v>
      </c>
      <c r="T277" s="62" t="str">
        <f t="shared" si="41"/>
        <v>II</v>
      </c>
      <c r="U277" s="62" t="str">
        <f t="shared" si="42"/>
        <v>No Aceptable o Aceptable con Control Especifico</v>
      </c>
      <c r="V277" s="69">
        <v>5</v>
      </c>
      <c r="W277" s="67" t="str">
        <f>VLOOKUP(I277,Hoja2!A$3:I$54,6,0)</f>
        <v>SECUELA, CALIFICACIÓN DE ENFERMEDAD LABORAL, MUERTE</v>
      </c>
      <c r="X277" s="73"/>
      <c r="Y277" s="73"/>
      <c r="Z277" s="73"/>
      <c r="AA277" s="72" t="s">
        <v>337</v>
      </c>
      <c r="AB277" s="72" t="str">
        <f>VLOOKUP(I277,Hoja2!A$3:I$54,8,0)</f>
        <v>BUENAS PRACTICAS, APLICACIÓN DE PROCEDIMIENTOS</v>
      </c>
      <c r="AC277" s="73" t="str">
        <f>VLOOKUP(I277,Hoja2!A$3:I$54,9,0)</f>
        <v>BUENAS PRACTICAS</v>
      </c>
      <c r="AD277" s="84"/>
    </row>
    <row r="278" spans="1:30" ht="40.5">
      <c r="A278" s="158"/>
      <c r="B278" s="155"/>
      <c r="C278" s="119"/>
      <c r="D278" s="122"/>
      <c r="E278" s="125"/>
      <c r="F278" s="125"/>
      <c r="G278" s="125"/>
      <c r="H278" s="111" t="str">
        <f>VLOOKUP(I278,Hoja2!A$3:I$54,2,0)</f>
        <v>EXPLOSION, FUGA, DERRAME E INCENDIO</v>
      </c>
      <c r="I278" s="68" t="s">
        <v>230</v>
      </c>
      <c r="J278" s="111" t="str">
        <f>VLOOKUP(I278,Hoja2!A$3:I$54,3,0)</f>
        <v>INTOXICACIÓN, QUEMADURAS, LESIONES, ATRAPAMIENTO</v>
      </c>
      <c r="K278" s="69"/>
      <c r="L278" s="111" t="str">
        <f>VLOOKUP(I278,Hoja2!A$3:I$54,4,0)</f>
        <v>PG INSPECCIONES, PG EMERGENCIA</v>
      </c>
      <c r="M278" s="111" t="str">
        <f>VLOOKUP(I278,Hoja2!A$3:I$54,5,0)</f>
        <v>NO OBSERVADO</v>
      </c>
      <c r="N278" s="70">
        <v>6</v>
      </c>
      <c r="O278" s="70">
        <v>3</v>
      </c>
      <c r="P278" s="70">
        <v>10</v>
      </c>
      <c r="Q278" s="70">
        <f t="shared" si="38"/>
        <v>18</v>
      </c>
      <c r="R278" s="70">
        <f t="shared" si="39"/>
        <v>180</v>
      </c>
      <c r="S278" s="70" t="str">
        <f t="shared" si="40"/>
        <v>A-18</v>
      </c>
      <c r="T278" s="62" t="str">
        <f t="shared" si="41"/>
        <v>II</v>
      </c>
      <c r="U278" s="62" t="str">
        <f t="shared" si="42"/>
        <v>No Aceptable o Aceptable con Control Especifico</v>
      </c>
      <c r="V278" s="69">
        <v>5</v>
      </c>
      <c r="W278" s="67" t="str">
        <f>VLOOKUP(I278,Hoja2!A$3:I$54,6,0)</f>
        <v>SECUELA, CALIFICACIÓN DE ENFERMEDAD LABORAL, MUERTE</v>
      </c>
      <c r="X278" s="73"/>
      <c r="Y278" s="73"/>
      <c r="Z278" s="73"/>
      <c r="AA278" s="72" t="str">
        <f>VLOOKUP(I278,Hoja2!A$3:I$54,7,0)</f>
        <v>NS PLANES DE EMERGENCIA</v>
      </c>
      <c r="AB278" s="72" t="str">
        <f>VLOOKUP(I278,Hoja2!A$3:I$54,8,0)</f>
        <v>PROTOCOLOS DE EVACUACIÓN, PUNTO DE ENCUENTRO</v>
      </c>
      <c r="AC278" s="73" t="str">
        <f>VLOOKUP(I278,Hoja2!A$3:I$54,9,0)</f>
        <v>N/A</v>
      </c>
      <c r="AD278" s="84"/>
    </row>
    <row r="279" spans="1:30" ht="51">
      <c r="A279" s="158"/>
      <c r="B279" s="155"/>
      <c r="C279" s="119"/>
      <c r="D279" s="122"/>
      <c r="E279" s="125"/>
      <c r="F279" s="125"/>
      <c r="G279" s="125"/>
      <c r="H279" s="111" t="str">
        <f>VLOOKUP(I279,[1]Hoja2!A$3:I$54,2,0)</f>
        <v>MÁQUINARIA Y EQUIPO</v>
      </c>
      <c r="I279" s="68" t="s">
        <v>168</v>
      </c>
      <c r="J279" s="111" t="str">
        <f>VLOOKUP(I279,[1]Hoja2!A$3:I$54,3,0)</f>
        <v>ATRAPAMIENTO, AMPUTACIÓN, APLASTAMIENTO, FRACTURA</v>
      </c>
      <c r="K279" s="69"/>
      <c r="L279" s="111" t="str">
        <f>VLOOKUP(I279,[1]Hoja2!A$3:I$54,4,0)</f>
        <v>PG INSPECCIONES, PG EMERGENCIA, REQUISITOS PARA MANEJO DE MÁQUINAS, REQUISITOS PARA REALIZAR LABORES EN TALLERES</v>
      </c>
      <c r="M279" s="111" t="str">
        <f>VLOOKUP(I279,[1]Hoja2!A$3:I$54,5,0)</f>
        <v>ELEMENTOS DE PROTECCIÓN PERSONAL</v>
      </c>
      <c r="N279" s="70">
        <v>2</v>
      </c>
      <c r="O279" s="70">
        <v>3</v>
      </c>
      <c r="P279" s="70">
        <v>10</v>
      </c>
      <c r="Q279" s="70">
        <f t="shared" si="38"/>
        <v>6</v>
      </c>
      <c r="R279" s="70">
        <f t="shared" si="39"/>
        <v>60</v>
      </c>
      <c r="S279" s="70" t="str">
        <f t="shared" si="40"/>
        <v>M-6</v>
      </c>
      <c r="T279" s="62" t="str">
        <f t="shared" si="41"/>
        <v>III</v>
      </c>
      <c r="U279" s="62" t="str">
        <f t="shared" si="42"/>
        <v>Mejorable</v>
      </c>
      <c r="V279" s="69">
        <v>5</v>
      </c>
      <c r="W279" s="108" t="str">
        <f>VLOOKUP(I279,[1]Hoja2!A$3:I$54,6,0)</f>
        <v>SECUELA, CALIFICACIÓN DE ENFERMEDAD LABORAL, MUERTE</v>
      </c>
      <c r="X279" s="73"/>
      <c r="Y279" s="73"/>
      <c r="Z279" s="73"/>
      <c r="AA279" s="72" t="str">
        <f>VLOOKUP(I279,[1]Hoja2!A$3:I$54,7,0)</f>
        <v>NS EQUIPOS</v>
      </c>
      <c r="AB279" s="72" t="str">
        <f>VLOOKUP(I279,[1]Hoja2!A$3:I$54,8,0)</f>
        <v>BUENAS PRACTICAS, PROCEDIMIENTOS, INSPECCIONES PREUSO OPERACIONALES</v>
      </c>
      <c r="AC279" s="73" t="str">
        <f>VLOOKUP(I279,[1]Hoja2!A$3:I$54,9,0)</f>
        <v>INSPECCIONES PREOPERACIONALES</v>
      </c>
      <c r="AD279" s="84"/>
    </row>
    <row r="280" spans="1:30" ht="63.75">
      <c r="A280" s="158"/>
      <c r="B280" s="155"/>
      <c r="C280" s="119"/>
      <c r="D280" s="122"/>
      <c r="E280" s="125"/>
      <c r="F280" s="125"/>
      <c r="G280" s="125"/>
      <c r="H280" s="111" t="str">
        <f>VLOOKUP(I280,[1]Hoja2!A$3:I$54,2,0)</f>
        <v>HERRAMIENTAS MANUALES</v>
      </c>
      <c r="I280" s="68" t="s">
        <v>174</v>
      </c>
      <c r="J280" s="111" t="str">
        <f>VLOOKUP(I280,[1]Hoja2!A$3:I$54,3,0)</f>
        <v>QUEMADURAS, LESIONES, PELLIZCOS, APLASTAMIENTOS</v>
      </c>
      <c r="K280" s="69"/>
      <c r="L280" s="111" t="str">
        <f>VLOOKUP(I280,[1]Hoja2!A$3:I$54,4,0)</f>
        <v>REQUISITOS MANEJO DE EQUIPOS EMPLEADOS EN LABORES DE CONSTRUCCION ACUEDUCTO Y ALCANTARILLADO, PG INSPECCIONES,PG EMERGENCIA, REQUISITOS  PARA EL MANEJO DE MÁQUINAS HERRAMIENTAS</v>
      </c>
      <c r="M280" s="111" t="str">
        <f>VLOOKUP(I280,[1]Hoja2!A$3:I$54,5,0)</f>
        <v>ELEMENTOS DE PROTECCIÓN PERSONAL</v>
      </c>
      <c r="N280" s="70">
        <v>2</v>
      </c>
      <c r="O280" s="70">
        <v>1</v>
      </c>
      <c r="P280" s="70">
        <v>10</v>
      </c>
      <c r="Q280" s="70">
        <f t="shared" si="38"/>
        <v>2</v>
      </c>
      <c r="R280" s="70">
        <f t="shared" si="39"/>
        <v>20</v>
      </c>
      <c r="S280" s="70" t="str">
        <f t="shared" si="40"/>
        <v>B-2</v>
      </c>
      <c r="T280" s="62" t="str">
        <f t="shared" si="41"/>
        <v>IV</v>
      </c>
      <c r="U280" s="62" t="str">
        <f t="shared" si="42"/>
        <v>Aceptable</v>
      </c>
      <c r="V280" s="69">
        <v>5</v>
      </c>
      <c r="W280" s="108" t="str">
        <f>VLOOKUP(I280,[1]Hoja2!A$3:I$54,6,0)</f>
        <v>SECUELA, CALIFICACIÓN DE ENFERMEDAD LABORAL</v>
      </c>
      <c r="X280" s="73"/>
      <c r="Y280" s="73"/>
      <c r="Z280" s="73"/>
      <c r="AA280" s="72" t="str">
        <f>VLOOKUP(I280,[1]Hoja2!A$3:I$54,7,0)</f>
        <v>NS HERRAMIENTAS</v>
      </c>
      <c r="AB280" s="72" t="str">
        <f>VLOOKUP(I280,[1]Hoja2!A$3:I$54,8,0)</f>
        <v>BUENAS PRACTICAS,  INSPECCIONES OPERACIONALES</v>
      </c>
      <c r="AC280" s="73" t="str">
        <f>VLOOKUP(I280,[1]Hoja2!A$3:I$54,9,0)</f>
        <v>INSPECCIONES PREOPERACIONALES</v>
      </c>
      <c r="AD280" s="84"/>
    </row>
    <row r="281" spans="1:30" ht="40.5">
      <c r="A281" s="158"/>
      <c r="B281" s="155"/>
      <c r="C281" s="119"/>
      <c r="D281" s="122"/>
      <c r="E281" s="125"/>
      <c r="F281" s="125"/>
      <c r="G281" s="125"/>
      <c r="H281" s="111" t="str">
        <f>VLOOKUP(I281,[1]Hoja2!A$3:I$54,2,0)</f>
        <v>MANTENIMIENTO DE PUENTE GRUAS, LIMPIEZA DE CANALES, MANTENIMIENTO DE INSTALACIONES LOCATIVAS, MANTENIMIENTO Y REPARACION DE POZOS</v>
      </c>
      <c r="I281" s="68" t="s">
        <v>203</v>
      </c>
      <c r="J281" s="111" t="str">
        <f>VLOOKUP(I281,[1]Hoja2!A$3:I$54,3,0)</f>
        <v>LESIONES, FRACTURAS</v>
      </c>
      <c r="K281" s="69"/>
      <c r="L281" s="111" t="str">
        <f>VLOOKUP(I281,[1]Hoja2!A$3:I$54,4,0)</f>
        <v>PG INSPECCIONES, PG EMERGENCIA, REQUISITOS MÍNIMOS DE SEGURIDAD E HIGIENE PARA TRABAJOS EN ALTURAS</v>
      </c>
      <c r="M281" s="111" t="str">
        <f>VLOOKUP(I281,[1]Hoja2!A$3:I$54,5,0)</f>
        <v>ELEMENTOS DE PROTECCIÓN PERSONAL</v>
      </c>
      <c r="N281" s="70">
        <v>6</v>
      </c>
      <c r="O281" s="70">
        <v>3</v>
      </c>
      <c r="P281" s="70">
        <v>25</v>
      </c>
      <c r="Q281" s="70">
        <f t="shared" si="38"/>
        <v>18</v>
      </c>
      <c r="R281" s="70">
        <f t="shared" si="39"/>
        <v>450</v>
      </c>
      <c r="S281" s="70" t="str">
        <f t="shared" si="40"/>
        <v>A-18</v>
      </c>
      <c r="T281" s="62" t="str">
        <f t="shared" si="41"/>
        <v>II</v>
      </c>
      <c r="U281" s="62" t="str">
        <f t="shared" si="42"/>
        <v>No Aceptable o Aceptable con Control Especifico</v>
      </c>
      <c r="V281" s="69">
        <v>5</v>
      </c>
      <c r="W281" s="108" t="str">
        <f>VLOOKUP(I281,[1]Hoja2!A$3:I$54,6,0)</f>
        <v>SECUELA, CALIFICACIÓN DE ENFERMEDAD LABORAL, MUERTE</v>
      </c>
      <c r="X281" s="73"/>
      <c r="Y281" s="73"/>
      <c r="Z281" s="73"/>
      <c r="AA281" s="72" t="str">
        <f>VLOOKUP(I281,[1]Hoja2!A$3:I$54,7,0)</f>
        <v>NS TRABAJO EN ALTURAS</v>
      </c>
      <c r="AB281" s="72" t="str">
        <f>VLOOKUP(I281,[1]Hoja2!A$3:I$54,8,0)</f>
        <v>BUENAS PRACTICAS Y USO DE EPP COLECTIVOS</v>
      </c>
      <c r="AC281" s="73" t="str">
        <f>VLOOKUP(I281,[1]Hoja2!A$3:I$54,9,0)</f>
        <v>USO EPP, LISTAS PREOPERACIONALES</v>
      </c>
      <c r="AD281" s="84"/>
    </row>
    <row r="282" spans="1:30" ht="40.5">
      <c r="A282" s="158"/>
      <c r="B282" s="155"/>
      <c r="C282" s="119"/>
      <c r="D282" s="122"/>
      <c r="E282" s="125"/>
      <c r="F282" s="125"/>
      <c r="G282" s="125"/>
      <c r="H282" s="111" t="str">
        <f>VLOOKUP(I282,[1]Hoja2!A$3:I$54,2,0)</f>
        <v>INGRESO A POZOS, RED DE ACUEDUCTO, EXCAVACIONES</v>
      </c>
      <c r="I282" s="68" t="s">
        <v>196</v>
      </c>
      <c r="J282" s="111" t="str">
        <f>VLOOKUP(I282,[1]Hoja2!A$3:I$54,3,0)</f>
        <v>INTOXICACIÓN, ASFIXIA</v>
      </c>
      <c r="K282" s="69"/>
      <c r="L282" s="111" t="str">
        <f>VLOOKUP(I282,[1]Hoja2!A$3:I$54,4,0)</f>
        <v>PG INSPECCIONES, PG EMERGENCIA, REQUISITOS MÍNIMOS DE SEGURIDAD E HIGIENE PARA ESPACIOS CONFINADOS</v>
      </c>
      <c r="M282" s="111" t="str">
        <f>VLOOKUP(I282,[1]Hoja2!A$3:I$54,5,0)</f>
        <v>ELEMENTOS DE PROTECCIÓN PERSONAL</v>
      </c>
      <c r="N282" s="70">
        <v>6</v>
      </c>
      <c r="O282" s="70">
        <v>3</v>
      </c>
      <c r="P282" s="70">
        <v>25</v>
      </c>
      <c r="Q282" s="70">
        <f t="shared" si="38"/>
        <v>18</v>
      </c>
      <c r="R282" s="70">
        <f t="shared" si="39"/>
        <v>450</v>
      </c>
      <c r="S282" s="70" t="str">
        <f t="shared" si="40"/>
        <v>A-18</v>
      </c>
      <c r="T282" s="62" t="str">
        <f t="shared" si="41"/>
        <v>II</v>
      </c>
      <c r="U282" s="62" t="str">
        <f t="shared" si="42"/>
        <v>No Aceptable o Aceptable con Control Especifico</v>
      </c>
      <c r="V282" s="69">
        <v>5</v>
      </c>
      <c r="W282" s="108" t="str">
        <f>VLOOKUP(I282,[1]Hoja2!A$3:I$54,6,0)</f>
        <v>SECUELA, CALIFICACIÓN DE ENFERMEDAD LABORAL, MUERTE</v>
      </c>
      <c r="X282" s="73"/>
      <c r="Y282" s="73"/>
      <c r="Z282" s="73"/>
      <c r="AA282" s="72" t="str">
        <f>VLOOKUP(I282,[1]Hoja2!A$3:I$54,7,0)</f>
        <v>NS ESPACIOS CONFINADOS</v>
      </c>
      <c r="AB282" s="72" t="str">
        <f>VLOOKUP(I282,[1]Hoja2!A$3:I$54,8,0)</f>
        <v>BUENAS PRACTICAS, USO DE EPP Y COLECTIVOS</v>
      </c>
      <c r="AC282" s="73" t="str">
        <f>VLOOKUP(I282,[1]Hoja2!A$3:I$54,9,0)</f>
        <v>LISTAS PREOPERACIONALES</v>
      </c>
      <c r="AD282" s="84"/>
    </row>
    <row r="283" spans="1:30" ht="38.25">
      <c r="A283" s="158"/>
      <c r="B283" s="155"/>
      <c r="C283" s="119"/>
      <c r="D283" s="122"/>
      <c r="E283" s="125"/>
      <c r="F283" s="125"/>
      <c r="G283" s="125"/>
      <c r="H283" s="111" t="str">
        <f>VLOOKUP(I283,Hoja2!A$3:I$54,2,0)</f>
        <v>CARGA Y DESCARGA DE MÁQUINARIAS Y EQUIPOS</v>
      </c>
      <c r="I283" s="68" t="s">
        <v>216</v>
      </c>
      <c r="J283" s="111" t="str">
        <f>VLOOKUP(I283,Hoja2!A$3:I$54,3,0)</f>
        <v>APLASTAMIENTO, ATRAPAMIENTO, AMPUTACIÓN, PÉRDIDAS MATERIALES, FRACTURAS</v>
      </c>
      <c r="K283" s="69"/>
      <c r="L283" s="111" t="str">
        <f>VLOOKUP(I283,Hoja2!A$3:I$54,4,0)</f>
        <v>PG INSPECCIONES, PG EMERGENCIA, REQUISITOS MÍNIMOS DE SEGURIDAD E HIGIENE PARA TRABAJOS EN ALTURAS</v>
      </c>
      <c r="M283" s="111" t="str">
        <f>VLOOKUP(I283,Hoja2!A$3:I$54,5,0)</f>
        <v>NO OBSERVADO</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DE IZAJE</v>
      </c>
      <c r="AB283" s="72" t="str">
        <f>VLOOKUP(I283,Hoja2!A$3:I$54,8,0)</f>
        <v>BUENAS PRACTICAS, INSPECCIONES PREOPERACIONALES</v>
      </c>
      <c r="AC283" s="73" t="str">
        <f>VLOOKUP(I283,Hoja2!A$3:I$54,9,0)</f>
        <v>USO ADECUADO DE LENGUAJE PARA OPERACIONES DE IZAJE</v>
      </c>
      <c r="AD283" s="84"/>
    </row>
    <row r="284" spans="1:30" ht="40.5">
      <c r="A284" s="158"/>
      <c r="B284" s="155"/>
      <c r="C284" s="119"/>
      <c r="D284" s="122"/>
      <c r="E284" s="125"/>
      <c r="F284" s="125"/>
      <c r="G284" s="125"/>
      <c r="H284" s="113" t="str">
        <f>VLOOKUP(I284,Hoja2!A$3:I$54,2,0)</f>
        <v>EXPLOSION, FUGA, DERRAME E INCENDIO</v>
      </c>
      <c r="I284" s="68" t="s">
        <v>230</v>
      </c>
      <c r="J284" s="113" t="str">
        <f>VLOOKUP(I284,Hoja2!A$3:I$54,3,0)</f>
        <v>INTOXICACIÓN, QUEMADURAS, LESIONES, ATRAPAMIENTO</v>
      </c>
      <c r="K284" s="69"/>
      <c r="L284" s="113" t="str">
        <f>VLOOKUP(I284,Hoja2!A$3:I$54,4,0)</f>
        <v>PG INSPECCIONES, PG EMERGENCIA</v>
      </c>
      <c r="M284" s="113" t="str">
        <f>VLOOKUP(I284,Hoja2!A$3:I$54,5,0)</f>
        <v>NO OBSERVADO</v>
      </c>
      <c r="N284" s="70">
        <v>6</v>
      </c>
      <c r="O284" s="70">
        <v>3</v>
      </c>
      <c r="P284" s="70">
        <v>25</v>
      </c>
      <c r="Q284" s="70">
        <f t="shared" si="38"/>
        <v>18</v>
      </c>
      <c r="R284" s="70">
        <f t="shared" si="39"/>
        <v>450</v>
      </c>
      <c r="S284" s="70" t="str">
        <f t="shared" si="40"/>
        <v>A-18</v>
      </c>
      <c r="T284" s="62" t="str">
        <f t="shared" si="41"/>
        <v>II</v>
      </c>
      <c r="U284" s="62" t="str">
        <f t="shared" si="42"/>
        <v>No Aceptable o Aceptable con Control Especifico</v>
      </c>
      <c r="V284" s="69">
        <v>5</v>
      </c>
      <c r="W284" s="113" t="str">
        <f>VLOOKUP(I284,Hoja2!A$3:I$54,6,0)</f>
        <v>SECUELA, CALIFICACIÓN DE ENFERMEDAD LABORAL, MUERTE</v>
      </c>
      <c r="X284" s="73"/>
      <c r="Y284" s="73"/>
      <c r="Z284" s="73"/>
      <c r="AA284" s="72" t="str">
        <f>VLOOKUP(I284,Hoja2!A$3:I$54,7,0)</f>
        <v>NS PLANES DE EMERGENCIA</v>
      </c>
      <c r="AB284" s="72" t="str">
        <f>VLOOKUP(I284,Hoja2!A$3:I$54,8,0)</f>
        <v>PROTOCOLOS DE EVACUACIÓN, PUNTO DE ENCUENTRO</v>
      </c>
      <c r="AC284" s="73" t="str">
        <f>VLOOKUP(I284,Hoja2!A$3:I$54,9,0)</f>
        <v>N/A</v>
      </c>
      <c r="AD284" s="84"/>
    </row>
    <row r="285" spans="1:30" ht="15">
      <c r="A285" s="158"/>
      <c r="B285" s="155"/>
      <c r="C285" s="119"/>
      <c r="D285" s="122"/>
      <c r="E285" s="125"/>
      <c r="F285" s="125"/>
      <c r="G285" s="125"/>
      <c r="H285" s="111" t="str">
        <f>VLOOKUP(I285,Hoja2!A$3:I$54,2,0)</f>
        <v>AUSENCIA O EXCESO DE LUZ EN UN AMBIENTE</v>
      </c>
      <c r="I285" s="68" t="s">
        <v>47</v>
      </c>
      <c r="J285" s="111" t="str">
        <f>VLOOKUP(I285,Hoja2!A$3:I$54,3,0)</f>
        <v>ESTRÉS, DIFICULTAD PARA VER, CANSANCIO VISUAL</v>
      </c>
      <c r="K285" s="69"/>
      <c r="L285" s="111" t="str">
        <f>VLOOKUP(I285,Hoja2!A$3:I$54,4,0)</f>
        <v>PG INSPECCIONES, PG EMERGENCIA</v>
      </c>
      <c r="M285" s="111" t="str">
        <f>VLOOKUP(I285,Hoja2!A$3:I$54,5,0)</f>
        <v>NO OBSERVADO</v>
      </c>
      <c r="N285" s="70">
        <v>10</v>
      </c>
      <c r="O285" s="70">
        <v>3</v>
      </c>
      <c r="P285" s="70">
        <v>25</v>
      </c>
      <c r="Q285" s="70">
        <f t="shared" si="38"/>
        <v>30</v>
      </c>
      <c r="R285" s="70">
        <f t="shared" si="39"/>
        <v>750</v>
      </c>
      <c r="S285" s="70" t="str">
        <f t="shared" si="40"/>
        <v>MA-30</v>
      </c>
      <c r="T285" s="62" t="str">
        <f t="shared" si="41"/>
        <v>I</v>
      </c>
      <c r="U285" s="62" t="str">
        <f t="shared" si="42"/>
        <v>No Aceptable</v>
      </c>
      <c r="V285" s="69">
        <v>5</v>
      </c>
      <c r="W285" s="67" t="str">
        <f>VLOOKUP(I285,Hoja2!A$3:I$54,6,0)</f>
        <v>SECUELA, CALIFICACIÓN DE ENFERMEDAD LABORAL</v>
      </c>
      <c r="X285" s="73"/>
      <c r="Y285" s="73"/>
      <c r="Z285" s="73"/>
      <c r="AA285" s="72" t="s">
        <v>337</v>
      </c>
      <c r="AB285" s="72" t="str">
        <f>VLOOKUP(I285,Hoja2!A$3:I$54,8,0)</f>
        <v>AUTOCUIDADO E HIGIENE</v>
      </c>
      <c r="AC285" s="73" t="str">
        <f>VLOOKUP(I285,Hoja2!A$3:I$54,9,0)</f>
        <v>PG HIGIENE</v>
      </c>
      <c r="AD285" s="84"/>
    </row>
    <row r="286" spans="1:30" ht="15">
      <c r="A286" s="158"/>
      <c r="B286" s="155"/>
      <c r="C286" s="119"/>
      <c r="D286" s="122"/>
      <c r="E286" s="125"/>
      <c r="F286" s="125"/>
      <c r="G286" s="125"/>
      <c r="H286" s="111" t="str">
        <f>VLOOKUP(I286,Hoja2!A$3:I$54,2,0)</f>
        <v>MÁQUINARIA O EQUIPO</v>
      </c>
      <c r="I286" s="68" t="s">
        <v>54</v>
      </c>
      <c r="J286" s="111" t="str">
        <f>VLOOKUP(I286,Hoja2!A$3:I$54,3,0)</f>
        <v>SORDERA, ESTRÉS, HIPOACUSIA, CEFALÉA, IRRATIBILIDAD</v>
      </c>
      <c r="K286" s="69"/>
      <c r="L286" s="111" t="str">
        <f>VLOOKUP(I286,Hoja2!A$3:I$54,4,0)</f>
        <v>PG INSPECCIONES, PG EMERGENCIA</v>
      </c>
      <c r="M286" s="111" t="str">
        <f>VLOOKUP(I286,Hoja2!A$3:I$54,5,0)</f>
        <v>PVE RUIDO</v>
      </c>
      <c r="N286" s="70">
        <v>10</v>
      </c>
      <c r="O286" s="70">
        <v>3</v>
      </c>
      <c r="P286" s="70">
        <v>25</v>
      </c>
      <c r="Q286" s="70">
        <f t="shared" si="38"/>
        <v>30</v>
      </c>
      <c r="R286" s="70">
        <f t="shared" si="39"/>
        <v>750</v>
      </c>
      <c r="S286" s="70" t="str">
        <f t="shared" si="40"/>
        <v>MA-30</v>
      </c>
      <c r="T286" s="62" t="str">
        <f t="shared" si="41"/>
        <v>I</v>
      </c>
      <c r="U286" s="62" t="str">
        <f t="shared" si="42"/>
        <v>No Aceptable</v>
      </c>
      <c r="V286" s="69">
        <v>5</v>
      </c>
      <c r="W286" s="67" t="str">
        <f>VLOOKUP(I286,Hoja2!A$3:I$54,6,0)</f>
        <v>SECUELA, CALIFICACIÓN DE ENFERMEDAD LABORAL</v>
      </c>
      <c r="X286" s="73"/>
      <c r="Y286" s="73"/>
      <c r="Z286" s="73"/>
      <c r="AA286" s="72" t="s">
        <v>337</v>
      </c>
      <c r="AB286" s="72" t="str">
        <f>VLOOKUP(I286,Hoja2!A$3:I$54,8,0)</f>
        <v>AUTOCUIDADO E HIGIENE</v>
      </c>
      <c r="AC286" s="73" t="str">
        <f>VLOOKUP(I286,Hoja2!A$3:I$54,9,0)</f>
        <v>FORTALECIMIENTO PV RUIDO</v>
      </c>
      <c r="AD286" s="84"/>
    </row>
    <row r="287" spans="1:30" ht="15">
      <c r="A287" s="158"/>
      <c r="B287" s="155"/>
      <c r="C287" s="119"/>
      <c r="D287" s="122"/>
      <c r="E287" s="125"/>
      <c r="F287" s="125"/>
      <c r="G287" s="125"/>
      <c r="H287" s="111" t="str">
        <f>VLOOKUP(I287,Hoja2!A$3:I$54,2,0)</f>
        <v>MÁQUINARIA O EQUIPO</v>
      </c>
      <c r="I287" s="68" t="s">
        <v>59</v>
      </c>
      <c r="J287" s="111" t="str">
        <f>VLOOKUP(I287,Hoja2!A$3:I$54,3,0)</f>
        <v>MAREOS, VÓMITOS, Y SÍNTOMAS NEURÓLOGICOS</v>
      </c>
      <c r="K287" s="69"/>
      <c r="L287" s="111" t="str">
        <f>VLOOKUP(I287,Hoja2!A$3:I$54,4,0)</f>
        <v>PG INSPECCIONES, PG EMERGENCIA</v>
      </c>
      <c r="M287" s="111" t="str">
        <f>VLOOKUP(I287,Hoja2!A$3:I$54,5,0)</f>
        <v>PVE RUIDO</v>
      </c>
      <c r="N287" s="70">
        <v>10</v>
      </c>
      <c r="O287" s="70">
        <v>3</v>
      </c>
      <c r="P287" s="70">
        <v>25</v>
      </c>
      <c r="Q287" s="70">
        <f t="shared" si="38"/>
        <v>30</v>
      </c>
      <c r="R287" s="70">
        <f t="shared" si="39"/>
        <v>750</v>
      </c>
      <c r="S287" s="70" t="str">
        <f t="shared" si="40"/>
        <v>MA-30</v>
      </c>
      <c r="T287" s="62" t="str">
        <f t="shared" si="41"/>
        <v>I</v>
      </c>
      <c r="U287" s="62" t="str">
        <f t="shared" si="42"/>
        <v>No Aceptable</v>
      </c>
      <c r="V287" s="69">
        <v>5</v>
      </c>
      <c r="W287" s="67" t="str">
        <f>VLOOKUP(I287,Hoja2!A$3:I$54,6,0)</f>
        <v>SECUELA, CALIFICACIÓN DE ENFERMEDAD LABORAL</v>
      </c>
      <c r="X287" s="73"/>
      <c r="Y287" s="73"/>
      <c r="Z287" s="73"/>
      <c r="AA287" s="72" t="s">
        <v>337</v>
      </c>
      <c r="AB287" s="72" t="str">
        <f>VLOOKUP(I287,Hoja2!A$3:I$54,8,0)</f>
        <v>AUTOCUIDADO</v>
      </c>
      <c r="AC287" s="73" t="str">
        <f>VLOOKUP(I287,Hoja2!A$3:I$54,9,0)</f>
        <v>PG HIGIENE</v>
      </c>
      <c r="AD287" s="84"/>
    </row>
    <row r="288" spans="1:30" ht="15">
      <c r="A288" s="158"/>
      <c r="B288" s="155"/>
      <c r="C288" s="119"/>
      <c r="D288" s="122"/>
      <c r="E288" s="125"/>
      <c r="F288" s="125"/>
      <c r="G288" s="125"/>
      <c r="H288" s="111" t="str">
        <f>VLOOKUP(I288,Hoja2!A$3:I$54,2,0)</f>
        <v>X, GAMMA, ALFA, BETA, NEUTRONES</v>
      </c>
      <c r="I288" s="68" t="s">
        <v>69</v>
      </c>
      <c r="J288" s="111" t="str">
        <f>VLOOKUP(I288,Hoja2!A$3:I$54,3,0)</f>
        <v>QUEMADURAS</v>
      </c>
      <c r="K288" s="69"/>
      <c r="L288" s="111" t="str">
        <f>VLOOKUP(I288,Hoja2!A$3:I$54,4,0)</f>
        <v>PG INSPECCIONES, PG EMERGENCIA</v>
      </c>
      <c r="M288" s="111" t="str">
        <f>VLOOKUP(I288,Hoja2!A$3:I$54,5,0)</f>
        <v>PVE RADIACIÓN</v>
      </c>
      <c r="N288" s="70">
        <v>2</v>
      </c>
      <c r="O288" s="70">
        <v>3</v>
      </c>
      <c r="P288" s="70">
        <v>10</v>
      </c>
      <c r="Q288" s="70">
        <f t="shared" si="38"/>
        <v>6</v>
      </c>
      <c r="R288" s="70">
        <f t="shared" si="39"/>
        <v>60</v>
      </c>
      <c r="S288" s="70" t="str">
        <f t="shared" si="40"/>
        <v>M-6</v>
      </c>
      <c r="T288" s="62" t="str">
        <f t="shared" si="41"/>
        <v>III</v>
      </c>
      <c r="U288" s="62" t="str">
        <f t="shared" si="42"/>
        <v>Mejorable</v>
      </c>
      <c r="V288" s="69">
        <v>5</v>
      </c>
      <c r="W288" s="67" t="str">
        <f>VLOOKUP(I288,Hoja2!A$3:I$54,6,0)</f>
        <v>SECUELA, CALIFICACIÓN DE ENFERMEDAD LABORAL, MUERTE</v>
      </c>
      <c r="X288" s="73"/>
      <c r="Y288" s="73"/>
      <c r="Z288" s="73"/>
      <c r="AA288" s="72" t="s">
        <v>337</v>
      </c>
      <c r="AB288" s="72" t="str">
        <f>VLOOKUP(I288,Hoja2!A$3:I$54,8,0)</f>
        <v>N/A</v>
      </c>
      <c r="AC288" s="73" t="str">
        <f>VLOOKUP(I288,Hoja2!A$3:I$54,9,0)</f>
        <v>FORTALECIMIENTO PVE RADIACIÓN</v>
      </c>
      <c r="AD288" s="84"/>
    </row>
    <row r="289" spans="1:30" ht="40.5">
      <c r="A289" s="158"/>
      <c r="B289" s="155"/>
      <c r="C289" s="119"/>
      <c r="D289" s="122"/>
      <c r="E289" s="125"/>
      <c r="F289" s="125"/>
      <c r="G289" s="125"/>
      <c r="H289" s="111" t="str">
        <f>VLOOKUP(I289,Hoja2!A$3:I$54,2,0)</f>
        <v>POLVOS INORGÁNICOS</v>
      </c>
      <c r="I289" s="68" t="s">
        <v>78</v>
      </c>
      <c r="J289" s="111" t="str">
        <f>VLOOKUP(I289,Hoja2!A$3:I$54,3,0)</f>
        <v>COMPLICACIONES RESPIRATORIAS</v>
      </c>
      <c r="K289" s="69"/>
      <c r="L289" s="111" t="str">
        <f>VLOOKUP(I289,Hoja2!A$3:I$54,4,0)</f>
        <v>PG INSPECCIONES, PG EMERGENCIA, PG RIESGO QUÍMICO</v>
      </c>
      <c r="M289" s="111" t="str">
        <f>VLOOKUP(I289,Hoja2!A$3:I$54,5,0)</f>
        <v>ELEMENTOS DE PROTECCIÓN PERSONAL</v>
      </c>
      <c r="N289" s="70">
        <v>6</v>
      </c>
      <c r="O289" s="70">
        <v>3</v>
      </c>
      <c r="P289" s="70">
        <v>25</v>
      </c>
      <c r="Q289" s="70">
        <f t="shared" si="38"/>
        <v>18</v>
      </c>
      <c r="R289" s="70">
        <f t="shared" si="39"/>
        <v>450</v>
      </c>
      <c r="S289" s="70" t="str">
        <f t="shared" si="40"/>
        <v>A-18</v>
      </c>
      <c r="T289" s="62" t="str">
        <f t="shared" si="41"/>
        <v>II</v>
      </c>
      <c r="U289" s="62" t="str">
        <f t="shared" si="42"/>
        <v>No Aceptable o Aceptable con Control Especifico</v>
      </c>
      <c r="V289" s="69">
        <v>5</v>
      </c>
      <c r="W289" s="67" t="str">
        <f>VLOOKUP(I289,Hoja2!A$3:I$54,6,0)</f>
        <v>SECUELA, CALIFICACIÓN DE ENFERMEDAD LABORAL</v>
      </c>
      <c r="X289" s="73"/>
      <c r="Y289" s="73"/>
      <c r="Z289" s="73"/>
      <c r="AA289" s="72" t="str">
        <f>VLOOKUP(I289,Hoja2!A$3:I$54,7,0)</f>
        <v>NS QUIMICOS</v>
      </c>
      <c r="AB289" s="72" t="str">
        <f>VLOOKUP(I289,Hoja2!A$3:I$54,8,0)</f>
        <v>BUENAS PRACTICAS Y USO DE EPP</v>
      </c>
      <c r="AC289" s="73" t="str">
        <f>VLOOKUP(I289,Hoja2!A$3:I$54,9,0)</f>
        <v>PG HIGIENE</v>
      </c>
      <c r="AD289" s="84"/>
    </row>
    <row r="290" spans="1:30" ht="25.5">
      <c r="A290" s="158"/>
      <c r="B290" s="155"/>
      <c r="C290" s="119"/>
      <c r="D290" s="122"/>
      <c r="E290" s="125"/>
      <c r="F290" s="125"/>
      <c r="G290" s="125"/>
      <c r="H290" s="111" t="str">
        <f>VLOOKUP(I290,Hoja2!A$3:I$54,2,0)</f>
        <v>MATERIAL PARTICULADO</v>
      </c>
      <c r="I290" s="68" t="s">
        <v>84</v>
      </c>
      <c r="J290" s="111" t="str">
        <f>VLOOKUP(I290,Hoja2!A$3:I$54,3,0)</f>
        <v>COMPLICACIONES RESPIRATORIAS</v>
      </c>
      <c r="K290" s="69"/>
      <c r="L290" s="111" t="str">
        <f>VLOOKUP(I290,Hoja2!A$3:I$54,4,0)</f>
        <v>PG INSPECCIONES, PG EMERGENCIA, PG RIESGO QUÍMICO</v>
      </c>
      <c r="M290" s="111" t="str">
        <f>VLOOKUP(I290,Hoja2!A$3:I$54,5,0)</f>
        <v>ELEMENTOS DE PROTECCIÓN PERSONAL</v>
      </c>
      <c r="N290" s="70">
        <v>2</v>
      </c>
      <c r="O290" s="70">
        <v>1</v>
      </c>
      <c r="P290" s="70">
        <v>10</v>
      </c>
      <c r="Q290" s="70">
        <f t="shared" si="38"/>
        <v>2</v>
      </c>
      <c r="R290" s="70">
        <f t="shared" si="39"/>
        <v>20</v>
      </c>
      <c r="S290" s="70" t="str">
        <f t="shared" si="40"/>
        <v>B-2</v>
      </c>
      <c r="T290" s="62" t="str">
        <f t="shared" si="41"/>
        <v>IV</v>
      </c>
      <c r="U290" s="62" t="str">
        <f t="shared" si="42"/>
        <v>Aceptable</v>
      </c>
      <c r="V290" s="69">
        <v>5</v>
      </c>
      <c r="W290" s="67" t="str">
        <f>VLOOKUP(I290,Hoja2!A$3:I$54,6,0)</f>
        <v>SECUELA, CALIFICACIÓN DE ENFERMEDAD LABORAL</v>
      </c>
      <c r="X290" s="73"/>
      <c r="Y290" s="73"/>
      <c r="Z290" s="73"/>
      <c r="AA290" s="72" t="str">
        <f>VLOOKUP(I290,Hoja2!A$3:I$54,7,0)</f>
        <v>NS QUIMICOS</v>
      </c>
      <c r="AB290" s="72" t="str">
        <f>VLOOKUP(I290,Hoja2!A$3:I$54,8,0)</f>
        <v>BUENAS PRACTICAS Y USO DE EPP</v>
      </c>
      <c r="AC290" s="73" t="str">
        <f>VLOOKUP(I290,Hoja2!A$3:I$54,9,0)</f>
        <v>FORTALECIMIENTO PVE QUÍMICO</v>
      </c>
      <c r="AD290" s="84"/>
    </row>
    <row r="291" spans="1:30" ht="25.5">
      <c r="A291" s="158"/>
      <c r="B291" s="155"/>
      <c r="C291" s="119"/>
      <c r="D291" s="122"/>
      <c r="E291" s="125"/>
      <c r="F291" s="125"/>
      <c r="G291" s="125"/>
      <c r="H291" s="111" t="str">
        <f>VLOOKUP(I291,Hoja2!A$3:I$54,2,0)</f>
        <v>HUMOS METÁLICOS O NO METÁLICOS</v>
      </c>
      <c r="I291" s="68" t="s">
        <v>93</v>
      </c>
      <c r="J291" s="111" t="str">
        <f>VLOOKUP(I291,Hoja2!A$3:I$54,3,0)</f>
        <v>COMPLICACIONES RESPIRATORIAS</v>
      </c>
      <c r="K291" s="69"/>
      <c r="L291" s="111" t="str">
        <f>VLOOKUP(I291,Hoja2!A$3:I$54,4,0)</f>
        <v>PG INSPECCIONES, PG EMERGENCIA, PG RIESGO QUÍMICO</v>
      </c>
      <c r="M291" s="111" t="str">
        <f>VLOOKUP(I291,Hoja2!A$3:I$54,5,0)</f>
        <v>ELEMENTOS DE PROTECCIÓN PERSONAL</v>
      </c>
      <c r="N291" s="70">
        <v>10</v>
      </c>
      <c r="O291" s="70">
        <v>3</v>
      </c>
      <c r="P291" s="70">
        <v>25</v>
      </c>
      <c r="Q291" s="70">
        <f t="shared" si="38"/>
        <v>30</v>
      </c>
      <c r="R291" s="70">
        <f t="shared" si="39"/>
        <v>750</v>
      </c>
      <c r="S291" s="70" t="str">
        <f t="shared" si="40"/>
        <v>MA-30</v>
      </c>
      <c r="T291" s="62" t="str">
        <f t="shared" si="41"/>
        <v>I</v>
      </c>
      <c r="U291" s="62" t="str">
        <f t="shared" si="42"/>
        <v>No Aceptable</v>
      </c>
      <c r="V291" s="69">
        <v>5</v>
      </c>
      <c r="W291" s="67" t="str">
        <f>VLOOKUP(I291,Hoja2!A$3:I$54,6,0)</f>
        <v>SECUELA, CALIFICACIÓN DE ENFERMEDAD LABORAL, MUERTE</v>
      </c>
      <c r="X291" s="73"/>
      <c r="Y291" s="73"/>
      <c r="Z291" s="73"/>
      <c r="AA291" s="72" t="str">
        <f>VLOOKUP(I291,Hoja2!A$3:I$54,7,0)</f>
        <v>NS QUIMICOS</v>
      </c>
      <c r="AB291" s="72" t="str">
        <f>VLOOKUP(I291,Hoja2!A$3:I$54,8,0)</f>
        <v>BUENAS PRACTICAS, AUTOCUIDADO Y EPP</v>
      </c>
      <c r="AC291" s="73" t="str">
        <f>VLOOKUP(I291,Hoja2!A$3:I$54,9,0)</f>
        <v>FORTALECIMIENTO PVE QUÍMICO</v>
      </c>
      <c r="AD291" s="84"/>
    </row>
    <row r="292" spans="1:30" ht="15">
      <c r="A292" s="158"/>
      <c r="B292" s="155"/>
      <c r="C292" s="119"/>
      <c r="D292" s="122"/>
      <c r="E292" s="125"/>
      <c r="F292" s="125"/>
      <c r="G292" s="125"/>
      <c r="H292" s="111" t="str">
        <f>VLOOKUP(I292,Hoja2!A$3:I$54,2,0)</f>
        <v>MICROORGANISMOS</v>
      </c>
      <c r="I292" s="68" t="s">
        <v>237</v>
      </c>
      <c r="J292" s="111" t="str">
        <f>VLOOKUP(I292,Hoja2!A$3:I$54,3,0)</f>
        <v>GRIPAS, NAUSEAS, MAREOS, MALESTAR GENERAL</v>
      </c>
      <c r="K292" s="69"/>
      <c r="L292" s="111" t="str">
        <f>VLOOKUP(I292,Hoja2!A$3:I$54,4,0)</f>
        <v>PG INSPECCIONES, PG EMERGENCIA</v>
      </c>
      <c r="M292" s="111" t="str">
        <f>VLOOKUP(I292,Hoja2!A$3:I$54,5,0)</f>
        <v>PVE BIOLÓGICO</v>
      </c>
      <c r="N292" s="70">
        <v>2</v>
      </c>
      <c r="O292" s="70">
        <v>1</v>
      </c>
      <c r="P292" s="70">
        <v>10</v>
      </c>
      <c r="Q292" s="70">
        <f t="shared" si="38"/>
        <v>2</v>
      </c>
      <c r="R292" s="70">
        <f t="shared" si="39"/>
        <v>20</v>
      </c>
      <c r="S292" s="70" t="str">
        <f t="shared" si="40"/>
        <v>B-2</v>
      </c>
      <c r="T292" s="62" t="str">
        <f t="shared" si="41"/>
        <v>IV</v>
      </c>
      <c r="U292" s="62" t="str">
        <f t="shared" si="42"/>
        <v>Aceptable</v>
      </c>
      <c r="V292" s="69">
        <v>5</v>
      </c>
      <c r="W292" s="67" t="str">
        <f>VLOOKUP(I292,Hoja2!A$3:I$54,6,0)</f>
        <v>SECUELA</v>
      </c>
      <c r="X292" s="73"/>
      <c r="Y292" s="73"/>
      <c r="Z292" s="73"/>
      <c r="AA292" s="72" t="str">
        <f>VLOOKUP(I292,Hoja2!A$3:I$54,7,0)</f>
        <v>NS BIOLÓGICO</v>
      </c>
      <c r="AB292" s="72" t="str">
        <f>VLOOKUP(I292,Hoja2!A$3:I$54,8,0)</f>
        <v>N/A</v>
      </c>
      <c r="AC292" s="73" t="str">
        <f>VLOOKUP(I292,Hoja2!A$3:I$54,9,0)</f>
        <v>BUENAS PRACTICAS</v>
      </c>
      <c r="AD292" s="84"/>
    </row>
    <row r="293" spans="1:30" ht="25.5">
      <c r="A293" s="158"/>
      <c r="B293" s="155"/>
      <c r="C293" s="119"/>
      <c r="D293" s="122"/>
      <c r="E293" s="125"/>
      <c r="F293" s="125"/>
      <c r="G293" s="125"/>
      <c r="H293" s="111" t="str">
        <f>VLOOKUP(I293,Hoja2!A$3:I$54,2,0)</f>
        <v>MICROORGANISMOS EN EL AMBIENTE</v>
      </c>
      <c r="I293" s="68" t="s">
        <v>240</v>
      </c>
      <c r="J293" s="111" t="str">
        <f>VLOOKUP(I293,Hoja2!A$3:I$54,3,0)</f>
        <v>LESIONES EN LA PIEL, MALESTAR GENERAL</v>
      </c>
      <c r="K293" s="69"/>
      <c r="L293" s="111" t="str">
        <f>VLOOKUP(I293,Hoja2!A$3:I$54,4,0)</f>
        <v>PG INSPECCIONES, PG EMERGENCIA</v>
      </c>
      <c r="M293" s="111" t="str">
        <f>VLOOKUP(I293,Hoja2!A$3:I$54,5,0)</f>
        <v>PVE BIOLÓGICO, ELEMENTOS DE PROTECCION PERSONAL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 MUERTE</v>
      </c>
      <c r="X293" s="73"/>
      <c r="Y293" s="73"/>
      <c r="Z293" s="73"/>
      <c r="AA293" s="72" t="str">
        <f>VLOOKUP(I293,Hoja2!A$3:I$54,7,0)</f>
        <v>NS BIOLÓGICO</v>
      </c>
      <c r="AB293" s="72" t="str">
        <f>VLOOKUP(I293,Hoja2!A$3:I$54,8,0)</f>
        <v>AUTOCIODADO E HIGIENE, USO DE EPP</v>
      </c>
      <c r="AC293" s="73" t="str">
        <f>VLOOKUP(I293,Hoja2!A$3:I$54,9,0)</f>
        <v>N/A</v>
      </c>
      <c r="AD293" s="84"/>
    </row>
    <row r="294" spans="1:30" ht="25.5">
      <c r="A294" s="158"/>
      <c r="B294" s="155"/>
      <c r="C294" s="119"/>
      <c r="D294" s="122"/>
      <c r="E294" s="125"/>
      <c r="F294" s="125"/>
      <c r="G294" s="125"/>
      <c r="H294" s="111" t="str">
        <f>VLOOKUP(I294,Hoja2!A$3:I$54,2,0)</f>
        <v>HONGOS</v>
      </c>
      <c r="I294" s="68" t="s">
        <v>113</v>
      </c>
      <c r="J294" s="111" t="str">
        <f>VLOOKUP(I294,Hoja2!A$3:I$54,3,0)</f>
        <v>LESIONES EN LA PIEL</v>
      </c>
      <c r="K294" s="69"/>
      <c r="L294" s="111" t="str">
        <f>VLOOKUP(I294,Hoja2!A$3:I$54,4,0)</f>
        <v>PG INSPECCIONES, PG EMERGENCIA</v>
      </c>
      <c r="M294" s="111" t="str">
        <f>VLOOKUP(I294,Hoja2!A$3:I$54,5,0)</f>
        <v>PVE BIOLÓGICO</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v>
      </c>
      <c r="X294" s="73"/>
      <c r="Y294" s="73"/>
      <c r="Z294" s="73"/>
      <c r="AA294" s="72" t="str">
        <f>VLOOKUP(I294,Hoja2!A$3:I$54,7,0)</f>
        <v>NS BIOLÓGICO</v>
      </c>
      <c r="AB294" s="72" t="str">
        <f>VLOOKUP(I294,Hoja2!A$3:I$54,8,0)</f>
        <v>AUTOCUIDADO E HIGIENE, USO DE EPP</v>
      </c>
      <c r="AC294" s="73" t="str">
        <f>VLOOKUP(I294,Hoja2!A$3:I$54,9,0)</f>
        <v>N/A</v>
      </c>
      <c r="AD294" s="84"/>
    </row>
    <row r="295" spans="1:30" ht="40.5">
      <c r="A295" s="158"/>
      <c r="B295" s="155"/>
      <c r="C295" s="119"/>
      <c r="D295" s="122"/>
      <c r="E295" s="125"/>
      <c r="F295" s="125"/>
      <c r="G295" s="125"/>
      <c r="H295" s="111" t="str">
        <f>VLOOKUP(I295,Hoja2!A$3:I$54,2,0)</f>
        <v>FLUIDOS</v>
      </c>
      <c r="I295" s="68" t="s">
        <v>117</v>
      </c>
      <c r="J295" s="111" t="str">
        <f>VLOOKUP(I295,Hoja2!A$3:I$54,3,0)</f>
        <v>LESIONES DÉRMICAS</v>
      </c>
      <c r="K295" s="69"/>
      <c r="L295" s="111" t="str">
        <f>VLOOKUP(I295,Hoja2!A$3:I$54,4,0)</f>
        <v>PG INSPECCIONES, PG EMERGENCIA</v>
      </c>
      <c r="M295" s="111" t="str">
        <f>VLOOKUP(I295,Hoja2!A$3:I$54,5,0)</f>
        <v>PVE BIOLÓGICO, ELEMENTOS DE PROTECCION PERSONAL</v>
      </c>
      <c r="N295" s="70">
        <v>2</v>
      </c>
      <c r="O295" s="70">
        <v>4</v>
      </c>
      <c r="P295" s="70">
        <v>25</v>
      </c>
      <c r="Q295" s="70">
        <f t="shared" si="38"/>
        <v>8</v>
      </c>
      <c r="R295" s="70">
        <f t="shared" si="39"/>
        <v>200</v>
      </c>
      <c r="S295" s="70" t="str">
        <f t="shared" si="40"/>
        <v>M-8</v>
      </c>
      <c r="T295" s="62" t="str">
        <f t="shared" si="41"/>
        <v>II</v>
      </c>
      <c r="U295" s="62" t="str">
        <f t="shared" si="42"/>
        <v>No Aceptable o Aceptable con Control Especifico</v>
      </c>
      <c r="V295" s="69">
        <v>5</v>
      </c>
      <c r="W295" s="67" t="str">
        <f>VLOOKUP(I295,Hoja2!A$3:I$54,6,0)</f>
        <v>SECUELA, CALIFICACIÓN DE ENFERMEDAD LABORAL, MUERTE</v>
      </c>
      <c r="X295" s="73"/>
      <c r="Y295" s="73"/>
      <c r="Z295" s="73"/>
      <c r="AA295" s="72" t="str">
        <f>VLOOKUP(I295,Hoja2!A$3:I$54,7,0)</f>
        <v>NS BIOLÓGICO</v>
      </c>
      <c r="AB295" s="72" t="str">
        <f>VLOOKUP(I295,Hoja2!A$3:I$54,8,0)</f>
        <v>AUTOCUIDADO E HIGIENE, USO DE EPP</v>
      </c>
      <c r="AC295" s="73" t="str">
        <f>VLOOKUP(I295,Hoja2!A$3:I$54,9,0)</f>
        <v>N/A</v>
      </c>
      <c r="AD295" s="84"/>
    </row>
    <row r="296" spans="1:30" ht="25.5">
      <c r="A296" s="158"/>
      <c r="B296" s="155"/>
      <c r="C296" s="119"/>
      <c r="D296" s="122"/>
      <c r="E296" s="125"/>
      <c r="F296" s="125"/>
      <c r="G296" s="125"/>
      <c r="H296" s="111" t="str">
        <f>VLOOKUP(I296,Hoja2!A$3:I$54,2,0)</f>
        <v>PARÁSITOS</v>
      </c>
      <c r="I296" s="68" t="s">
        <v>119</v>
      </c>
      <c r="J296" s="111" t="str">
        <f>VLOOKUP(I296,Hoja2!A$3:I$54,3,0)</f>
        <v>LESIONES, INFECCIONES PARASITARIAS</v>
      </c>
      <c r="K296" s="69"/>
      <c r="L296" s="111" t="str">
        <f>VLOOKUP(I296,Hoja2!A$3:I$54,4,0)</f>
        <v>PG INSPECCIONES, PG EMERGENCIA</v>
      </c>
      <c r="M296" s="111" t="str">
        <f>VLOOKUP(I296,Hoja2!A$3:I$54,5,0)</f>
        <v>PVE BIOLÓGICO, ELEMENTOS DE PROTECCION PERSONAL</v>
      </c>
      <c r="N296" s="70">
        <v>2</v>
      </c>
      <c r="O296" s="70">
        <v>2</v>
      </c>
      <c r="P296" s="70">
        <v>10</v>
      </c>
      <c r="Q296" s="70">
        <f t="shared" si="38"/>
        <v>4</v>
      </c>
      <c r="R296" s="70">
        <f t="shared" si="39"/>
        <v>40</v>
      </c>
      <c r="S296" s="70" t="str">
        <f t="shared" si="40"/>
        <v>B-4</v>
      </c>
      <c r="T296" s="62" t="str">
        <f t="shared" si="41"/>
        <v>III</v>
      </c>
      <c r="U296" s="62" t="str">
        <f t="shared" si="42"/>
        <v>Mejorable</v>
      </c>
      <c r="V296" s="69">
        <v>5</v>
      </c>
      <c r="W296" s="67" t="str">
        <f>VLOOKUP(I296,Hoja2!A$3:I$54,6,0)</f>
        <v>SECUELA</v>
      </c>
      <c r="X296" s="73"/>
      <c r="Y296" s="73"/>
      <c r="Z296" s="73"/>
      <c r="AA296" s="72" t="str">
        <f>VLOOKUP(I296,Hoja2!A$3:I$54,7,0)</f>
        <v>NS BIOLÓGICO</v>
      </c>
      <c r="AB296" s="72" t="str">
        <f>VLOOKUP(I296,Hoja2!A$3:I$54,8,0)</f>
        <v>AUTOCUIDADO E HIGIENE, USO DE EPP</v>
      </c>
      <c r="AC296" s="73" t="str">
        <f>VLOOKUP(I296,Hoja2!A$3:I$54,9,0)</f>
        <v>N/A</v>
      </c>
      <c r="AD296" s="84"/>
    </row>
    <row r="297" spans="1:30" ht="25.5">
      <c r="A297" s="158"/>
      <c r="B297" s="155"/>
      <c r="C297" s="119"/>
      <c r="D297" s="122"/>
      <c r="E297" s="125"/>
      <c r="F297" s="125"/>
      <c r="G297" s="125"/>
      <c r="H297" s="111" t="str">
        <f>VLOOKUP(I297,Hoja2!A$3:I$54,2,0)</f>
        <v>ANIMALES VIVOS</v>
      </c>
      <c r="I297" s="68" t="s">
        <v>122</v>
      </c>
      <c r="J297" s="111" t="str">
        <f>VLOOKUP(I297,Hoja2!A$3:I$54,3,0)</f>
        <v>LESIONES EN TEJIDOS, INFECCIONES, ENFERMADES INFECTOCONTAGIOSAS</v>
      </c>
      <c r="K297" s="69"/>
      <c r="L297" s="111" t="str">
        <f>VLOOKUP(I297,Hoja2!A$3:I$54,4,0)</f>
        <v>PG INSPECCIONES, PG EMERGENCIA</v>
      </c>
      <c r="M297" s="111" t="str">
        <f>VLOOKUP(I297,Hoja2!A$3:I$54,5,0)</f>
        <v>ELEMENTOS DE PROTECCIÓN PERSONAL</v>
      </c>
      <c r="N297" s="70">
        <v>2</v>
      </c>
      <c r="O297" s="70">
        <v>2</v>
      </c>
      <c r="P297" s="70">
        <v>10</v>
      </c>
      <c r="Q297" s="70">
        <f t="shared" si="38"/>
        <v>4</v>
      </c>
      <c r="R297" s="70">
        <f t="shared" si="39"/>
        <v>40</v>
      </c>
      <c r="S297" s="70" t="str">
        <f t="shared" si="40"/>
        <v>B-4</v>
      </c>
      <c r="T297" s="62" t="str">
        <f t="shared" si="41"/>
        <v>III</v>
      </c>
      <c r="U297" s="62" t="str">
        <f t="shared" si="42"/>
        <v>Mejorable</v>
      </c>
      <c r="V297" s="69">
        <v>5</v>
      </c>
      <c r="W297" s="67" t="str">
        <f>VLOOKUP(I297,Hoja2!A$3:I$54,6,0)</f>
        <v>SECUELA, CALIFICACIÓN DE ENFERMEDAD LABORAL, MUERTE</v>
      </c>
      <c r="X297" s="73"/>
      <c r="Y297" s="73"/>
      <c r="Z297" s="73"/>
      <c r="AA297" s="72" t="str">
        <f>VLOOKUP(I297,Hoja2!A$3:I$54,7,0)</f>
        <v>NS BIOLÓGICO</v>
      </c>
      <c r="AB297" s="72" t="str">
        <f>VLOOKUP(I297,Hoja2!A$3:I$54,8,0)</f>
        <v>AUTOCUIDADO E HIGIENE, USO DE EPP</v>
      </c>
      <c r="AC297" s="73" t="str">
        <f>VLOOKUP(I297,Hoja2!A$3:I$54,9,0)</f>
        <v>BUENAS PRACTICAS</v>
      </c>
      <c r="AD297" s="84"/>
    </row>
    <row r="298" spans="1:30" ht="38.25">
      <c r="A298" s="158"/>
      <c r="B298" s="155"/>
      <c r="C298" s="119"/>
      <c r="D298" s="122"/>
      <c r="E298" s="125"/>
      <c r="F298" s="125"/>
      <c r="G298" s="125"/>
      <c r="H298" s="111" t="str">
        <f>VLOOKUP(I298,Hoja2!A$3:I$54,2,0)</f>
        <v>CARGA DE UN PESO MAYOR AL RECOMENDADO</v>
      </c>
      <c r="I298" s="68" t="s">
        <v>125</v>
      </c>
      <c r="J298" s="111" t="str">
        <f>VLOOKUP(I298,Hoja2!A$3:I$54,3,0)</f>
        <v>LESIONES OSTEOMUSCULARES</v>
      </c>
      <c r="K298" s="69"/>
      <c r="L298" s="111" t="str">
        <f>VLOOKUP(I298,Hoja2!A$3:I$54,4,0)</f>
        <v>PG INSPECCIONES, PG EMERGENCIA</v>
      </c>
      <c r="M298" s="111" t="str">
        <f>VLOOKUP(I298,Hoja2!A$3:I$54,5,0)</f>
        <v>PVE BIOMECÁNICO, PROGRAMA PAUSAS ACTIVAS, PG MEDICINA PREVENTIVA Y DEL TRABAJO</v>
      </c>
      <c r="N298" s="70">
        <v>2</v>
      </c>
      <c r="O298" s="70">
        <v>3</v>
      </c>
      <c r="P298" s="70">
        <v>10</v>
      </c>
      <c r="Q298" s="70">
        <f t="shared" si="38"/>
        <v>6</v>
      </c>
      <c r="R298" s="70">
        <f t="shared" si="39"/>
        <v>60</v>
      </c>
      <c r="S298" s="70" t="str">
        <f t="shared" si="40"/>
        <v>M-6</v>
      </c>
      <c r="T298" s="62" t="str">
        <f t="shared" si="41"/>
        <v>III</v>
      </c>
      <c r="U298" s="62" t="str">
        <f t="shared" si="42"/>
        <v>Mejorable</v>
      </c>
      <c r="V298" s="69">
        <v>5</v>
      </c>
      <c r="W298" s="67" t="str">
        <f>VLOOKUP(I298,Hoja2!A$3:I$54,6,0)</f>
        <v>SECUELA, CALIFICACIÓN DE ENFERMEDAD LABORAL</v>
      </c>
      <c r="X298" s="73"/>
      <c r="Y298" s="73"/>
      <c r="Z298" s="73"/>
      <c r="AA298" s="72" t="str">
        <f>VLOOKUP(I298,Hoja2!A$3:I$54,7,0)</f>
        <v>NS MANEJO DE CARGAS</v>
      </c>
      <c r="AB298" s="72" t="str">
        <f>VLOOKUP(I298,Hoja2!A$3:I$54,8,0)</f>
        <v>LEVANTAMIENTO MANUAL Y MECÁNICO DE CARGAS</v>
      </c>
      <c r="AC298" s="73" t="str">
        <f>VLOOKUP(I298,Hoja2!A$3:I$54,9,0)</f>
        <v>FORTALECIMIENTO PVE BIOMECÁNICO</v>
      </c>
      <c r="AD298" s="84"/>
    </row>
    <row r="299" spans="1:30" ht="40.5">
      <c r="A299" s="158"/>
      <c r="B299" s="155"/>
      <c r="C299" s="119"/>
      <c r="D299" s="122"/>
      <c r="E299" s="125"/>
      <c r="F299" s="125"/>
      <c r="G299" s="125"/>
      <c r="H299" s="111" t="str">
        <f>VLOOKUP(I299,Hoja2!A$3:I$54,2,0)</f>
        <v>FORZADAS, PROLONGADAS EN PERSONAL OPERATIVO</v>
      </c>
      <c r="I299" s="68" t="s">
        <v>243</v>
      </c>
      <c r="J299" s="111" t="str">
        <f>VLOOKUP(I299,Hoja2!A$3:I$54,3,0)</f>
        <v>DOLOR DE ESPALDA, LESIONES EN LA COLUMNA</v>
      </c>
      <c r="K299" s="69"/>
      <c r="L299" s="111" t="str">
        <f>VLOOKUP(I299,Hoja2!A$3:I$54,4,0)</f>
        <v>PG INSPECCIONES, PG EMERGENCIA</v>
      </c>
      <c r="M299" s="111" t="str">
        <f>VLOOKUP(I299,Hoja2!A$3:I$54,5,0)</f>
        <v>PVE BIOMECÁNICO, EXÁMENES PERIODICOS, PG MEDICINA PREVENTIVA Y DEL TRABAJO</v>
      </c>
      <c r="N299" s="70">
        <v>2</v>
      </c>
      <c r="O299" s="70">
        <v>3</v>
      </c>
      <c r="P299" s="70">
        <v>25</v>
      </c>
      <c r="Q299" s="70">
        <f t="shared" si="38"/>
        <v>6</v>
      </c>
      <c r="R299" s="70">
        <f t="shared" si="39"/>
        <v>150</v>
      </c>
      <c r="S299" s="70" t="str">
        <f t="shared" si="40"/>
        <v>M-6</v>
      </c>
      <c r="T299" s="62" t="str">
        <f t="shared" si="41"/>
        <v>II</v>
      </c>
      <c r="U299" s="62" t="str">
        <f t="shared" si="42"/>
        <v>No Aceptable o Aceptable con Control Especifico</v>
      </c>
      <c r="V299" s="69">
        <v>5</v>
      </c>
      <c r="W299" s="67" t="str">
        <f>VLOOKUP(I299,Hoja2!A$3:I$54,6,0)</f>
        <v>SECUELA, CALIFICACIÓN DE ENFERMEDAD LABORAL</v>
      </c>
      <c r="X299" s="73"/>
      <c r="Y299" s="73"/>
      <c r="Z299" s="73"/>
      <c r="AA299" s="72" t="str">
        <f>VLOOKUP(I299,Hoja2!A$3:I$54,7,0)</f>
        <v>NS MANEJO DE CARGAS</v>
      </c>
      <c r="AB299" s="72" t="str">
        <f>VLOOKUP(I299,Hoja2!A$3:I$54,8,0)</f>
        <v>HIGIENE POSTURAL</v>
      </c>
      <c r="AC299" s="73" t="str">
        <f>VLOOKUP(I299,Hoja2!A$3:I$54,9,0)</f>
        <v>FORTALECIMIENTO PVE BIOMECÁNICO</v>
      </c>
      <c r="AD299" s="84"/>
    </row>
    <row r="300" spans="1:30" ht="40.5">
      <c r="A300" s="158"/>
      <c r="B300" s="155"/>
      <c r="C300" s="119"/>
      <c r="D300" s="122"/>
      <c r="E300" s="125"/>
      <c r="F300" s="125"/>
      <c r="G300" s="125"/>
      <c r="H300" s="111" t="str">
        <f>VLOOKUP(I300,Hoja2!A$3:I$54,2,0)</f>
        <v>HIGIENE POSTURAL, MOVIMIENTOS REPETITIVOS</v>
      </c>
      <c r="I300" s="68" t="s">
        <v>245</v>
      </c>
      <c r="J300" s="111" t="str">
        <f>VLOOKUP(I300,Hoja2!A$3:I$54,3,0)</f>
        <v>LESIONES OSTEOMUSCULARES, TRANSTORNO DE TRAUMA ACUMULATIVO</v>
      </c>
      <c r="K300" s="69"/>
      <c r="L300" s="111" t="str">
        <f>VLOOKUP(I300,Hoja2!A$3:I$54,4,0)</f>
        <v>PG INSPECCIONES, PG EMERGENCIA</v>
      </c>
      <c r="M300" s="111" t="str">
        <f>VLOOKUP(I300,Hoja2!A$3:I$54,5,0)</f>
        <v>PVE BIOMECÁNICO, PG MEDICINA PREVENTIVA Y DEL TRABAJO</v>
      </c>
      <c r="N300" s="70">
        <v>2</v>
      </c>
      <c r="O300" s="70">
        <v>3</v>
      </c>
      <c r="P300" s="70">
        <v>25</v>
      </c>
      <c r="Q300" s="70">
        <f t="shared" si="38"/>
        <v>6</v>
      </c>
      <c r="R300" s="70">
        <f t="shared" si="39"/>
        <v>150</v>
      </c>
      <c r="S300" s="70" t="str">
        <f t="shared" si="40"/>
        <v>M-6</v>
      </c>
      <c r="T300" s="62" t="str">
        <f t="shared" si="41"/>
        <v>II</v>
      </c>
      <c r="U300" s="62" t="str">
        <f t="shared" si="42"/>
        <v>No Aceptable o Aceptable con Control Especifico</v>
      </c>
      <c r="V300" s="69">
        <v>5</v>
      </c>
      <c r="W300" s="67" t="str">
        <f>VLOOKUP(I300,Hoja2!A$3:I$54,6,0)</f>
        <v>SECUELA, CALIFICACIÓN DE ENFERMEDAD LABORAL</v>
      </c>
      <c r="X300" s="73"/>
      <c r="Y300" s="73"/>
      <c r="Z300" s="73"/>
      <c r="AA300" s="72" t="str">
        <f>VLOOKUP(I300,Hoja2!A$3:I$54,7,0)</f>
        <v>NS MANEJO DE CARGAS</v>
      </c>
      <c r="AB300" s="72" t="str">
        <f>VLOOKUP(I300,Hoja2!A$3:I$54,8,0)</f>
        <v>HIGIENE POSTURAL</v>
      </c>
      <c r="AC300" s="73" t="str">
        <f>VLOOKUP(I300,Hoja2!A$3:I$54,9,0)</f>
        <v>FORTALECIMIENTO PVE BIOMECÁNICO</v>
      </c>
      <c r="AD300" s="84"/>
    </row>
    <row r="301" spans="1:30" ht="25.5">
      <c r="A301" s="158"/>
      <c r="B301" s="155"/>
      <c r="C301" s="119"/>
      <c r="D301" s="122"/>
      <c r="E301" s="125"/>
      <c r="F301" s="125"/>
      <c r="G301" s="125"/>
      <c r="H301" s="111" t="str">
        <f>VLOOKUP(I301,Hoja2!A$3:I$54,2,0)</f>
        <v>RELACIONES, COHESIÓN, CALIDAD DE INTERACCIONES NO EFECTIVA, NO HAY TRABAJO EN EQUIPO</v>
      </c>
      <c r="I301" s="68" t="s">
        <v>141</v>
      </c>
      <c r="J301" s="111" t="str">
        <f>VLOOKUP(I301,Hoja2!A$3:I$54,3,0)</f>
        <v>ENFERMEDADES DIGESTIVAS, IRRITABILIDAD</v>
      </c>
      <c r="K301" s="69"/>
      <c r="L301" s="111" t="str">
        <f>VLOOKUP(I301,Hoja2!A$3:I$54,4,0)</f>
        <v>N/A</v>
      </c>
      <c r="M301" s="111" t="str">
        <f>VLOOKUP(I301,Hoja2!A$3:I$54,5,0)</f>
        <v>PVE PSICOSOCIAL</v>
      </c>
      <c r="N301" s="70">
        <v>2</v>
      </c>
      <c r="O301" s="70">
        <v>3</v>
      </c>
      <c r="P301" s="70">
        <v>10</v>
      </c>
      <c r="Q301" s="70">
        <f t="shared" si="38"/>
        <v>6</v>
      </c>
      <c r="R301" s="70">
        <f t="shared" si="39"/>
        <v>60</v>
      </c>
      <c r="S301" s="70" t="str">
        <f t="shared" si="40"/>
        <v>M-6</v>
      </c>
      <c r="T301" s="62" t="str">
        <f t="shared" si="41"/>
        <v>III</v>
      </c>
      <c r="U301" s="62" t="str">
        <f t="shared" si="42"/>
        <v>Mejorable</v>
      </c>
      <c r="V301" s="69">
        <v>5</v>
      </c>
      <c r="W301" s="67" t="str">
        <f>VLOOKUP(I301,Hoja2!A$3:I$54,6,0)</f>
        <v>SECUELA, CALIFICACIÓN DE ENFERMEDAD LABORAL</v>
      </c>
      <c r="X301" s="73"/>
      <c r="Y301" s="73"/>
      <c r="Z301" s="73"/>
      <c r="AA301" s="72" t="s">
        <v>337</v>
      </c>
      <c r="AB301" s="72" t="str">
        <f>VLOOKUP(I301,Hoja2!A$3:I$54,8,0)</f>
        <v>N/A</v>
      </c>
      <c r="AC301" s="73" t="str">
        <f>VLOOKUP(I301,Hoja2!A$3:I$54,9,0)</f>
        <v>FORTALECIMIENTO PVE PSICOSOCIAL</v>
      </c>
      <c r="AD301" s="84"/>
    </row>
    <row r="302" spans="1:30" ht="25.5">
      <c r="A302" s="158"/>
      <c r="B302" s="155"/>
      <c r="C302" s="119"/>
      <c r="D302" s="122"/>
      <c r="E302" s="125"/>
      <c r="F302" s="125"/>
      <c r="G302" s="125"/>
      <c r="H302" s="111" t="str">
        <f>VLOOKUP(I302,Hoja2!A$3:I$54,2,0)</f>
        <v>CARGA MENTAL, DEMANDAS EMOCIONALES, INESPECIFICIDAD DE DEFINICIÓN DE ROLES, MONOTONÍA</v>
      </c>
      <c r="I302" s="68" t="s">
        <v>146</v>
      </c>
      <c r="J302" s="111" t="str">
        <f>VLOOKUP(I302,Hoja2!A$3:I$54,3,0)</f>
        <v>ESTRÉS, CEFALÉA, IRRITABILIDAD</v>
      </c>
      <c r="K302" s="69"/>
      <c r="L302" s="111" t="str">
        <f>VLOOKUP(I302,Hoja2!A$3:I$54,4,0)</f>
        <v>N/A</v>
      </c>
      <c r="M302" s="111" t="str">
        <f>VLOOKUP(I302,Hoja2!A$3:I$54,5,0)</f>
        <v>PVE PSICOSOCIAL</v>
      </c>
      <c r="N302" s="70">
        <v>2</v>
      </c>
      <c r="O302" s="70">
        <v>1</v>
      </c>
      <c r="P302" s="70">
        <v>10</v>
      </c>
      <c r="Q302" s="70">
        <f t="shared" si="38"/>
        <v>2</v>
      </c>
      <c r="R302" s="70">
        <f t="shared" si="39"/>
        <v>20</v>
      </c>
      <c r="S302" s="70" t="str">
        <f t="shared" si="40"/>
        <v>B-2</v>
      </c>
      <c r="T302" s="62" t="str">
        <f t="shared" si="41"/>
        <v>IV</v>
      </c>
      <c r="U302" s="62" t="str">
        <f t="shared" si="42"/>
        <v>Aceptable</v>
      </c>
      <c r="V302" s="69">
        <v>5</v>
      </c>
      <c r="W302" s="67" t="str">
        <f>VLOOKUP(I302,Hoja2!A$3:I$54,6,0)</f>
        <v>SECUELA, CALIFICACIÓN DE ENFERMEDAD LABORAL</v>
      </c>
      <c r="X302" s="73"/>
      <c r="Y302" s="73"/>
      <c r="Z302" s="73"/>
      <c r="AA302" s="72" t="s">
        <v>337</v>
      </c>
      <c r="AB302" s="72" t="str">
        <f>VLOOKUP(I302,Hoja2!A$3:I$54,8,0)</f>
        <v>N/A</v>
      </c>
      <c r="AC302" s="73" t="str">
        <f>VLOOKUP(I302,Hoja2!A$3:I$54,9,0)</f>
        <v>FORTALECIMIENTO PVE PSICOSOCIAL</v>
      </c>
      <c r="AD302" s="84"/>
    </row>
    <row r="303" spans="1:30" ht="38.25">
      <c r="A303" s="158"/>
      <c r="B303" s="155"/>
      <c r="C303" s="119"/>
      <c r="D303" s="122"/>
      <c r="E303" s="125"/>
      <c r="F303" s="125"/>
      <c r="G303" s="125"/>
      <c r="H303" s="111" t="str">
        <f>VLOOKUP(I303,Hoja2!A$3:I$54,2,0)</f>
        <v>TECNOLOGÍA NO AVANZADA, COMUNICACIÓN NO EFECTIVA, SOBRECARGA CUANTITATIVA Y CUALITATIVA, NO HAY VARIACIÓN EN FORMA DE TRABAJO</v>
      </c>
      <c r="I303" s="68" t="s">
        <v>149</v>
      </c>
      <c r="J303" s="111" t="str">
        <f>VLOOKUP(I303,Hoja2!A$3:I$54,3,0)</f>
        <v>ENFERMEDADES DIGESTIVAS, IRRITABILIDAD</v>
      </c>
      <c r="K303" s="69"/>
      <c r="L303" s="111" t="str">
        <f>VLOOKUP(I303,Hoja2!A$3:I$54,4,0)</f>
        <v>N/A</v>
      </c>
      <c r="M303" s="111" t="str">
        <f>VLOOKUP(I303,Hoja2!A$3:I$54,5,0)</f>
        <v>PVE PSICOSOCIAL</v>
      </c>
      <c r="N303" s="70">
        <v>2</v>
      </c>
      <c r="O303" s="70">
        <v>2</v>
      </c>
      <c r="P303" s="70">
        <v>10</v>
      </c>
      <c r="Q303" s="70">
        <f t="shared" si="38"/>
        <v>4</v>
      </c>
      <c r="R303" s="70">
        <f t="shared" si="39"/>
        <v>40</v>
      </c>
      <c r="S303" s="70" t="str">
        <f t="shared" si="40"/>
        <v>B-4</v>
      </c>
      <c r="T303" s="66" t="str">
        <f t="shared" si="41"/>
        <v>III</v>
      </c>
      <c r="U303" s="66" t="str">
        <f t="shared" si="42"/>
        <v>Mejorable</v>
      </c>
      <c r="V303" s="69">
        <v>5</v>
      </c>
      <c r="W303" s="67" t="str">
        <f>VLOOKUP(I303,Hoja2!A$3:I$54,6,0)</f>
        <v>SECUELA, CALIFICACIÓN DE ENFERMEDAD LABORAL</v>
      </c>
      <c r="X303" s="73"/>
      <c r="Y303" s="73"/>
      <c r="Z303" s="73"/>
      <c r="AA303" s="72" t="s">
        <v>337</v>
      </c>
      <c r="AB303" s="72" t="str">
        <f>VLOOKUP(I303,Hoja2!A$3:I$54,8,0)</f>
        <v>N/A</v>
      </c>
      <c r="AC303" s="73" t="str">
        <f>VLOOKUP(I303,Hoja2!A$3:I$54,9,0)</f>
        <v>FORTALECIMIENTO PVE PSICOSOCIAL</v>
      </c>
      <c r="AD303" s="84"/>
    </row>
    <row r="304" spans="1:30" ht="25.5">
      <c r="A304" s="158"/>
      <c r="B304" s="155"/>
      <c r="C304" s="119"/>
      <c r="D304" s="122"/>
      <c r="E304" s="125"/>
      <c r="F304" s="125"/>
      <c r="G304" s="125"/>
      <c r="H304" s="111" t="str">
        <f>VLOOKUP(I304,Hoja2!A$3:I$54,2,0)</f>
        <v>ESTILOS DE MANDO RÍGIDOS, AUSENCIA DE CAPACITACIÓN, AUSENCIA DE PROGRAMAS DE BIENESTAR</v>
      </c>
      <c r="I304" s="68" t="s">
        <v>154</v>
      </c>
      <c r="J304" s="111" t="str">
        <f>VLOOKUP(I304,Hoja2!A$3:I$54,3,0)</f>
        <v>ESTRÉS, DEPRESIÓN, DESMOTIVACIÓN, AUSENCIA DE ATENCIÓN</v>
      </c>
      <c r="K304" s="69"/>
      <c r="L304" s="111" t="str">
        <f>VLOOKUP(I304,Hoja2!A$3:I$54,4,0)</f>
        <v>N/A</v>
      </c>
      <c r="M304" s="111" t="str">
        <f>VLOOKUP(I304,Hoja2!A$3:I$54,5,0)</f>
        <v>PVE PSICOSOCIAL</v>
      </c>
      <c r="N304" s="70">
        <v>2</v>
      </c>
      <c r="O304" s="70">
        <v>2</v>
      </c>
      <c r="P304" s="70">
        <v>10</v>
      </c>
      <c r="Q304" s="70">
        <f t="shared" si="38"/>
        <v>4</v>
      </c>
      <c r="R304" s="70">
        <f t="shared" si="39"/>
        <v>40</v>
      </c>
      <c r="S304" s="70" t="str">
        <f t="shared" si="40"/>
        <v>B-4</v>
      </c>
      <c r="T304" s="66" t="str">
        <f t="shared" si="41"/>
        <v>III</v>
      </c>
      <c r="U304" s="66" t="str">
        <f t="shared" si="42"/>
        <v>Mejorable</v>
      </c>
      <c r="V304" s="69">
        <v>5</v>
      </c>
      <c r="W304" s="67" t="str">
        <f>VLOOKUP(I304,Hoja2!A$3:I$54,6,0)</f>
        <v>SECUELA, CALIFICACIÓN DE ENFERMEDAD LABORAL</v>
      </c>
      <c r="X304" s="73"/>
      <c r="Y304" s="73"/>
      <c r="Z304" s="73"/>
      <c r="AA304" s="72" t="s">
        <v>337</v>
      </c>
      <c r="AB304" s="72" t="str">
        <f>VLOOKUP(I304,Hoja2!A$3:I$54,8,0)</f>
        <v>N/A</v>
      </c>
      <c r="AC304" s="73" t="str">
        <f>VLOOKUP(I304,Hoja2!A$3:I$54,9,0)</f>
        <v>FORTALECIMIENTO PVE PSICOSOCIAL</v>
      </c>
      <c r="AD304" s="84"/>
    </row>
    <row r="305" spans="1:30" ht="25.5">
      <c r="A305" s="158"/>
      <c r="B305" s="155"/>
      <c r="C305" s="119"/>
      <c r="D305" s="122"/>
      <c r="E305" s="125"/>
      <c r="F305" s="125"/>
      <c r="G305" s="125"/>
      <c r="H305" s="111" t="str">
        <f>VLOOKUP(I305,Hoja2!A$3:I$54,2,0)</f>
        <v>SISMOS, INCENDIOS, INUNDACIONES, TERREMOTOS, VENDAVALES</v>
      </c>
      <c r="I305" s="68" t="s">
        <v>250</v>
      </c>
      <c r="J305" s="111" t="str">
        <f>VLOOKUP(I305,Hoja2!A$3:I$54,3,0)</f>
        <v>LESIONES, ATRAPAMIENTO, APLASTAMIENTO, PÉRDIDAS MATERIALES</v>
      </c>
      <c r="K305" s="69"/>
      <c r="L305" s="111" t="str">
        <f>VLOOKUP(I305,Hoja2!A$3:I$54,4,0)</f>
        <v>PG INSPECCIONES, PG EMERGENCIA</v>
      </c>
      <c r="M305" s="111" t="str">
        <f>VLOOKUP(I305,Hoja2!A$3:I$54,5,0)</f>
        <v>BRIGADAS DE EMERGENCIA</v>
      </c>
      <c r="N305" s="70">
        <v>2</v>
      </c>
      <c r="O305" s="70">
        <v>2</v>
      </c>
      <c r="P305" s="70">
        <v>10</v>
      </c>
      <c r="Q305" s="70">
        <f t="shared" si="38"/>
        <v>4</v>
      </c>
      <c r="R305" s="70">
        <f t="shared" si="39"/>
        <v>40</v>
      </c>
      <c r="S305" s="70" t="str">
        <f t="shared" si="40"/>
        <v>B-4</v>
      </c>
      <c r="T305" s="66" t="str">
        <f t="shared" si="41"/>
        <v>III</v>
      </c>
      <c r="U305" s="66" t="str">
        <f t="shared" si="42"/>
        <v>Mejorable</v>
      </c>
      <c r="V305" s="69">
        <v>5</v>
      </c>
      <c r="W305" s="67" t="str">
        <f>VLOOKUP(I305,Hoja2!A$3:I$54,6,0)</f>
        <v>SECUELA, CALIFICACIÓN DE ENFERMEDAD LABORAL, MUERTE</v>
      </c>
      <c r="X305" s="73"/>
      <c r="Y305" s="73"/>
      <c r="Z305" s="73"/>
      <c r="AA305" s="72" t="str">
        <f>VLOOKUP(I305,Hoja2!A$3:I$54,7,0)</f>
        <v>NS PLANES DE EMERGENCIA</v>
      </c>
      <c r="AB305" s="72" t="str">
        <f>VLOOKUP(I305,Hoja2!A$3:I$54,8,0)</f>
        <v>N/A</v>
      </c>
      <c r="AC305" s="73" t="str">
        <f>VLOOKUP(I305,Hoja2!A$3:I$54,9,0)</f>
        <v>N/A</v>
      </c>
      <c r="AD305" s="84"/>
    </row>
    <row r="306" spans="1:30" ht="26.25" thickBot="1">
      <c r="A306" s="158"/>
      <c r="B306" s="155"/>
      <c r="C306" s="120"/>
      <c r="D306" s="123"/>
      <c r="E306" s="126"/>
      <c r="F306" s="126"/>
      <c r="G306" s="126"/>
      <c r="H306" s="112" t="str">
        <f>VLOOKUP(I306,Hoja2!A$3:I$54,2,0)</f>
        <v>LLUVIAS, GRANIZADA, HELADAS</v>
      </c>
      <c r="I306" s="86" t="s">
        <v>251</v>
      </c>
      <c r="J306" s="112" t="str">
        <f>VLOOKUP(I306,Hoja2!A$3:I$54,3,0)</f>
        <v>LESIONES, ATRAPAMIENTO, APLASTAMIENTO, PÉRDIDAS MATERIALES</v>
      </c>
      <c r="K306" s="87"/>
      <c r="L306" s="112" t="str">
        <f>VLOOKUP(I306,Hoja2!A$3:I$54,4,0)</f>
        <v>PG INSPECCIONES, PG EMERGENCIA</v>
      </c>
      <c r="M306" s="112" t="str">
        <f>VLOOKUP(I306,Hoja2!A$3:I$54,5,0)</f>
        <v>BRIGADAS DE EMERGENCIA</v>
      </c>
      <c r="N306" s="88">
        <v>2</v>
      </c>
      <c r="O306" s="88">
        <v>3</v>
      </c>
      <c r="P306" s="88">
        <v>10</v>
      </c>
      <c r="Q306" s="88">
        <f t="shared" si="38"/>
        <v>6</v>
      </c>
      <c r="R306" s="88">
        <f t="shared" si="39"/>
        <v>60</v>
      </c>
      <c r="S306" s="88" t="str">
        <f t="shared" si="40"/>
        <v>M-6</v>
      </c>
      <c r="T306" s="89" t="str">
        <f t="shared" si="41"/>
        <v>III</v>
      </c>
      <c r="U306" s="89" t="str">
        <f t="shared" si="42"/>
        <v>Mejorable</v>
      </c>
      <c r="V306" s="87">
        <v>5</v>
      </c>
      <c r="W306" s="85" t="str">
        <f>VLOOKUP(I306,Hoja2!A$3:I$54,6,0)</f>
        <v>SECUELA, CALIFICACIÓN DE ENFERMEDAD LABORAL, MUERTE</v>
      </c>
      <c r="X306" s="90"/>
      <c r="Y306" s="90"/>
      <c r="Z306" s="90"/>
      <c r="AA306" s="91" t="str">
        <f>VLOOKUP(I306,Hoja2!A$3:I$54,7,0)</f>
        <v>NS PLANES DE EMERGENCIA</v>
      </c>
      <c r="AB306" s="91" t="str">
        <f>VLOOKUP(I306,Hoja2!A$3:I$54,8,0)</f>
        <v>N/A</v>
      </c>
      <c r="AC306" s="90" t="str">
        <f>VLOOKUP(I306,Hoja2!A$3:I$54,9,0)</f>
        <v>N/A</v>
      </c>
      <c r="AD306" s="92"/>
    </row>
    <row r="307" spans="1:30" ht="25.5">
      <c r="A307" s="158"/>
      <c r="B307" s="155"/>
      <c r="C307" s="127" t="s">
        <v>295</v>
      </c>
      <c r="D307" s="130" t="s">
        <v>323</v>
      </c>
      <c r="E307" s="133" t="s">
        <v>293</v>
      </c>
      <c r="F307" s="133">
        <v>41</v>
      </c>
      <c r="G307" s="133" t="s">
        <v>256</v>
      </c>
      <c r="H307" s="74" t="str">
        <f>VLOOKUP(I307,Hoja2!A$3:I$54,2,0)</f>
        <v>INADECUADAS CONEXIONES ELÉCTRICAS, SATURACIÓN EN TOMAS DE ENERGÍA</v>
      </c>
      <c r="I307" s="75" t="s">
        <v>158</v>
      </c>
      <c r="J307" s="74" t="str">
        <f>VLOOKUP(I307,Hoja2!A$3:I$54,3,0)</f>
        <v>QUEMADURAS, ELECTROCUCIÓN, ARITMIA CARDIACA, MUERTE</v>
      </c>
      <c r="K307" s="76"/>
      <c r="L307" s="74" t="str">
        <f>VLOOKUP(I307,Hoja2!A$3:I$54,4,0)</f>
        <v>PG INSPECCIONES, PG EMERGENCIA, REQUISITOS MÍNIMOS PARA LÍNEAS ELÉCTRICAS</v>
      </c>
      <c r="M307" s="74" t="str">
        <f>VLOOKUP(I307,Hoja2!A$3:I$54,5,0)</f>
        <v>ELEMENTOS DE PROTECCIÓN PERSONAL</v>
      </c>
      <c r="N307" s="77">
        <v>10</v>
      </c>
      <c r="O307" s="77">
        <v>3</v>
      </c>
      <c r="P307" s="77">
        <v>60</v>
      </c>
      <c r="Q307" s="77">
        <f t="shared" si="38"/>
        <v>30</v>
      </c>
      <c r="R307" s="77">
        <f t="shared" si="39"/>
        <v>1800</v>
      </c>
      <c r="S307" s="77" t="str">
        <f t="shared" si="40"/>
        <v>MA-30</v>
      </c>
      <c r="T307" s="78" t="str">
        <f t="shared" si="41"/>
        <v>I</v>
      </c>
      <c r="U307" s="78" t="str">
        <f>IF(T307=0,"",IF(T307="IV","Aceptable",IF(T307="III","Mejorable",IF(T307="II","No Aceptable o Aceptable con Control Especifico",IF(T307="I","No Aceptable","")))))</f>
        <v>No Aceptable</v>
      </c>
      <c r="V307" s="76">
        <v>1</v>
      </c>
      <c r="W307" s="74" t="str">
        <f>VLOOKUP(I307,Hoja2!A$3:I$54,6,0)</f>
        <v>SECUELA, CALIFICACIÓN DE ENFERMEDAD LABORAL, MUERTE</v>
      </c>
      <c r="X307" s="79"/>
      <c r="Y307" s="79"/>
      <c r="Z307" s="79"/>
      <c r="AA307" s="80" t="str">
        <f>VLOOKUP(I307,Hoja2!A$3:I$54,7,0)</f>
        <v>NS LÍNEAS ELÉCTRICAS</v>
      </c>
      <c r="AB307" s="80" t="str">
        <f>VLOOKUP(I307,Hoja2!A$3:I$54,8,0)</f>
        <v>BUENAS PRACTICAS, APLICACIÓN DE PROCEDIMIENTOS</v>
      </c>
      <c r="AC307" s="81" t="str">
        <f>VLOOKUP(I307,Hoja2!A$3:I$54,9,0)</f>
        <v>BUENAS PRACTICAS, APLICACIÓN DE PROCEDIMIENTOS</v>
      </c>
      <c r="AD307" s="82"/>
    </row>
    <row r="308" spans="1:30" ht="25.5">
      <c r="A308" s="158"/>
      <c r="B308" s="155"/>
      <c r="C308" s="128"/>
      <c r="D308" s="131"/>
      <c r="E308" s="134"/>
      <c r="F308" s="134"/>
      <c r="G308" s="134"/>
      <c r="H308" s="58" t="str">
        <f>VLOOKUP(I308,Hoja2!A$3:I$54,2,0)</f>
        <v>INADECUADAS CONEXIONES ELÉCTRICAS, SATURACIÓN EN TOMAS DE ENERGÍA</v>
      </c>
      <c r="I308" s="59" t="s">
        <v>163</v>
      </c>
      <c r="J308" s="58" t="str">
        <f>VLOOKUP(I308,Hoja2!A$3:I$54,3,0)</f>
        <v>INTOXICACIÓN, QUEMADURAS</v>
      </c>
      <c r="K308" s="60"/>
      <c r="L308" s="58" t="str">
        <f>VLOOKUP(I308,Hoja2!A$3:I$54,4,0)</f>
        <v>PG INSPECCIONES, PG EMERGENCIA</v>
      </c>
      <c r="M308" s="58" t="str">
        <f>VLOOKUP(I308,Hoja2!A$3:I$54,5,0)</f>
        <v>BRIGADAS DE EMERGENCIA</v>
      </c>
      <c r="N308" s="61">
        <v>10</v>
      </c>
      <c r="O308" s="61">
        <v>3</v>
      </c>
      <c r="P308" s="61">
        <v>60</v>
      </c>
      <c r="Q308" s="61">
        <f t="shared" si="38"/>
        <v>30</v>
      </c>
      <c r="R308" s="61">
        <f t="shared" si="39"/>
        <v>1800</v>
      </c>
      <c r="S308" s="61" t="str">
        <f t="shared" si="40"/>
        <v>MA-30</v>
      </c>
      <c r="T308" s="62" t="str">
        <f t="shared" si="41"/>
        <v>I</v>
      </c>
      <c r="U308" s="62" t="str">
        <f t="shared" ref="U308:U332" si="43">IF(T308=0,"",IF(T308="IV","Aceptable",IF(T308="III","Mejorable",IF(T308="II","No Aceptable o Aceptable con Control Especifico",IF(T308="I","No Aceptable","")))))</f>
        <v>No Aceptable</v>
      </c>
      <c r="V308" s="60">
        <v>1</v>
      </c>
      <c r="W308" s="58" t="str">
        <f>VLOOKUP(I308,Hoja2!A$3:I$54,6,0)</f>
        <v>SECUELA, CALIFICACIÓN DE ENFERMEDAD LABORAL, MUERTE</v>
      </c>
      <c r="X308" s="63"/>
      <c r="Y308" s="63"/>
      <c r="Z308" s="63"/>
      <c r="AA308" s="64" t="str">
        <f>VLOOKUP(I308,Hoja2!A$3:I$54,7,0)</f>
        <v>NS PLANES DE EMERGENCIA</v>
      </c>
      <c r="AB308" s="64" t="str">
        <f>VLOOKUP(I308,Hoja2!A$3:I$54,8,0)</f>
        <v>REPORTES DE CONDICIONES INSEGURAS</v>
      </c>
      <c r="AC308" s="65" t="str">
        <f>VLOOKUP(I308,Hoja2!A$3:I$54,9,0)</f>
        <v>N/A</v>
      </c>
      <c r="AD308" s="83"/>
    </row>
    <row r="309" spans="1:30" ht="40.5">
      <c r="A309" s="158"/>
      <c r="B309" s="155"/>
      <c r="C309" s="128"/>
      <c r="D309" s="131"/>
      <c r="E309" s="134"/>
      <c r="F309" s="134"/>
      <c r="G309" s="134"/>
      <c r="H309" s="58" t="str">
        <f>VLOOKUP(I309,Hoja2!A$3:I$54,2,0)</f>
        <v>MANTENIMIENTO DE PUENTE GRUAS, LIMPIEZA DE CANALES, MANTENIMIENTO DE INSTALACIONES LOCATIVAS, MANTENIMIENTO Y REPARACION DE POZOS</v>
      </c>
      <c r="I309" s="59" t="s">
        <v>203</v>
      </c>
      <c r="J309" s="58" t="str">
        <f>VLOOKUP(I309,Hoja2!A$3:I$54,3,0)</f>
        <v>LESIONES, FRACTURAS</v>
      </c>
      <c r="K309" s="60"/>
      <c r="L309" s="58" t="str">
        <f>VLOOKUP(I309,Hoja2!A$3:I$54,4,0)</f>
        <v>PG INSPECCIONES, PG EMERGENCIA, REQUISITOS MÍNIMOS DE SEGURIDAD E HIGIENE PARA TRABAJOS EN ALTURAS</v>
      </c>
      <c r="M309" s="58" t="str">
        <f>VLOOKUP(I309,Hoja2!A$3:I$54,5,0)</f>
        <v>ELEMENTOS DE PROTECCIÓN PERSONAL</v>
      </c>
      <c r="N309" s="61">
        <v>6</v>
      </c>
      <c r="O309" s="61">
        <v>3</v>
      </c>
      <c r="P309" s="61">
        <v>10</v>
      </c>
      <c r="Q309" s="61">
        <f t="shared" si="38"/>
        <v>18</v>
      </c>
      <c r="R309" s="61">
        <f t="shared" si="39"/>
        <v>180</v>
      </c>
      <c r="S309" s="61" t="str">
        <f t="shared" si="40"/>
        <v>A-18</v>
      </c>
      <c r="T309" s="62" t="str">
        <f t="shared" si="41"/>
        <v>II</v>
      </c>
      <c r="U309" s="62" t="str">
        <f t="shared" si="43"/>
        <v>No Aceptable o Aceptable con Control Especifico</v>
      </c>
      <c r="V309" s="60">
        <v>1</v>
      </c>
      <c r="W309" s="58" t="str">
        <f>VLOOKUP(I309,Hoja2!A$3:I$54,6,0)</f>
        <v>SECUELA, CALIFICACIÓN DE ENFERMEDAD LABORAL, MUERTE</v>
      </c>
      <c r="X309" s="65"/>
      <c r="Y309" s="65"/>
      <c r="Z309" s="65"/>
      <c r="AA309" s="64" t="str">
        <f>VLOOKUP(I309,Hoja2!A$3:I$54,7,0)</f>
        <v>NS TRABAJO EN ALTURAS</v>
      </c>
      <c r="AB309" s="64" t="str">
        <f>VLOOKUP(I309,Hoja2!A$3:I$54,8,0)</f>
        <v>BUENAS PRACTICAS Y USO DE EPP COLECTIVOS</v>
      </c>
      <c r="AC309" s="65" t="str">
        <f>VLOOKUP(I309,Hoja2!A$3:I$54,9,0)</f>
        <v>USO EPP, LISTAS PREOPERACIONALES</v>
      </c>
      <c r="AD309" s="83"/>
    </row>
    <row r="310" spans="1:30" ht="40.5">
      <c r="A310" s="158"/>
      <c r="B310" s="155"/>
      <c r="C310" s="128"/>
      <c r="D310" s="131"/>
      <c r="E310" s="134"/>
      <c r="F310" s="134"/>
      <c r="G310" s="134"/>
      <c r="H310" s="58" t="str">
        <f>VLOOKUP(I310,Hoja2!A$3:I$54,2,0)</f>
        <v>LLUVIAS, CRECIENTE DE RIOS Y QUEBRADAS, CAÍDAS DESDE TARAVITAS Y PUENTES</v>
      </c>
      <c r="I310" s="59" t="s">
        <v>334</v>
      </c>
      <c r="J310" s="58" t="str">
        <f>VLOOKUP(I310,Hoja2!A$3:I$54,3,0)</f>
        <v>INMERSIÓN, MUERTE</v>
      </c>
      <c r="K310" s="60"/>
      <c r="L310" s="58" t="str">
        <f>VLOOKUP(I310,Hoja2!A$3:I$54,4,0)</f>
        <v>PG INSPECCIONES, PG EMERGENCIA</v>
      </c>
      <c r="M310" s="58" t="str">
        <f>VLOOKUP(I310,Hoja2!A$3:I$54,5,0)</f>
        <v>CAPACITACIÓN</v>
      </c>
      <c r="N310" s="61">
        <v>6</v>
      </c>
      <c r="O310" s="61">
        <v>3</v>
      </c>
      <c r="P310" s="61">
        <v>10</v>
      </c>
      <c r="Q310" s="61">
        <f t="shared" si="38"/>
        <v>18</v>
      </c>
      <c r="R310" s="61">
        <f t="shared" si="39"/>
        <v>180</v>
      </c>
      <c r="S310" s="61" t="str">
        <f t="shared" si="40"/>
        <v>A-18</v>
      </c>
      <c r="T310" s="66" t="str">
        <f t="shared" si="41"/>
        <v>II</v>
      </c>
      <c r="U310" s="66" t="str">
        <f t="shared" si="43"/>
        <v>No Aceptable o Aceptable con Control Especifico</v>
      </c>
      <c r="V310" s="60">
        <v>1</v>
      </c>
      <c r="W310" s="58" t="str">
        <f>VLOOKUP(I310,Hoja2!A$3:I$54,6,0)</f>
        <v>SECUELA, CALIFICACIÓN DE ENFERMEDAD LABORAL, MUERTE</v>
      </c>
      <c r="X310" s="65"/>
      <c r="Y310" s="65"/>
      <c r="Z310" s="65"/>
      <c r="AA310" s="64" t="str">
        <f>VLOOKUP(I310,Hoja2!A$3:I$54,7,0)</f>
        <v>N/A</v>
      </c>
      <c r="AB310" s="64" t="str">
        <f>VLOOKUP(I310,Hoja2!A$3:I$54,8,0)</f>
        <v>REPORTES DE CONDICIONES INSEGURAS</v>
      </c>
      <c r="AC310" s="65" t="str">
        <f>VLOOKUP(I310,Hoja2!A$3:I$54,9,0)</f>
        <v>SEGUIMIENTO A ACCIONES PREVENTIVAS Y CORRECTIVAS</v>
      </c>
      <c r="AD310" s="83"/>
    </row>
    <row r="311" spans="1:30" ht="25.5">
      <c r="A311" s="158"/>
      <c r="B311" s="155"/>
      <c r="C311" s="128"/>
      <c r="D311" s="131"/>
      <c r="E311" s="134"/>
      <c r="F311" s="134"/>
      <c r="G311" s="134"/>
      <c r="H311" s="58" t="str">
        <f>VLOOKUP(I311,Hoja2!A$3:I$54,2,0)</f>
        <v>SUPERFICIES DE TRABAJO IRREGULARES O DESLIZANTES</v>
      </c>
      <c r="I311" s="59" t="s">
        <v>248</v>
      </c>
      <c r="J311" s="58" t="str">
        <f>VLOOKUP(I311,Hoja2!A$3:I$54,3,0)</f>
        <v>CAÍDAS DEL MISMO Y DISTINTO NIVEL, FRACTURAS, GOLPE CON OBJETOS</v>
      </c>
      <c r="K311" s="60"/>
      <c r="L311" s="58" t="str">
        <f>VLOOKUP(I311,Hoja2!A$3:I$54,4,0)</f>
        <v>PG INSPECCIONES, PG EMERGENCIA</v>
      </c>
      <c r="M311" s="58" t="str">
        <f>VLOOKUP(I311,Hoja2!A$3:I$54,5,0)</f>
        <v>CAPACITACIÓN</v>
      </c>
      <c r="N311" s="61">
        <v>6</v>
      </c>
      <c r="O311" s="61">
        <v>4</v>
      </c>
      <c r="P311" s="61">
        <v>25</v>
      </c>
      <c r="Q311" s="61">
        <f t="shared" si="38"/>
        <v>24</v>
      </c>
      <c r="R311" s="61">
        <f t="shared" si="39"/>
        <v>600</v>
      </c>
      <c r="S311" s="61" t="str">
        <f t="shared" si="40"/>
        <v>MA-24</v>
      </c>
      <c r="T311" s="66" t="str">
        <f t="shared" si="41"/>
        <v>I</v>
      </c>
      <c r="U311" s="66" t="str">
        <f t="shared" si="43"/>
        <v>No Aceptable</v>
      </c>
      <c r="V311" s="60">
        <v>1</v>
      </c>
      <c r="W311" s="58" t="str">
        <f>VLOOKUP(I311,Hoja2!A$3:I$54,6,0)</f>
        <v>SECUELA, CALIFICACIÓN DE ENFERMEDAD LABORAL, MUERTE</v>
      </c>
      <c r="X311" s="65"/>
      <c r="Y311" s="65"/>
      <c r="Z311" s="65"/>
      <c r="AA311" s="64" t="str">
        <f>VLOOKUP(I311,Hoja2!A$3:I$54,7,0)</f>
        <v>N/A</v>
      </c>
      <c r="AB311" s="64" t="str">
        <f>VLOOKUP(I311,Hoja2!A$3:I$54,8,0)</f>
        <v>REPORTES DE CONDICIONES INSEGURAS</v>
      </c>
      <c r="AC311" s="65" t="str">
        <f>VLOOKUP(I311,Hoja2!A$3:I$54,9,0)</f>
        <v>SEGUIMIENTO A ACCIONES PREVENTIVAS Y CORRECTIVAS</v>
      </c>
      <c r="AD311" s="83"/>
    </row>
    <row r="312" spans="1:30" ht="40.5">
      <c r="A312" s="158"/>
      <c r="B312" s="155"/>
      <c r="C312" s="128"/>
      <c r="D312" s="131"/>
      <c r="E312" s="134"/>
      <c r="F312" s="134"/>
      <c r="G312" s="134"/>
      <c r="H312" s="58" t="str">
        <f>VLOOKUP(I312,Hoja2!A$3:I$54,2,0)</f>
        <v>ATROPELLAMIENTO, ENVESTIDA</v>
      </c>
      <c r="I312" s="59" t="s">
        <v>189</v>
      </c>
      <c r="J312" s="58" t="str">
        <f>VLOOKUP(I312,Hoja2!A$3:I$54,3,0)</f>
        <v>LESIONES, PÉRDIDAS MATERIALES, MUERTE</v>
      </c>
      <c r="K312" s="60"/>
      <c r="L312" s="58" t="str">
        <f>VLOOKUP(I312,Hoja2!A$3:I$54,4,0)</f>
        <v>PG INSPECCIONES, PG EMERGENCIA</v>
      </c>
      <c r="M312" s="58" t="str">
        <f>VLOOKUP(I312,Hoja2!A$3:I$54,5,0)</f>
        <v>PG SEGURIDAD VIAL</v>
      </c>
      <c r="N312" s="61">
        <v>2</v>
      </c>
      <c r="O312" s="61">
        <v>4</v>
      </c>
      <c r="P312" s="61">
        <v>25</v>
      </c>
      <c r="Q312" s="61">
        <f t="shared" si="38"/>
        <v>8</v>
      </c>
      <c r="R312" s="61">
        <f t="shared" si="39"/>
        <v>200</v>
      </c>
      <c r="S312" s="61" t="str">
        <f t="shared" si="40"/>
        <v>M-8</v>
      </c>
      <c r="T312" s="62" t="str">
        <f t="shared" si="41"/>
        <v>II</v>
      </c>
      <c r="U312" s="62" t="str">
        <f t="shared" si="43"/>
        <v>No Aceptable o Aceptable con Control Especifico</v>
      </c>
      <c r="V312" s="60">
        <v>1</v>
      </c>
      <c r="W312" s="58" t="str">
        <f>VLOOKUP(I312,Hoja2!A$3:I$54,6,0)</f>
        <v>SECUELA, CALIFICACIÓN DE ENFERMEDAD LABORAL, MUERTE</v>
      </c>
      <c r="X312" s="65"/>
      <c r="Y312" s="65"/>
      <c r="Z312" s="65"/>
      <c r="AA312" s="64" t="str">
        <f>VLOOKUP(I312,Hoja2!A$3:I$54,7,0)</f>
        <v>NS SEGURIDAD VIAL</v>
      </c>
      <c r="AB312" s="64" t="str">
        <f>VLOOKUP(I312,Hoja2!A$3:I$54,8,0)</f>
        <v>REPORTE DE CONDICIONES</v>
      </c>
      <c r="AC312" s="65" t="str">
        <f>VLOOKUP(I312,Hoja2!A$3:I$54,9,0)</f>
        <v>LISTAS PREOPERACIONALES, MANTENIMIENTO PREVENTIVO Y CORRECTIVO</v>
      </c>
      <c r="AD312" s="83"/>
    </row>
    <row r="313" spans="1:30" ht="40.5">
      <c r="A313" s="158"/>
      <c r="B313" s="155"/>
      <c r="C313" s="128"/>
      <c r="D313" s="131"/>
      <c r="E313" s="134"/>
      <c r="F313" s="134"/>
      <c r="G313" s="134"/>
      <c r="H313" s="58" t="str">
        <f>VLOOKUP(I313,Hoja2!A$3:I$54,2,0)</f>
        <v>ATRACO, ROBO, ATENTADO, SECUESTROS, DE ORDEN PÚBLICO</v>
      </c>
      <c r="I313" s="59" t="s">
        <v>180</v>
      </c>
      <c r="J313" s="58" t="str">
        <f>VLOOKUP(I313,Hoja2!A$3:I$54,3,0)</f>
        <v>HERIDAS, LESIONES FÍSICAS / PSICOLÓGICAS</v>
      </c>
      <c r="K313" s="60"/>
      <c r="L313" s="58" t="str">
        <f>VLOOKUP(I313,Hoja2!A$3:I$54,4,0)</f>
        <v>PG INSPECCIONES, PG EMERGENCIA</v>
      </c>
      <c r="M313" s="58" t="str">
        <f>VLOOKUP(I313,Hoja2!A$3:I$54,5,0)</f>
        <v>UNIFORMES CORPORATIVOS, CHAQUETAS CORPORATIVAS, CARNETIZACIÓN</v>
      </c>
      <c r="N313" s="61">
        <v>6</v>
      </c>
      <c r="O313" s="61">
        <v>3</v>
      </c>
      <c r="P313" s="61">
        <v>25</v>
      </c>
      <c r="Q313" s="61">
        <f t="shared" si="38"/>
        <v>18</v>
      </c>
      <c r="R313" s="61">
        <f t="shared" si="39"/>
        <v>450</v>
      </c>
      <c r="S313" s="61" t="str">
        <f t="shared" si="40"/>
        <v>A-18</v>
      </c>
      <c r="T313" s="62" t="str">
        <f t="shared" si="41"/>
        <v>II</v>
      </c>
      <c r="U313" s="62" t="str">
        <f t="shared" si="43"/>
        <v>No Aceptable o Aceptable con Control Especifico</v>
      </c>
      <c r="V313" s="60">
        <v>1</v>
      </c>
      <c r="W313" s="58" t="str">
        <f>VLOOKUP(I313,Hoja2!A$3:I$54,6,0)</f>
        <v>SECUELA, CALIFICACIÓN DE ENFERMEDAD LABORAL, MUERTE</v>
      </c>
      <c r="X313" s="65"/>
      <c r="Y313" s="65"/>
      <c r="Z313" s="65"/>
      <c r="AA313" s="64" t="str">
        <f>VLOOKUP(I313,Hoja2!A$3:I$54,7,0)</f>
        <v>N/A</v>
      </c>
      <c r="AB313" s="64" t="str">
        <f>VLOOKUP(I313,Hoja2!A$3:I$54,8,0)</f>
        <v>BUENAS PRACTICAS, APLICACIÓN DE PROCEDIMIENTOS</v>
      </c>
      <c r="AC313" s="65" t="str">
        <f>VLOOKUP(I313,Hoja2!A$3:I$54,9,0)</f>
        <v>BUENAS PRACTICAS</v>
      </c>
      <c r="AD313" s="83"/>
    </row>
    <row r="314" spans="1:30" ht="25.5">
      <c r="A314" s="158"/>
      <c r="B314" s="155"/>
      <c r="C314" s="128"/>
      <c r="D314" s="131"/>
      <c r="E314" s="134"/>
      <c r="F314" s="134"/>
      <c r="G314" s="134"/>
      <c r="H314" s="58" t="str">
        <f>VLOOKUP(I314,Hoja2!A$3:I$54,2,0)</f>
        <v>EXPLOSION, FUGA, DERRAME E INCENDIO</v>
      </c>
      <c r="I314" s="59" t="s">
        <v>230</v>
      </c>
      <c r="J314" s="58" t="str">
        <f>VLOOKUP(I314,Hoja2!A$3:I$54,3,0)</f>
        <v>INTOXICACIÓN, QUEMADURAS, LESIONES, ATRAPAMIENTO</v>
      </c>
      <c r="K314" s="60"/>
      <c r="L314" s="58" t="str">
        <f>VLOOKUP(I314,Hoja2!A$3:I$54,4,0)</f>
        <v>PG INSPECCIONES, PG EMERGENCIA</v>
      </c>
      <c r="M314" s="58" t="str">
        <f>VLOOKUP(I314,Hoja2!A$3:I$54,5,0)</f>
        <v>NO OBSERVADO</v>
      </c>
      <c r="N314" s="61">
        <v>2</v>
      </c>
      <c r="O314" s="61">
        <v>2</v>
      </c>
      <c r="P314" s="61">
        <v>10</v>
      </c>
      <c r="Q314" s="61">
        <f t="shared" si="38"/>
        <v>4</v>
      </c>
      <c r="R314" s="61">
        <f t="shared" si="39"/>
        <v>40</v>
      </c>
      <c r="S314" s="61" t="str">
        <f t="shared" si="40"/>
        <v>B-4</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PLANES DE EMERGENCIA</v>
      </c>
      <c r="AB314" s="64" t="str">
        <f>VLOOKUP(I314,Hoja2!A$3:I$54,8,0)</f>
        <v>PROTOCOLOS DE EVACUACIÓN, PUNTO DE ENCUENTRO</v>
      </c>
      <c r="AC314" s="65" t="str">
        <f>VLOOKUP(I314,Hoja2!A$3:I$54,9,0)</f>
        <v>N/A</v>
      </c>
      <c r="AD314" s="83"/>
    </row>
    <row r="315" spans="1:30" ht="15">
      <c r="A315" s="158"/>
      <c r="B315" s="155"/>
      <c r="C315" s="128"/>
      <c r="D315" s="131"/>
      <c r="E315" s="134"/>
      <c r="F315" s="134"/>
      <c r="G315" s="134"/>
      <c r="H315" s="58" t="str">
        <f>VLOOKUP(I315,Hoja2!A$3:I$54,2,0)</f>
        <v>AUSENCIA O EXCESO DE LUZ EN UN AMBIENTE</v>
      </c>
      <c r="I315" s="59" t="s">
        <v>47</v>
      </c>
      <c r="J315" s="58" t="str">
        <f>VLOOKUP(I315,Hoja2!A$3:I$54,3,0)</f>
        <v>ESTRÉS, DIFICULTAD PARA VER, CANSANCIO VISUAL</v>
      </c>
      <c r="K315" s="60"/>
      <c r="L315" s="58" t="str">
        <f>VLOOKUP(I315,Hoja2!A$3:I$54,4,0)</f>
        <v>PG INSPECCIONES, PG EMERGENCIA</v>
      </c>
      <c r="M315" s="58" t="str">
        <f>VLOOKUP(I315,Hoja2!A$3:I$54,5,0)</f>
        <v>NO OBSERVADO</v>
      </c>
      <c r="N315" s="61">
        <v>10</v>
      </c>
      <c r="O315" s="61">
        <v>3</v>
      </c>
      <c r="P315" s="61">
        <v>25</v>
      </c>
      <c r="Q315" s="61">
        <f t="shared" si="38"/>
        <v>30</v>
      </c>
      <c r="R315" s="61">
        <f t="shared" si="39"/>
        <v>750</v>
      </c>
      <c r="S315" s="61" t="str">
        <f t="shared" si="40"/>
        <v>MA-30</v>
      </c>
      <c r="T315" s="62" t="str">
        <f t="shared" si="41"/>
        <v>I</v>
      </c>
      <c r="U315" s="62" t="str">
        <f t="shared" si="43"/>
        <v>No Aceptable</v>
      </c>
      <c r="V315" s="60">
        <v>1</v>
      </c>
      <c r="W315" s="58" t="str">
        <f>VLOOKUP(I315,Hoja2!A$3:I$54,6,0)</f>
        <v>SECUELA, CALIFICACIÓN DE ENFERMEDAD LABORAL</v>
      </c>
      <c r="X315" s="65"/>
      <c r="Y315" s="65"/>
      <c r="Z315" s="65"/>
      <c r="AA315" s="64" t="str">
        <f>VLOOKUP(I315,Hoja2!A$3:I$54,7,0)</f>
        <v>N/A</v>
      </c>
      <c r="AB315" s="64" t="str">
        <f>VLOOKUP(I315,Hoja2!A$3:I$54,8,0)</f>
        <v>AUTOCUIDADO E HIGIENE</v>
      </c>
      <c r="AC315" s="65" t="str">
        <f>VLOOKUP(I315,Hoja2!A$3:I$54,9,0)</f>
        <v>PG HIGIENE</v>
      </c>
      <c r="AD315" s="83"/>
    </row>
    <row r="316" spans="1:30" ht="15">
      <c r="A316" s="158"/>
      <c r="B316" s="155"/>
      <c r="C316" s="128"/>
      <c r="D316" s="131"/>
      <c r="E316" s="134"/>
      <c r="F316" s="134"/>
      <c r="G316" s="134"/>
      <c r="H316" s="58" t="str">
        <f>VLOOKUP(I316,Hoja2!A$3:I$54,2,0)</f>
        <v>MÁQUINARIA O EQUIPO</v>
      </c>
      <c r="I316" s="59" t="s">
        <v>54</v>
      </c>
      <c r="J316" s="58" t="str">
        <f>VLOOKUP(I316,Hoja2!A$3:I$54,3,0)</f>
        <v>SORDERA, ESTRÉS, HIPOACUSIA, CEFALÉA, IRRATIBILIDAD</v>
      </c>
      <c r="K316" s="60"/>
      <c r="L316" s="58" t="str">
        <f>VLOOKUP(I316,Hoja2!A$3:I$54,4,0)</f>
        <v>PG INSPECCIONES, PG EMERGENCIA</v>
      </c>
      <c r="M316" s="58" t="str">
        <f>VLOOKUP(I316,Hoja2!A$3:I$54,5,0)</f>
        <v>PVE RUIDO</v>
      </c>
      <c r="N316" s="61">
        <v>10</v>
      </c>
      <c r="O316" s="61">
        <v>3</v>
      </c>
      <c r="P316" s="61">
        <v>25</v>
      </c>
      <c r="Q316" s="61">
        <f t="shared" si="38"/>
        <v>30</v>
      </c>
      <c r="R316" s="61">
        <f t="shared" si="39"/>
        <v>750</v>
      </c>
      <c r="S316" s="61" t="str">
        <f t="shared" si="40"/>
        <v>MA-30</v>
      </c>
      <c r="T316" s="62" t="str">
        <f t="shared" si="41"/>
        <v>I</v>
      </c>
      <c r="U316" s="62" t="str">
        <f t="shared" si="43"/>
        <v>No Aceptable</v>
      </c>
      <c r="V316" s="60">
        <v>1</v>
      </c>
      <c r="W316" s="58" t="str">
        <f>VLOOKUP(I316,Hoja2!A$3:I$54,6,0)</f>
        <v>SECUELA, CALIFICACIÓN DE ENFERMEDAD LABORAL</v>
      </c>
      <c r="X316" s="65"/>
      <c r="Y316" s="65"/>
      <c r="Z316" s="65"/>
      <c r="AA316" s="64" t="str">
        <f>VLOOKUP(I316,Hoja2!A$3:I$54,7,0)</f>
        <v>N/A</v>
      </c>
      <c r="AB316" s="64" t="str">
        <f>VLOOKUP(I316,Hoja2!A$3:I$54,8,0)</f>
        <v>AUTOCUIDADO E HIGIENE</v>
      </c>
      <c r="AC316" s="65" t="str">
        <f>VLOOKUP(I316,Hoja2!A$3:I$54,9,0)</f>
        <v>FORTALECIMIENTO PV RUIDO</v>
      </c>
      <c r="AD316" s="83"/>
    </row>
    <row r="317" spans="1:30" ht="15">
      <c r="A317" s="158"/>
      <c r="B317" s="155"/>
      <c r="C317" s="128"/>
      <c r="D317" s="131"/>
      <c r="E317" s="134"/>
      <c r="F317" s="134"/>
      <c r="G317" s="134"/>
      <c r="H317" s="58" t="str">
        <f>VLOOKUP(I317,Hoja2!A$3:I$54,2,0)</f>
        <v>MÁQUINARIA O EQUIPO</v>
      </c>
      <c r="I317" s="59" t="s">
        <v>59</v>
      </c>
      <c r="J317" s="58" t="str">
        <f>VLOOKUP(I317,Hoja2!A$3:I$54,3,0)</f>
        <v>MAREOS, VÓMITOS, Y SÍNTOMAS NEURÓLOGICOS</v>
      </c>
      <c r="K317" s="60"/>
      <c r="L317" s="58" t="str">
        <f>VLOOKUP(I317,Hoja2!A$3:I$54,4,0)</f>
        <v>PG INSPECCIONES, PG EMERGENCIA</v>
      </c>
      <c r="M317" s="58" t="str">
        <f>VLOOKUP(I317,Hoja2!A$3:I$54,5,0)</f>
        <v>PVE RUIDO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N/A</v>
      </c>
      <c r="AB317" s="64" t="str">
        <f>VLOOKUP(I317,Hoja2!A$3:I$54,8,0)</f>
        <v>AUTOCUIDADO</v>
      </c>
      <c r="AC317" s="65" t="str">
        <f>VLOOKUP(I317,Hoja2!A$3:I$54,9,0)</f>
        <v>PG HIGIENE</v>
      </c>
      <c r="AD317" s="83"/>
    </row>
    <row r="318" spans="1:30" ht="15">
      <c r="A318" s="158"/>
      <c r="B318" s="155"/>
      <c r="C318" s="128"/>
      <c r="D318" s="131"/>
      <c r="E318" s="134"/>
      <c r="F318" s="134"/>
      <c r="G318" s="134"/>
      <c r="H318" s="58" t="str">
        <f>VLOOKUP(I318,Hoja2!A$3:I$54,2,0)</f>
        <v>X, GAMMA, ALFA, BETA, NEUTRONES</v>
      </c>
      <c r="I318" s="59" t="s">
        <v>69</v>
      </c>
      <c r="J318" s="58" t="str">
        <f>VLOOKUP(I318,Hoja2!A$3:I$54,3,0)</f>
        <v>QUEMADURAS</v>
      </c>
      <c r="K318" s="60"/>
      <c r="L318" s="58" t="str">
        <f>VLOOKUP(I318,Hoja2!A$3:I$54,4,0)</f>
        <v>PG INSPECCIONES, PG EMERGENCIA</v>
      </c>
      <c r="M318" s="58" t="str">
        <f>VLOOKUP(I318,Hoja2!A$3:I$54,5,0)</f>
        <v>PVE RADIACIÓN</v>
      </c>
      <c r="N318" s="61">
        <v>2</v>
      </c>
      <c r="O318" s="61">
        <v>3</v>
      </c>
      <c r="P318" s="61">
        <v>10</v>
      </c>
      <c r="Q318" s="61">
        <f t="shared" si="38"/>
        <v>6</v>
      </c>
      <c r="R318" s="61">
        <f t="shared" si="39"/>
        <v>60</v>
      </c>
      <c r="S318" s="61" t="str">
        <f t="shared" si="40"/>
        <v>M-6</v>
      </c>
      <c r="T318" s="62" t="str">
        <f t="shared" si="41"/>
        <v>III</v>
      </c>
      <c r="U318" s="62" t="str">
        <f t="shared" si="43"/>
        <v>Mejorable</v>
      </c>
      <c r="V318" s="60">
        <v>1</v>
      </c>
      <c r="W318" s="58" t="str">
        <f>VLOOKUP(I318,Hoja2!A$3:I$54,6,0)</f>
        <v>SECUELA, CALIFICACIÓN DE ENFERMEDAD LABORAL, MUERTE</v>
      </c>
      <c r="X318" s="65"/>
      <c r="Y318" s="65"/>
      <c r="Z318" s="65"/>
      <c r="AA318" s="64" t="str">
        <f>VLOOKUP(I318,Hoja2!A$3:I$54,7,0)</f>
        <v>N/A</v>
      </c>
      <c r="AB318" s="64" t="str">
        <f>VLOOKUP(I318,Hoja2!A$3:I$54,8,0)</f>
        <v>N/A</v>
      </c>
      <c r="AC318" s="65" t="str">
        <f>VLOOKUP(I318,Hoja2!A$3:I$54,9,0)</f>
        <v>FORTALECIMIENTO PVE RADIACIÓN</v>
      </c>
      <c r="AD318" s="83"/>
    </row>
    <row r="319" spans="1:30" ht="25.5">
      <c r="A319" s="158"/>
      <c r="B319" s="155"/>
      <c r="C319" s="128"/>
      <c r="D319" s="131"/>
      <c r="E319" s="134"/>
      <c r="F319" s="134"/>
      <c r="G319" s="134"/>
      <c r="H319" s="58" t="str">
        <f>VLOOKUP(I319,Hoja2!A$3:I$54,2,0)</f>
        <v>POLVOS INORGÁNICOS</v>
      </c>
      <c r="I319" s="59" t="s">
        <v>78</v>
      </c>
      <c r="J319" s="58" t="str">
        <f>VLOOKUP(I319,Hoja2!A$3:I$54,3,0)</f>
        <v>COMPLICACIONES RESPIRATORIAS</v>
      </c>
      <c r="K319" s="60"/>
      <c r="L319" s="58" t="str">
        <f>VLOOKUP(I319,Hoja2!A$3:I$54,4,0)</f>
        <v>PG INSPECCIONES, PG EMERGENCIA, PG RIESGO QUÍMICO</v>
      </c>
      <c r="M319" s="58" t="str">
        <f>VLOOKUP(I319,Hoja2!A$3:I$54,5,0)</f>
        <v>ELEMENTOS DE PROTECCIÓN PERSONAL</v>
      </c>
      <c r="N319" s="61">
        <v>2</v>
      </c>
      <c r="O319" s="61">
        <v>3</v>
      </c>
      <c r="P319" s="61">
        <v>10</v>
      </c>
      <c r="Q319" s="61">
        <f t="shared" si="38"/>
        <v>6</v>
      </c>
      <c r="R319" s="61">
        <f t="shared" si="39"/>
        <v>60</v>
      </c>
      <c r="S319" s="61" t="str">
        <f t="shared" si="40"/>
        <v>M-6</v>
      </c>
      <c r="T319" s="62" t="str">
        <f t="shared" si="41"/>
        <v>III</v>
      </c>
      <c r="U319" s="62" t="str">
        <f t="shared" si="43"/>
        <v>Mejorable</v>
      </c>
      <c r="V319" s="60">
        <v>1</v>
      </c>
      <c r="W319" s="58" t="str">
        <f>VLOOKUP(I319,Hoja2!A$3:I$54,6,0)</f>
        <v>SECUELA, CALIFICACIÓN DE ENFERMEDAD LABORAL</v>
      </c>
      <c r="X319" s="65"/>
      <c r="Y319" s="65"/>
      <c r="Z319" s="65"/>
      <c r="AA319" s="64" t="str">
        <f>VLOOKUP(I319,Hoja2!A$3:I$54,7,0)</f>
        <v>NS QUIMICOS</v>
      </c>
      <c r="AB319" s="64" t="str">
        <f>VLOOKUP(I319,Hoja2!A$3:I$54,8,0)</f>
        <v>BUENAS PRACTICAS Y USO DE EPP</v>
      </c>
      <c r="AC319" s="65" t="str">
        <f>VLOOKUP(I319,Hoja2!A$3:I$54,9,0)</f>
        <v>PG HIGIENE</v>
      </c>
      <c r="AD319" s="83"/>
    </row>
    <row r="320" spans="1:30" ht="25.5">
      <c r="A320" s="158"/>
      <c r="B320" s="155"/>
      <c r="C320" s="128"/>
      <c r="D320" s="131"/>
      <c r="E320" s="134"/>
      <c r="F320" s="134"/>
      <c r="G320" s="134"/>
      <c r="H320" s="58" t="str">
        <f>VLOOKUP(I320,Hoja2!A$3:I$54,2,0)</f>
        <v>MATERIAL PARTICULADO</v>
      </c>
      <c r="I320" s="59" t="s">
        <v>84</v>
      </c>
      <c r="J320" s="58" t="str">
        <f>VLOOKUP(I320,Hoja2!A$3:I$54,3,0)</f>
        <v>COMPLICACIONES RESPIRATORIAS</v>
      </c>
      <c r="K320" s="60"/>
      <c r="L320" s="58" t="str">
        <f>VLOOKUP(I320,Hoja2!A$3:I$54,4,0)</f>
        <v>PG INSPECCIONES, PG EMERGENCIA, PG RIESGO QUÍMICO</v>
      </c>
      <c r="M320" s="58" t="str">
        <f>VLOOKUP(I320,Hoja2!A$3:I$54,5,0)</f>
        <v>ELEMENTOS DE PROTECCIÓN PERSONAL</v>
      </c>
      <c r="N320" s="61">
        <v>2</v>
      </c>
      <c r="O320" s="61">
        <v>1</v>
      </c>
      <c r="P320" s="61">
        <v>10</v>
      </c>
      <c r="Q320" s="61">
        <f t="shared" si="38"/>
        <v>2</v>
      </c>
      <c r="R320" s="61">
        <f t="shared" si="39"/>
        <v>20</v>
      </c>
      <c r="S320" s="61" t="str">
        <f t="shared" si="40"/>
        <v>B-2</v>
      </c>
      <c r="T320" s="62" t="str">
        <f t="shared" si="41"/>
        <v>IV</v>
      </c>
      <c r="U320" s="62" t="str">
        <f t="shared" si="43"/>
        <v>Aceptable</v>
      </c>
      <c r="V320" s="60">
        <v>1</v>
      </c>
      <c r="W320" s="58" t="str">
        <f>VLOOKUP(I320,Hoja2!A$3:I$54,6,0)</f>
        <v>SECUELA, CALIFICACIÓN DE ENFERMEDAD LABORAL</v>
      </c>
      <c r="X320" s="65"/>
      <c r="Y320" s="65"/>
      <c r="Z320" s="65"/>
      <c r="AA320" s="64" t="str">
        <f>VLOOKUP(I320,Hoja2!A$3:I$54,7,0)</f>
        <v>NS QUIMICOS</v>
      </c>
      <c r="AB320" s="64" t="str">
        <f>VLOOKUP(I320,Hoja2!A$3:I$54,8,0)</f>
        <v>BUENAS PRACTICAS Y USO DE EPP</v>
      </c>
      <c r="AC320" s="65" t="str">
        <f>VLOOKUP(I320,Hoja2!A$3:I$54,9,0)</f>
        <v>FORTALECIMIENTO PVE QUÍMICO</v>
      </c>
      <c r="AD320" s="83"/>
    </row>
    <row r="321" spans="1:30" ht="25.5">
      <c r="A321" s="158"/>
      <c r="B321" s="155"/>
      <c r="C321" s="128"/>
      <c r="D321" s="131"/>
      <c r="E321" s="134"/>
      <c r="F321" s="134"/>
      <c r="G321" s="134"/>
      <c r="H321" s="58" t="str">
        <f>VLOOKUP(I321,Hoja2!A$3:I$54,2,0)</f>
        <v>HUMOS METÁLICOS O NO METÁLICOS</v>
      </c>
      <c r="I321" s="59" t="s">
        <v>93</v>
      </c>
      <c r="J321" s="58" t="str">
        <f>VLOOKUP(I321,Hoja2!A$3:I$54,3,0)</f>
        <v>COMPLICACIONES RESPIRATORIAS</v>
      </c>
      <c r="K321" s="60"/>
      <c r="L321" s="58" t="str">
        <f>VLOOKUP(I321,Hoja2!A$3:I$54,4,0)</f>
        <v>PG INSPECCIONES, PG EMERGENCIA, PG RIESGO QUÍMICO</v>
      </c>
      <c r="M321" s="58" t="str">
        <f>VLOOKUP(I321,Hoja2!A$3:I$54,5,0)</f>
        <v>ELEMENTOS DE PROTECCIÓN PERSONAL</v>
      </c>
      <c r="N321" s="61">
        <v>2</v>
      </c>
      <c r="O321" s="61">
        <v>1</v>
      </c>
      <c r="P321" s="61">
        <v>10</v>
      </c>
      <c r="Q321" s="61">
        <f t="shared" si="38"/>
        <v>2</v>
      </c>
      <c r="R321" s="61">
        <f t="shared" si="39"/>
        <v>20</v>
      </c>
      <c r="S321" s="61" t="str">
        <f t="shared" si="40"/>
        <v>B-2</v>
      </c>
      <c r="T321" s="62" t="str">
        <f t="shared" si="41"/>
        <v>IV</v>
      </c>
      <c r="U321" s="62" t="str">
        <f t="shared" si="43"/>
        <v>Aceptable</v>
      </c>
      <c r="V321" s="60">
        <v>1</v>
      </c>
      <c r="W321" s="58" t="str">
        <f>VLOOKUP(I321,Hoja2!A$3:I$54,6,0)</f>
        <v>SECUELA, CALIFICACIÓN DE ENFERMEDAD LABORAL, MUERTE</v>
      </c>
      <c r="X321" s="65"/>
      <c r="Y321" s="65"/>
      <c r="Z321" s="65"/>
      <c r="AA321" s="64" t="str">
        <f>VLOOKUP(I321,Hoja2!A$3:I$54,7,0)</f>
        <v>NS QUIMICOS</v>
      </c>
      <c r="AB321" s="64" t="str">
        <f>VLOOKUP(I321,Hoja2!A$3:I$54,8,0)</f>
        <v>BUENAS PRACTICAS, AUTOCUIDADO Y EPP</v>
      </c>
      <c r="AC321" s="65" t="str">
        <f>VLOOKUP(I321,Hoja2!A$3:I$54,9,0)</f>
        <v>FORTALECIMIENTO PVE QUÍMICO</v>
      </c>
      <c r="AD321" s="83"/>
    </row>
    <row r="322" spans="1:30" ht="25.5">
      <c r="A322" s="158"/>
      <c r="B322" s="155"/>
      <c r="C322" s="128"/>
      <c r="D322" s="131"/>
      <c r="E322" s="134"/>
      <c r="F322" s="134"/>
      <c r="G322" s="134"/>
      <c r="H322" s="58" t="str">
        <f>VLOOKUP(I322,Hoja2!A$3:I$54,2,0)</f>
        <v>MICROORGANISMOS EN EL AMBIENTE</v>
      </c>
      <c r="I322" s="59" t="s">
        <v>240</v>
      </c>
      <c r="J322" s="58" t="str">
        <f>VLOOKUP(I322,Hoja2!A$3:I$54,3,0)</f>
        <v>LESIONES EN LA PIEL, MALESTAR GENERAL</v>
      </c>
      <c r="K322" s="60"/>
      <c r="L322" s="58" t="str">
        <f>VLOOKUP(I322,Hoja2!A$3:I$54,4,0)</f>
        <v>PG INSPECCIONES, PG EMERGENCIA</v>
      </c>
      <c r="M322" s="58" t="str">
        <f>VLOOKUP(I322,Hoja2!A$3:I$54,5,0)</f>
        <v>PVE BIOLÓGICO, ELEMENTOS DE PROTECCION PERSONAL</v>
      </c>
      <c r="N322" s="61">
        <v>2</v>
      </c>
      <c r="O322" s="61">
        <v>3</v>
      </c>
      <c r="P322" s="61">
        <v>10</v>
      </c>
      <c r="Q322" s="61">
        <f t="shared" si="38"/>
        <v>6</v>
      </c>
      <c r="R322" s="61">
        <f t="shared" si="39"/>
        <v>60</v>
      </c>
      <c r="S322" s="61" t="str">
        <f t="shared" si="40"/>
        <v>M-6</v>
      </c>
      <c r="T322" s="62" t="str">
        <f t="shared" si="41"/>
        <v>III</v>
      </c>
      <c r="U322" s="62" t="str">
        <f t="shared" si="43"/>
        <v>Mejorable</v>
      </c>
      <c r="V322" s="60">
        <v>1</v>
      </c>
      <c r="W322" s="58" t="str">
        <f>VLOOKUP(I322,Hoja2!A$3:I$54,6,0)</f>
        <v>SECUELA, CALIFICACIÓN DE ENFERMEDAD LABORAL, MUERTE</v>
      </c>
      <c r="X322" s="65"/>
      <c r="Y322" s="65"/>
      <c r="Z322" s="65"/>
      <c r="AA322" s="64" t="str">
        <f>VLOOKUP(I322,Hoja2!A$3:I$54,7,0)</f>
        <v>NS BIOLÓGICO</v>
      </c>
      <c r="AB322" s="64" t="str">
        <f>VLOOKUP(I322,Hoja2!A$3:I$54,8,0)</f>
        <v>AUTOCIODADO E HIGIENE, USO DE EPP</v>
      </c>
      <c r="AC322" s="65" t="str">
        <f>VLOOKUP(I322,Hoja2!A$3:I$54,9,0)</f>
        <v>N/A</v>
      </c>
      <c r="AD322" s="83"/>
    </row>
    <row r="323" spans="1:30" ht="25.5">
      <c r="A323" s="158"/>
      <c r="B323" s="155"/>
      <c r="C323" s="128"/>
      <c r="D323" s="131"/>
      <c r="E323" s="134"/>
      <c r="F323" s="134"/>
      <c r="G323" s="134"/>
      <c r="H323" s="58" t="str">
        <f>VLOOKUP(I323,Hoja2!A$3:I$54,2,0)</f>
        <v>HONGOS</v>
      </c>
      <c r="I323" s="59" t="s">
        <v>113</v>
      </c>
      <c r="J323" s="58" t="str">
        <f>VLOOKUP(I323,Hoja2!A$3:I$54,3,0)</f>
        <v>LESIONES EN LA PIEL</v>
      </c>
      <c r="K323" s="60"/>
      <c r="L323" s="58" t="str">
        <f>VLOOKUP(I323,Hoja2!A$3:I$54,4,0)</f>
        <v>PG INSPECCIONES, PG EMERGENCIA</v>
      </c>
      <c r="M323" s="58" t="str">
        <f>VLOOKUP(I323,Hoja2!A$3:I$54,5,0)</f>
        <v>PVE BIOLÓGICO</v>
      </c>
      <c r="N323" s="61">
        <v>2</v>
      </c>
      <c r="O323" s="61">
        <v>1</v>
      </c>
      <c r="P323" s="61">
        <v>10</v>
      </c>
      <c r="Q323" s="61">
        <f t="shared" si="38"/>
        <v>2</v>
      </c>
      <c r="R323" s="61">
        <f t="shared" si="39"/>
        <v>20</v>
      </c>
      <c r="S323" s="61" t="str">
        <f t="shared" si="40"/>
        <v>B-2</v>
      </c>
      <c r="T323" s="62" t="str">
        <f t="shared" si="41"/>
        <v>IV</v>
      </c>
      <c r="U323" s="62" t="str">
        <f t="shared" si="43"/>
        <v>Aceptable</v>
      </c>
      <c r="V323" s="60">
        <v>1</v>
      </c>
      <c r="W323" s="58" t="str">
        <f>VLOOKUP(I323,Hoja2!A$3:I$54,6,0)</f>
        <v>SECUELA</v>
      </c>
      <c r="X323" s="65"/>
      <c r="Y323" s="65"/>
      <c r="Z323" s="65"/>
      <c r="AA323" s="64" t="str">
        <f>VLOOKUP(I323,Hoja2!A$3:I$54,7,0)</f>
        <v>NS BIOLÓGICO</v>
      </c>
      <c r="AB323" s="64" t="str">
        <f>VLOOKUP(I323,Hoja2!A$3:I$54,8,0)</f>
        <v>AUTOCUIDADO E HIGIENE, USO DE EPP</v>
      </c>
      <c r="AC323" s="65" t="str">
        <f>VLOOKUP(I323,Hoja2!A$3:I$54,9,0)</f>
        <v>N/A</v>
      </c>
      <c r="AD323" s="83"/>
    </row>
    <row r="324" spans="1:30" ht="25.5">
      <c r="A324" s="158"/>
      <c r="B324" s="155"/>
      <c r="C324" s="128"/>
      <c r="D324" s="131"/>
      <c r="E324" s="134"/>
      <c r="F324" s="134"/>
      <c r="G324" s="134"/>
      <c r="H324" s="58" t="str">
        <f>VLOOKUP(I324,Hoja2!A$3:I$54,2,0)</f>
        <v>ANIMALES VIVOS</v>
      </c>
      <c r="I324" s="59" t="s">
        <v>122</v>
      </c>
      <c r="J324" s="58" t="str">
        <f>VLOOKUP(I324,Hoja2!A$3:I$54,3,0)</f>
        <v>LESIONES EN TEJIDOS, INFECCIONES, ENFERMADES INFECTOCONTAGIOSAS</v>
      </c>
      <c r="K324" s="60"/>
      <c r="L324" s="58" t="str">
        <f>VLOOKUP(I324,Hoja2!A$3:I$54,4,0)</f>
        <v>PG INSPECCIONES, PG EMERGENCIA</v>
      </c>
      <c r="M324" s="58" t="str">
        <f>VLOOKUP(I324,Hoja2!A$3:I$54,5,0)</f>
        <v>ELEMENTOS DE PROTECCIÓN PERSONAL</v>
      </c>
      <c r="N324" s="61">
        <v>2</v>
      </c>
      <c r="O324" s="61">
        <v>2</v>
      </c>
      <c r="P324" s="61">
        <v>10</v>
      </c>
      <c r="Q324" s="61">
        <f t="shared" si="38"/>
        <v>4</v>
      </c>
      <c r="R324" s="61">
        <f t="shared" si="39"/>
        <v>40</v>
      </c>
      <c r="S324" s="61" t="str">
        <f t="shared" si="40"/>
        <v>B-4</v>
      </c>
      <c r="T324" s="62" t="str">
        <f t="shared" si="41"/>
        <v>III</v>
      </c>
      <c r="U324" s="62" t="str">
        <f t="shared" si="43"/>
        <v>Mejorable</v>
      </c>
      <c r="V324" s="60">
        <v>1</v>
      </c>
      <c r="W324" s="58" t="str">
        <f>VLOOKUP(I324,Hoja2!A$3:I$54,6,0)</f>
        <v>SECUELA, CALIFICACIÓN DE ENFERMEDAD LABORAL, MUERTE</v>
      </c>
      <c r="X324" s="65"/>
      <c r="Y324" s="65"/>
      <c r="Z324" s="65"/>
      <c r="AA324" s="64" t="str">
        <f>VLOOKUP(I324,Hoja2!A$3:I$54,7,0)</f>
        <v>NS BIOLÓGICO</v>
      </c>
      <c r="AB324" s="64" t="str">
        <f>VLOOKUP(I324,Hoja2!A$3:I$54,8,0)</f>
        <v>AUTOCUIDADO E HIGIENE, USO DE EPP</v>
      </c>
      <c r="AC324" s="65" t="str">
        <f>VLOOKUP(I324,Hoja2!A$3:I$54,9,0)</f>
        <v>BUENAS PRACTICAS</v>
      </c>
      <c r="AD324" s="83"/>
    </row>
    <row r="325" spans="1:30" ht="38.25">
      <c r="A325" s="158"/>
      <c r="B325" s="155"/>
      <c r="C325" s="128"/>
      <c r="D325" s="131"/>
      <c r="E325" s="134"/>
      <c r="F325" s="134"/>
      <c r="G325" s="134"/>
      <c r="H325" s="58" t="str">
        <f>VLOOKUP(I325,Hoja2!A$3:I$54,2,0)</f>
        <v>CARGA DE UN PESO MAYOR AL RECOMENDADO</v>
      </c>
      <c r="I325" s="59" t="s">
        <v>125</v>
      </c>
      <c r="J325" s="58" t="str">
        <f>VLOOKUP(I325,Hoja2!A$3:I$54,3,0)</f>
        <v>LESIONES OSTEOMUSCULARES</v>
      </c>
      <c r="K325" s="60"/>
      <c r="L325" s="58" t="str">
        <f>VLOOKUP(I325,Hoja2!A$3:I$54,4,0)</f>
        <v>PG INSPECCIONES, PG EMERGENCIA</v>
      </c>
      <c r="M325" s="58" t="str">
        <f>VLOOKUP(I325,Hoja2!A$3:I$54,5,0)</f>
        <v>PVE BIOMECÁNICO, PROGRAMA PAUSAS ACTIVAS, PG MEDICINA PREVENTIVA Y DEL TRABAJO</v>
      </c>
      <c r="N325" s="61">
        <v>2</v>
      </c>
      <c r="O325" s="61">
        <v>3</v>
      </c>
      <c r="P325" s="61">
        <v>10</v>
      </c>
      <c r="Q325" s="61">
        <f t="shared" si="38"/>
        <v>6</v>
      </c>
      <c r="R325" s="61">
        <f t="shared" si="39"/>
        <v>60</v>
      </c>
      <c r="S325" s="61" t="str">
        <f t="shared" si="40"/>
        <v>M-6</v>
      </c>
      <c r="T325" s="62" t="str">
        <f t="shared" si="41"/>
        <v>III</v>
      </c>
      <c r="U325" s="62" t="str">
        <f t="shared" si="43"/>
        <v>Mejorable</v>
      </c>
      <c r="V325" s="60">
        <v>1</v>
      </c>
      <c r="W325" s="58" t="str">
        <f>VLOOKUP(I325,Hoja2!A$3:I$54,6,0)</f>
        <v>SECUELA, CALIFICACIÓN DE ENFERMEDAD LABORAL</v>
      </c>
      <c r="X325" s="65"/>
      <c r="Y325" s="65"/>
      <c r="Z325" s="65"/>
      <c r="AA325" s="64" t="str">
        <f>VLOOKUP(I325,Hoja2!A$3:I$54,7,0)</f>
        <v>NS MANEJO DE CARGAS</v>
      </c>
      <c r="AB325" s="64" t="str">
        <f>VLOOKUP(I325,Hoja2!A$3:I$54,8,0)</f>
        <v>LEVANTAMIENTO MANUAL Y MECÁNICO DE CARGAS</v>
      </c>
      <c r="AC325" s="65" t="str">
        <f>VLOOKUP(I325,Hoja2!A$3:I$54,9,0)</f>
        <v>FORTALECIMIENTO PVE BIOMECÁNICO</v>
      </c>
      <c r="AD325" s="83"/>
    </row>
    <row r="326" spans="1:30" ht="40.5">
      <c r="A326" s="158"/>
      <c r="B326" s="155"/>
      <c r="C326" s="128"/>
      <c r="D326" s="131"/>
      <c r="E326" s="134"/>
      <c r="F326" s="134"/>
      <c r="G326" s="134"/>
      <c r="H326" s="58" t="str">
        <f>VLOOKUP(I326,Hoja2!A$3:I$54,2,0)</f>
        <v>HIGIENE POSTURAL, MOVIMIENTOS REPETITIVOS</v>
      </c>
      <c r="I326" s="59" t="s">
        <v>245</v>
      </c>
      <c r="J326" s="58" t="str">
        <f>VLOOKUP(I326,Hoja2!A$3:I$54,3,0)</f>
        <v>LESIONES OSTEOMUSCULARES, TRANSTORNO DE TRAUMA ACUMULATIVO</v>
      </c>
      <c r="K326" s="60"/>
      <c r="L326" s="58" t="str">
        <f>VLOOKUP(I326,Hoja2!A$3:I$54,4,0)</f>
        <v>PG INSPECCIONES, PG EMERGENCIA</v>
      </c>
      <c r="M326" s="58" t="str">
        <f>VLOOKUP(I326,Hoja2!A$3:I$54,5,0)</f>
        <v>PVE BIOMECÁNICO, PG MEDICINA PREVENTIVA Y DEL TRABAJO</v>
      </c>
      <c r="N326" s="61">
        <v>2</v>
      </c>
      <c r="O326" s="61">
        <v>3</v>
      </c>
      <c r="P326" s="61">
        <v>25</v>
      </c>
      <c r="Q326" s="61">
        <f t="shared" ref="Q326:Q396" si="44">N326*O326</f>
        <v>6</v>
      </c>
      <c r="R326" s="61">
        <f t="shared" ref="R326:R396" si="45">Q326*P326</f>
        <v>150</v>
      </c>
      <c r="S326" s="61" t="str">
        <f t="shared" ref="S326:S396" si="46">IF(Q326=40,"MA-40",IF(Q326=30,"MA-30",IF(Q326=20,"A-20",IF(Q326=10,"A-10",IF(Q326=24,"MA-24",IF(Q326=18,"A-18",IF(Q326=12,"A-12",IF(Q326=6,"M-6",IF(Q326=8,"M-8",IF(Q326=6,"M-6",IF(Q326=4,"B-4",IF(Q326=2,"B-2",))))))))))))</f>
        <v>M-6</v>
      </c>
      <c r="T326" s="62" t="str">
        <f t="shared" ref="T326:T396" si="47">IF(R326&lt;=20,"IV",IF(R326&lt;=120,"III",IF(R326&lt;=500,"II",IF(R326&lt;=4000,"I"))))</f>
        <v>II</v>
      </c>
      <c r="U326" s="62" t="str">
        <f t="shared" si="43"/>
        <v>No Aceptable o Aceptable con Control Especifico</v>
      </c>
      <c r="V326" s="60">
        <v>1</v>
      </c>
      <c r="W326" s="58" t="str">
        <f>VLOOKUP(I326,Hoja2!A$3:I$54,6,0)</f>
        <v>SECUELA, CALIFICACIÓN DE ENFERMEDAD LABORAL</v>
      </c>
      <c r="X326" s="65"/>
      <c r="Y326" s="65"/>
      <c r="Z326" s="65"/>
      <c r="AA326" s="64" t="str">
        <f>VLOOKUP(I326,Hoja2!A$3:I$54,7,0)</f>
        <v>NS MANEJO DE CARGAS</v>
      </c>
      <c r="AB326" s="64" t="str">
        <f>VLOOKUP(I326,Hoja2!A$3:I$54,8,0)</f>
        <v>HIGIENE POSTURAL</v>
      </c>
      <c r="AC326" s="65" t="str">
        <f>VLOOKUP(I326,Hoja2!A$3:I$54,9,0)</f>
        <v>FORTALECIMIENTO PVE BIOMECÁNICO</v>
      </c>
      <c r="AD326" s="83"/>
    </row>
    <row r="327" spans="1:30" ht="25.5">
      <c r="A327" s="158"/>
      <c r="B327" s="155"/>
      <c r="C327" s="128"/>
      <c r="D327" s="131"/>
      <c r="E327" s="134"/>
      <c r="F327" s="134"/>
      <c r="G327" s="134"/>
      <c r="H327" s="58" t="str">
        <f>VLOOKUP(I327,Hoja2!A$3:I$54,2,0)</f>
        <v>RELACIONES, COHESIÓN, CALIDAD DE INTERACCIONES NO EFECTIVA, NO HAY TRABAJO EN EQUIPO</v>
      </c>
      <c r="I327" s="59" t="s">
        <v>141</v>
      </c>
      <c r="J327" s="58" t="str">
        <f>VLOOKUP(I327,Hoja2!A$3:I$54,3,0)</f>
        <v>ENFERMEDADES DIGESTIVAS, IRRITABILIDAD</v>
      </c>
      <c r="K327" s="60"/>
      <c r="L327" s="58" t="str">
        <f>VLOOKUP(I327,Hoja2!A$3:I$54,4,0)</f>
        <v>N/A</v>
      </c>
      <c r="M327" s="58" t="str">
        <f>VLOOKUP(I327,Hoja2!A$3:I$54,5,0)</f>
        <v>PVE PSICOSOCIAL</v>
      </c>
      <c r="N327" s="61">
        <v>2</v>
      </c>
      <c r="O327" s="61">
        <v>3</v>
      </c>
      <c r="P327" s="61">
        <v>10</v>
      </c>
      <c r="Q327" s="61">
        <f t="shared" si="44"/>
        <v>6</v>
      </c>
      <c r="R327" s="61">
        <f t="shared" si="45"/>
        <v>60</v>
      </c>
      <c r="S327" s="61" t="str">
        <f t="shared" si="46"/>
        <v>M-6</v>
      </c>
      <c r="T327" s="62" t="str">
        <f t="shared" si="47"/>
        <v>III</v>
      </c>
      <c r="U327" s="62" t="str">
        <f t="shared" si="43"/>
        <v>Mejorable</v>
      </c>
      <c r="V327" s="60">
        <v>1</v>
      </c>
      <c r="W327" s="58" t="str">
        <f>VLOOKUP(I327,Hoja2!A$3:I$54,6,0)</f>
        <v>SECUELA, CALIFICACIÓN DE ENFERMEDAD LABORAL</v>
      </c>
      <c r="X327" s="65"/>
      <c r="Y327" s="65"/>
      <c r="Z327" s="65"/>
      <c r="AA327" s="64" t="str">
        <f>VLOOKUP(I327,Hoja2!A$3:I$54,7,0)</f>
        <v>N/A</v>
      </c>
      <c r="AB327" s="64" t="str">
        <f>VLOOKUP(I327,Hoja2!A$3:I$54,8,0)</f>
        <v>N/A</v>
      </c>
      <c r="AC327" s="65" t="str">
        <f>VLOOKUP(I327,Hoja2!A$3:I$54,9,0)</f>
        <v>FORTALECIMIENTO PVE PSICOSOCIAL</v>
      </c>
      <c r="AD327" s="83"/>
    </row>
    <row r="328" spans="1:30" ht="25.5">
      <c r="A328" s="158"/>
      <c r="B328" s="155"/>
      <c r="C328" s="128"/>
      <c r="D328" s="131"/>
      <c r="E328" s="134"/>
      <c r="F328" s="134"/>
      <c r="G328" s="134"/>
      <c r="H328" s="58" t="str">
        <f>VLOOKUP(I328,Hoja2!A$3:I$54,2,0)</f>
        <v>CARGA MENTAL, DEMANDAS EMOCIONALES, INESPECIFICIDAD DE DEFINICIÓN DE ROLES, MONOTONÍA</v>
      </c>
      <c r="I328" s="59" t="s">
        <v>146</v>
      </c>
      <c r="J328" s="58" t="str">
        <f>VLOOKUP(I328,Hoja2!A$3:I$54,3,0)</f>
        <v>ESTRÉS, CEFALÉA, IRRITABILIDAD</v>
      </c>
      <c r="K328" s="60"/>
      <c r="L328" s="58" t="str">
        <f>VLOOKUP(I328,Hoja2!A$3:I$54,4,0)</f>
        <v>N/A</v>
      </c>
      <c r="M328" s="58" t="str">
        <f>VLOOKUP(I328,Hoja2!A$3:I$54,5,0)</f>
        <v>PVE PSICOSOCIAL</v>
      </c>
      <c r="N328" s="61">
        <v>2</v>
      </c>
      <c r="O328" s="61">
        <v>1</v>
      </c>
      <c r="P328" s="61">
        <v>10</v>
      </c>
      <c r="Q328" s="61">
        <f t="shared" si="44"/>
        <v>2</v>
      </c>
      <c r="R328" s="61">
        <f t="shared" si="45"/>
        <v>20</v>
      </c>
      <c r="S328" s="61" t="str">
        <f t="shared" si="46"/>
        <v>B-2</v>
      </c>
      <c r="T328" s="62" t="str">
        <f t="shared" si="47"/>
        <v>IV</v>
      </c>
      <c r="U328" s="62" t="str">
        <f t="shared" si="43"/>
        <v>Aceptable</v>
      </c>
      <c r="V328" s="60">
        <v>1</v>
      </c>
      <c r="W328" s="58" t="str">
        <f>VLOOKUP(I328,Hoja2!A$3:I$54,6,0)</f>
        <v>SECUELA, CALIFICACIÓN DE ENFERMEDAD LABORAL</v>
      </c>
      <c r="X328" s="65"/>
      <c r="Y328" s="65"/>
      <c r="Z328" s="65"/>
      <c r="AA328" s="64" t="str">
        <f>VLOOKUP(I328,Hoja2!A$3:I$54,7,0)</f>
        <v>N/A</v>
      </c>
      <c r="AB328" s="64" t="str">
        <f>VLOOKUP(I328,Hoja2!A$3:I$54,8,0)</f>
        <v>N/A</v>
      </c>
      <c r="AC328" s="65" t="str">
        <f>VLOOKUP(I328,Hoja2!A$3:I$54,9,0)</f>
        <v>FORTALECIMIENTO PVE PSICOSOCIAL</v>
      </c>
      <c r="AD328" s="83"/>
    </row>
    <row r="329" spans="1:30" ht="38.25">
      <c r="A329" s="158"/>
      <c r="B329" s="155"/>
      <c r="C329" s="128"/>
      <c r="D329" s="131"/>
      <c r="E329" s="134"/>
      <c r="F329" s="134"/>
      <c r="G329" s="134"/>
      <c r="H329" s="58" t="str">
        <f>VLOOKUP(I329,Hoja2!A$3:I$54,2,0)</f>
        <v>TECNOLOGÍA NO AVANZADA, COMUNICACIÓN NO EFECTIVA, SOBRECARGA CUANTITATIVA Y CUALITATIVA, NO HAY VARIACIÓN EN FORMA DE TRABAJO</v>
      </c>
      <c r="I329" s="59" t="s">
        <v>149</v>
      </c>
      <c r="J329" s="58" t="str">
        <f>VLOOKUP(I329,Hoja2!A$3:I$54,3,0)</f>
        <v>ENFERMEDADES DIGESTIVAS, IRRITABILIDAD</v>
      </c>
      <c r="K329" s="60"/>
      <c r="L329" s="58" t="str">
        <f>VLOOKUP(I329,Hoja2!A$3:I$54,4,0)</f>
        <v>N/A</v>
      </c>
      <c r="M329" s="58" t="str">
        <f>VLOOKUP(I329,Hoja2!A$3:I$54,5,0)</f>
        <v>PVE PSICOSOCIAL</v>
      </c>
      <c r="N329" s="61">
        <v>2</v>
      </c>
      <c r="O329" s="61">
        <v>2</v>
      </c>
      <c r="P329" s="61">
        <v>10</v>
      </c>
      <c r="Q329" s="61">
        <f t="shared" si="44"/>
        <v>4</v>
      </c>
      <c r="R329" s="61">
        <f t="shared" si="45"/>
        <v>40</v>
      </c>
      <c r="S329" s="61" t="str">
        <f t="shared" si="46"/>
        <v>B-4</v>
      </c>
      <c r="T329" s="66" t="str">
        <f t="shared" si="47"/>
        <v>III</v>
      </c>
      <c r="U329" s="66" t="str">
        <f t="shared" si="43"/>
        <v>Mejorable</v>
      </c>
      <c r="V329" s="60">
        <v>1</v>
      </c>
      <c r="W329" s="58" t="str">
        <f>VLOOKUP(I329,Hoja2!A$3:I$54,6,0)</f>
        <v>SECUELA, CALIFICACIÓN DE ENFERMEDAD LABORAL</v>
      </c>
      <c r="X329" s="65"/>
      <c r="Y329" s="65"/>
      <c r="Z329" s="65"/>
      <c r="AA329" s="64" t="str">
        <f>VLOOKUP(I329,Hoja2!A$3:I$54,7,0)</f>
        <v>N/A</v>
      </c>
      <c r="AB329" s="64" t="str">
        <f>VLOOKUP(I329,Hoja2!A$3:I$54,8,0)</f>
        <v>N/A</v>
      </c>
      <c r="AC329" s="65" t="str">
        <f>VLOOKUP(I329,Hoja2!A$3:I$54,9,0)</f>
        <v>FORTALECIMIENTO PVE PSICOSOCIAL</v>
      </c>
      <c r="AD329" s="83"/>
    </row>
    <row r="330" spans="1:30" ht="25.5">
      <c r="A330" s="158"/>
      <c r="B330" s="155"/>
      <c r="C330" s="128"/>
      <c r="D330" s="131"/>
      <c r="E330" s="134"/>
      <c r="F330" s="134"/>
      <c r="G330" s="134"/>
      <c r="H330" s="58" t="str">
        <f>VLOOKUP(I330,Hoja2!A$3:I$54,2,0)</f>
        <v>ESTILOS DE MANDO RÍGIDOS, AUSENCIA DE CAPACITACIÓN, AUSENCIA DE PROGRAMAS DE BIENESTAR</v>
      </c>
      <c r="I330" s="59" t="s">
        <v>154</v>
      </c>
      <c r="J330" s="58" t="str">
        <f>VLOOKUP(I330,Hoja2!A$3:I$54,3,0)</f>
        <v>ESTRÉS, DEPRESIÓN, DESMOTIVACIÓN, AUSENCIA DE ATENCIÓN</v>
      </c>
      <c r="K330" s="60"/>
      <c r="L330" s="58" t="str">
        <f>VLOOKUP(I330,Hoja2!A$3:I$54,4,0)</f>
        <v>N/A</v>
      </c>
      <c r="M330" s="58" t="str">
        <f>VLOOKUP(I330,Hoja2!A$3:I$54,5,0)</f>
        <v>PVE PSICOSOCIAL</v>
      </c>
      <c r="N330" s="61">
        <v>2</v>
      </c>
      <c r="O330" s="61">
        <v>2</v>
      </c>
      <c r="P330" s="61">
        <v>10</v>
      </c>
      <c r="Q330" s="61">
        <f t="shared" si="44"/>
        <v>4</v>
      </c>
      <c r="R330" s="61">
        <f t="shared" si="45"/>
        <v>40</v>
      </c>
      <c r="S330" s="61" t="str">
        <f t="shared" si="46"/>
        <v>B-4</v>
      </c>
      <c r="T330" s="66" t="str">
        <f t="shared" si="47"/>
        <v>III</v>
      </c>
      <c r="U330" s="66" t="str">
        <f t="shared" si="43"/>
        <v>Mejorable</v>
      </c>
      <c r="V330" s="60">
        <v>1</v>
      </c>
      <c r="W330" s="58" t="str">
        <f>VLOOKUP(I330,Hoja2!A$3:I$54,6,0)</f>
        <v>SECUELA, CALIFICACIÓN DE ENFERMEDAD LABORAL</v>
      </c>
      <c r="X330" s="65"/>
      <c r="Y330" s="65"/>
      <c r="Z330" s="65"/>
      <c r="AA330" s="64" t="str">
        <f>VLOOKUP(I330,Hoja2!A$3:I$54,7,0)</f>
        <v>N/A</v>
      </c>
      <c r="AB330" s="64" t="str">
        <f>VLOOKUP(I330,Hoja2!A$3:I$54,8,0)</f>
        <v>N/A</v>
      </c>
      <c r="AC330" s="65" t="str">
        <f>VLOOKUP(I330,Hoja2!A$3:I$54,9,0)</f>
        <v>FORTALECIMIENTO PVE PSICOSOCIAL</v>
      </c>
      <c r="AD330" s="83"/>
    </row>
    <row r="331" spans="1:30" ht="25.5">
      <c r="A331" s="158"/>
      <c r="B331" s="155"/>
      <c r="C331" s="128"/>
      <c r="D331" s="131"/>
      <c r="E331" s="134"/>
      <c r="F331" s="134"/>
      <c r="G331" s="134"/>
      <c r="H331" s="58" t="str">
        <f>VLOOKUP(I331,Hoja2!A$3:I$54,2,0)</f>
        <v>SISMOS, INCENDIOS, INUNDACIONES, TERREMOTOS, VENDAVALES</v>
      </c>
      <c r="I331" s="59" t="s">
        <v>250</v>
      </c>
      <c r="J331" s="58" t="str">
        <f>VLOOKUP(I331,Hoja2!A$3:I$54,3,0)</f>
        <v>LESIONES, ATRAPAMIENTO, APLASTAMIENTO, PÉRDIDAS MATERIALES</v>
      </c>
      <c r="K331" s="60"/>
      <c r="L331" s="58" t="str">
        <f>VLOOKUP(I331,Hoja2!A$3:I$54,4,0)</f>
        <v>PG INSPECCIONES, PG EMERGENCIA</v>
      </c>
      <c r="M331" s="58" t="str">
        <f>VLOOKUP(I331,Hoja2!A$3:I$54,5,0)</f>
        <v>BRIGADAS DE EMERGENCIA</v>
      </c>
      <c r="N331" s="61">
        <v>2</v>
      </c>
      <c r="O331" s="61">
        <v>2</v>
      </c>
      <c r="P331" s="61">
        <v>10</v>
      </c>
      <c r="Q331" s="61">
        <f t="shared" si="44"/>
        <v>4</v>
      </c>
      <c r="R331" s="61">
        <f t="shared" si="45"/>
        <v>40</v>
      </c>
      <c r="S331" s="61" t="str">
        <f t="shared" si="46"/>
        <v>B-4</v>
      </c>
      <c r="T331" s="66" t="str">
        <f t="shared" si="47"/>
        <v>III</v>
      </c>
      <c r="U331" s="66" t="str">
        <f t="shared" si="43"/>
        <v>Mejorable</v>
      </c>
      <c r="V331" s="60">
        <v>1</v>
      </c>
      <c r="W331" s="58" t="str">
        <f>VLOOKUP(I331,Hoja2!A$3:I$54,6,0)</f>
        <v>SECUELA, CALIFICACIÓN DE ENFERMEDAD LABORAL, MUERTE</v>
      </c>
      <c r="X331" s="65"/>
      <c r="Y331" s="65"/>
      <c r="Z331" s="65"/>
      <c r="AA331" s="64" t="str">
        <f>VLOOKUP(I331,Hoja2!A$3:I$54,7,0)</f>
        <v>NS PLANES DE EMERGENCIA</v>
      </c>
      <c r="AB331" s="64" t="str">
        <f>VLOOKUP(I331,Hoja2!A$3:I$54,8,0)</f>
        <v>N/A</v>
      </c>
      <c r="AC331" s="65" t="str">
        <f>VLOOKUP(I331,Hoja2!A$3:I$54,9,0)</f>
        <v>N/A</v>
      </c>
      <c r="AD331" s="83"/>
    </row>
    <row r="332" spans="1:30" ht="26.25" thickBot="1">
      <c r="A332" s="158"/>
      <c r="B332" s="155"/>
      <c r="C332" s="129"/>
      <c r="D332" s="132"/>
      <c r="E332" s="135"/>
      <c r="F332" s="135"/>
      <c r="G332" s="135"/>
      <c r="H332" s="93" t="str">
        <f>VLOOKUP(I332,Hoja2!A$3:I$54,2,0)</f>
        <v>LLUVIAS, GRANIZADA, HELADAS</v>
      </c>
      <c r="I332" s="94" t="s">
        <v>251</v>
      </c>
      <c r="J332" s="93" t="str">
        <f>VLOOKUP(I332,Hoja2!A$3:I$54,3,0)</f>
        <v>LESIONES, ATRAPAMIENTO, APLASTAMIENTO, PÉRDIDAS MATERIALES</v>
      </c>
      <c r="K332" s="95"/>
      <c r="L332" s="93" t="str">
        <f>VLOOKUP(I332,Hoja2!A$3:I$54,4,0)</f>
        <v>PG INSPECCIONES, PG EMERGENCIA</v>
      </c>
      <c r="M332" s="93" t="str">
        <f>VLOOKUP(I332,Hoja2!A$3:I$54,5,0)</f>
        <v>BRIGADAS DE EMERGENCIA</v>
      </c>
      <c r="N332" s="96">
        <v>2</v>
      </c>
      <c r="O332" s="96">
        <v>3</v>
      </c>
      <c r="P332" s="96">
        <v>10</v>
      </c>
      <c r="Q332" s="96">
        <f t="shared" si="44"/>
        <v>6</v>
      </c>
      <c r="R332" s="96">
        <f t="shared" si="45"/>
        <v>60</v>
      </c>
      <c r="S332" s="96" t="str">
        <f t="shared" si="46"/>
        <v>M-6</v>
      </c>
      <c r="T332" s="89" t="str">
        <f t="shared" si="47"/>
        <v>III</v>
      </c>
      <c r="U332" s="89" t="str">
        <f t="shared" si="43"/>
        <v>Mejorable</v>
      </c>
      <c r="V332" s="95">
        <v>1</v>
      </c>
      <c r="W332" s="93" t="str">
        <f>VLOOKUP(I332,Hoja2!A$3:I$54,6,0)</f>
        <v>SECUELA, CALIFICACIÓN DE ENFERMEDAD LABORAL, MUERTE</v>
      </c>
      <c r="X332" s="97"/>
      <c r="Y332" s="97"/>
      <c r="Z332" s="97"/>
      <c r="AA332" s="98" t="str">
        <f>VLOOKUP(I332,Hoja2!A$3:I$54,7,0)</f>
        <v>NS PLANES DE EMERGENCIA</v>
      </c>
      <c r="AB332" s="98" t="str">
        <f>VLOOKUP(I332,Hoja2!A$3:I$54,8,0)</f>
        <v>N/A</v>
      </c>
      <c r="AC332" s="97" t="str">
        <f>VLOOKUP(I332,Hoja2!A$3:I$54,9,0)</f>
        <v>N/A</v>
      </c>
      <c r="AD332" s="99"/>
    </row>
    <row r="333" spans="1:30" ht="25.5">
      <c r="A333" s="158"/>
      <c r="B333" s="155"/>
      <c r="C333" s="118" t="s">
        <v>298</v>
      </c>
      <c r="D333" s="121" t="s">
        <v>324</v>
      </c>
      <c r="E333" s="124" t="s">
        <v>289</v>
      </c>
      <c r="F333" s="124">
        <v>42</v>
      </c>
      <c r="G333" s="124" t="s">
        <v>256</v>
      </c>
      <c r="H333" s="110" t="str">
        <f>VLOOKUP(I333,Hoja2!A$3:I$54,2,0)</f>
        <v>INADECUADAS CONEXIONES ELÉCTRICAS, SATURACIÓN EN TOMAS DE ENERGÍA</v>
      </c>
      <c r="I333" s="101" t="s">
        <v>158</v>
      </c>
      <c r="J333" s="110" t="str">
        <f>VLOOKUP(I333,Hoja2!A$3:I$54,3,0)</f>
        <v>QUEMADURAS, ELECTROCUCIÓN, ARITMIA CARDIACA, MUERTE</v>
      </c>
      <c r="K333" s="102"/>
      <c r="L333" s="110" t="str">
        <f>VLOOKUP(I333,Hoja2!A$3:I$54,4,0)</f>
        <v>PG INSPECCIONES, PG EMERGENCIA, REQUISITOS MÍNIMOS PARA LÍNEAS ELÉCTRICAS</v>
      </c>
      <c r="M333" s="110" t="str">
        <f>VLOOKUP(I333,Hoja2!A$3:I$54,5,0)</f>
        <v>ELEMENTOS DE PROTECCIÓN PERSONAL</v>
      </c>
      <c r="N333" s="103">
        <v>10</v>
      </c>
      <c r="O333" s="103">
        <v>4</v>
      </c>
      <c r="P333" s="103">
        <v>25</v>
      </c>
      <c r="Q333" s="103">
        <f t="shared" si="44"/>
        <v>40</v>
      </c>
      <c r="R333" s="103">
        <f t="shared" si="45"/>
        <v>1000</v>
      </c>
      <c r="S333" s="103" t="str">
        <f t="shared" si="46"/>
        <v>MA-40</v>
      </c>
      <c r="T333" s="78" t="str">
        <f t="shared" si="47"/>
        <v>I</v>
      </c>
      <c r="U333" s="78" t="str">
        <f>IF(T333=0,"",IF(T333="IV","Aceptable",IF(T333="III","Mejorable",IF(T333="II","No Aceptable o Aceptable con Control Especifico",IF(T333="I","No Aceptable","")))))</f>
        <v>No Aceptable</v>
      </c>
      <c r="V333" s="102">
        <v>14</v>
      </c>
      <c r="W333" s="100" t="str">
        <f>VLOOKUP(I333,Hoja2!A$3:I$54,6,0)</f>
        <v>SECUELA, CALIFICACIÓN DE ENFERMEDAD LABORAL, MUERTE</v>
      </c>
      <c r="X333" s="104"/>
      <c r="Y333" s="104"/>
      <c r="Z333" s="104"/>
      <c r="AA333" s="105" t="str">
        <f>VLOOKUP(I333,Hoja2!A$3:I$54,7,0)</f>
        <v>NS LÍNEAS ELÉCTRICAS</v>
      </c>
      <c r="AB333" s="105" t="str">
        <f>VLOOKUP(I333,Hoja2!A$3:I$54,8,0)</f>
        <v>BUENAS PRACTICAS, APLICACIÓN DE PROCEDIMIENTOS</v>
      </c>
      <c r="AC333" s="106" t="str">
        <f>VLOOKUP(I333,Hoja2!A$3:I$54,9,0)</f>
        <v>BUENAS PRACTICAS, APLICACIÓN DE PROCEDIMIENTOS</v>
      </c>
      <c r="AD333" s="107"/>
    </row>
    <row r="334" spans="1:30" ht="40.5">
      <c r="A334" s="158"/>
      <c r="B334" s="155"/>
      <c r="C334" s="119"/>
      <c r="D334" s="122"/>
      <c r="E334" s="125"/>
      <c r="F334" s="125"/>
      <c r="G334" s="125"/>
      <c r="H334" s="111" t="str">
        <f>VLOOKUP(I334,Hoja2!A$3:I$54,2,0)</f>
        <v>INADECUADAS CONEXIONES ELÉCTRICAS, SATURACIÓN EN TOMAS DE ENERGÍA</v>
      </c>
      <c r="I334" s="68" t="s">
        <v>163</v>
      </c>
      <c r="J334" s="111" t="str">
        <f>VLOOKUP(I334,Hoja2!A$3:I$54,3,0)</f>
        <v>INTOXICACIÓN, QUEMADURAS</v>
      </c>
      <c r="K334" s="69"/>
      <c r="L334" s="111" t="str">
        <f>VLOOKUP(I334,Hoja2!A$3:I$54,4,0)</f>
        <v>PG INSPECCIONES, PG EMERGENCIA</v>
      </c>
      <c r="M334" s="111" t="str">
        <f>VLOOKUP(I334,Hoja2!A$3:I$54,5,0)</f>
        <v>BRIGADAS DE EMERGENCIA</v>
      </c>
      <c r="N334" s="70">
        <v>10</v>
      </c>
      <c r="O334" s="70">
        <v>3</v>
      </c>
      <c r="P334" s="70">
        <v>10</v>
      </c>
      <c r="Q334" s="70">
        <f t="shared" si="44"/>
        <v>30</v>
      </c>
      <c r="R334" s="70">
        <f t="shared" si="45"/>
        <v>300</v>
      </c>
      <c r="S334" s="70" t="str">
        <f t="shared" si="46"/>
        <v>MA-30</v>
      </c>
      <c r="T334" s="62" t="str">
        <f t="shared" si="47"/>
        <v>II</v>
      </c>
      <c r="U334" s="62" t="str">
        <f t="shared" ref="U334:U369" si="48">IF(T334=0,"",IF(T334="IV","Aceptable",IF(T334="III","Mejorable",IF(T334="II","No Aceptable o Aceptable con Control Especifico",IF(T334="I","No Aceptable","")))))</f>
        <v>No Aceptable o Aceptable con Control Especifico</v>
      </c>
      <c r="V334" s="69">
        <v>14</v>
      </c>
      <c r="W334" s="67" t="str">
        <f>VLOOKUP(I334,Hoja2!A$3:I$54,6,0)</f>
        <v>SECUELA, CALIFICACIÓN DE ENFERMEDAD LABORAL, MUERTE</v>
      </c>
      <c r="X334" s="71"/>
      <c r="Y334" s="71"/>
      <c r="Z334" s="71"/>
      <c r="AA334" s="72" t="str">
        <f>VLOOKUP(I334,Hoja2!A$3:I$54,7,0)</f>
        <v>NS PLANES DE EMERGENCIA</v>
      </c>
      <c r="AB334" s="72" t="str">
        <f>VLOOKUP(I334,Hoja2!A$3:I$54,8,0)</f>
        <v>REPORTES DE CONDICIONES INSEGURAS</v>
      </c>
      <c r="AC334" s="73" t="str">
        <f>VLOOKUP(I334,Hoja2!A$3:I$54,9,0)</f>
        <v>N/A</v>
      </c>
      <c r="AD334" s="84"/>
    </row>
    <row r="335" spans="1:30" ht="40.5">
      <c r="A335" s="158"/>
      <c r="B335" s="155"/>
      <c r="C335" s="119"/>
      <c r="D335" s="122"/>
      <c r="E335" s="125"/>
      <c r="F335" s="125"/>
      <c r="G335" s="125"/>
      <c r="H335" s="111" t="str">
        <f>VLOOKUP(I335,Hoja2!A$3:I$54,2,0)</f>
        <v>ESCALERAS SIN BARANDAL, PISOS A DESNIVEL,INFRAESTRUCTURA DÉBIL, OBJETOS MAL UBICADOS, AUSENCIA DE ORDEN Y ASEO</v>
      </c>
      <c r="I335" s="68" t="s">
        <v>247</v>
      </c>
      <c r="J335" s="111" t="str">
        <f>VLOOKUP(I335,Hoja2!A$3:I$54,3,0)</f>
        <v>CAÍDAS DEL MISMO Y DISTINTO NIVEL, FRACTURAS, GOLPE CON OBJETOS, CAÍDA DE OBJETOS, OBSTRUCCIÓN DE VÍAS</v>
      </c>
      <c r="K335" s="69"/>
      <c r="L335" s="111" t="str">
        <f>VLOOKUP(I335,Hoja2!A$3:I$54,4,0)</f>
        <v>PG INSPECCIONES, PG EMERGENCIA</v>
      </c>
      <c r="M335" s="111" t="str">
        <f>VLOOKUP(I335,Hoja2!A$3:I$54,5,0)</f>
        <v>CAPACITACIÓN</v>
      </c>
      <c r="N335" s="70">
        <v>6</v>
      </c>
      <c r="O335" s="70">
        <v>3</v>
      </c>
      <c r="P335" s="70">
        <v>10</v>
      </c>
      <c r="Q335" s="70">
        <f t="shared" si="44"/>
        <v>18</v>
      </c>
      <c r="R335" s="70">
        <f t="shared" si="45"/>
        <v>180</v>
      </c>
      <c r="S335" s="70" t="str">
        <f t="shared" si="46"/>
        <v>A-18</v>
      </c>
      <c r="T335" s="62" t="str">
        <f t="shared" si="47"/>
        <v>II</v>
      </c>
      <c r="U335" s="62" t="str">
        <f t="shared" si="48"/>
        <v>No Aceptable o Aceptable con Control Especifico</v>
      </c>
      <c r="V335" s="69">
        <v>14</v>
      </c>
      <c r="W335" s="67" t="str">
        <f>VLOOKUP(I335,Hoja2!A$3:I$54,6,0)</f>
        <v>SECUELA, CALIFICACIÓN DE ENFERMEDAD LABORAL, MUERTE</v>
      </c>
      <c r="X335" s="73"/>
      <c r="Y335" s="73"/>
      <c r="Z335" s="73"/>
      <c r="AA335" s="72" t="s">
        <v>337</v>
      </c>
      <c r="AB335" s="72" t="str">
        <f>VLOOKUP(I335,Hoja2!A$3:I$54,8,0)</f>
        <v>REPORTES DE CONDICIONES INSEGURAS</v>
      </c>
      <c r="AC335" s="73" t="str">
        <f>VLOOKUP(I335,Hoja2!A$3:I$54,9,0)</f>
        <v>SEGUIMIENTO A ACCIONES PREVENTIVAS Y CORRECTIVAS</v>
      </c>
      <c r="AD335" s="84"/>
    </row>
    <row r="336" spans="1:30" ht="30">
      <c r="A336" s="158"/>
      <c r="B336" s="155"/>
      <c r="C336" s="119"/>
      <c r="D336" s="122"/>
      <c r="E336" s="125"/>
      <c r="F336" s="125"/>
      <c r="G336" s="125"/>
      <c r="H336" s="111" t="str">
        <f>VLOOKUP(I336,Hoja2!A$3:I$54,2,0)</f>
        <v>LLUVIAS, CRECIENTE DE RIOS Y QUEBRADAS, CAÍDAS DESDE TARAVITAS Y PUENTES</v>
      </c>
      <c r="I336" s="68" t="s">
        <v>334</v>
      </c>
      <c r="J336" s="111" t="str">
        <f>VLOOKUP(I336,Hoja2!A$3:I$54,3,0)</f>
        <v>INMERSIÓN, MUERTE</v>
      </c>
      <c r="K336" s="69"/>
      <c r="L336" s="111" t="str">
        <f>VLOOKUP(I336,Hoja2!A$3:I$54,4,0)</f>
        <v>PG INSPECCIONES, PG EMERGENCIA</v>
      </c>
      <c r="M336" s="111" t="str">
        <f>VLOOKUP(I336,Hoja2!A$3:I$54,5,0)</f>
        <v>CAPACITACIÓN</v>
      </c>
      <c r="N336" s="70">
        <v>10</v>
      </c>
      <c r="O336" s="70">
        <v>3</v>
      </c>
      <c r="P336" s="70">
        <v>25</v>
      </c>
      <c r="Q336" s="70">
        <f t="shared" si="44"/>
        <v>30</v>
      </c>
      <c r="R336" s="70">
        <f t="shared" si="45"/>
        <v>750</v>
      </c>
      <c r="S336" s="70" t="str">
        <f t="shared" si="46"/>
        <v>MA-30</v>
      </c>
      <c r="T336" s="66" t="str">
        <f t="shared" si="47"/>
        <v>I</v>
      </c>
      <c r="U336" s="66" t="str">
        <f t="shared" si="48"/>
        <v>No Aceptable</v>
      </c>
      <c r="V336" s="69">
        <v>14</v>
      </c>
      <c r="W336" s="67" t="str">
        <f>VLOOKUP(I336,Hoja2!A$3:I$54,6,0)</f>
        <v>SECUELA, CALIFICACIÓN DE ENFERMEDAD LABORAL, MUERTE</v>
      </c>
      <c r="X336" s="73"/>
      <c r="Y336" s="73"/>
      <c r="Z336" s="73"/>
      <c r="AA336" s="72" t="s">
        <v>337</v>
      </c>
      <c r="AB336" s="72" t="str">
        <f>VLOOKUP(I336,Hoja2!A$3:I$54,8,0)</f>
        <v>REPORTES DE CONDICIONES INSEGURAS</v>
      </c>
      <c r="AC336" s="73" t="str">
        <f>VLOOKUP(I336,Hoja2!A$3:I$54,9,0)</f>
        <v>SEGUIMIENTO A ACCIONES PREVENTIVAS Y CORRECTIVAS</v>
      </c>
      <c r="AD336" s="84"/>
    </row>
    <row r="337" spans="1:30" ht="51">
      <c r="A337" s="158"/>
      <c r="B337" s="155"/>
      <c r="C337" s="119"/>
      <c r="D337" s="122"/>
      <c r="E337" s="125"/>
      <c r="F337" s="125"/>
      <c r="G337" s="125"/>
      <c r="H337" s="111" t="str">
        <f>VLOOKUP(I337,Hoja2!A$3:I$54,2,0)</f>
        <v>SUPERFICIES DE TRABAJO IRREGULARES O DESLIZANTES</v>
      </c>
      <c r="I337" s="68" t="s">
        <v>248</v>
      </c>
      <c r="J337" s="111" t="str">
        <f>VLOOKUP(I337,Hoja2!A$3:I$54,3,0)</f>
        <v>CAÍDAS DEL MISMO Y DISTINTO NIVEL, FRACTURAS, GOLPE CON OBJETOS</v>
      </c>
      <c r="K337" s="69"/>
      <c r="L337" s="111" t="str">
        <f>VLOOKUP(I337,Hoja2!A$3:I$54,4,0)</f>
        <v>PG INSPECCIONES, PG EMERGENCIA</v>
      </c>
      <c r="M337" s="111" t="str">
        <f>VLOOKUP(I337,Hoja2!A$3:I$54,5,0)</f>
        <v>CAPACITACIÓN</v>
      </c>
      <c r="N337" s="70">
        <v>10</v>
      </c>
      <c r="O337" s="70">
        <v>4</v>
      </c>
      <c r="P337" s="70">
        <v>25</v>
      </c>
      <c r="Q337" s="70">
        <f t="shared" si="44"/>
        <v>40</v>
      </c>
      <c r="R337" s="70">
        <f t="shared" si="45"/>
        <v>1000</v>
      </c>
      <c r="S337" s="70" t="str">
        <f t="shared" si="46"/>
        <v>MA-40</v>
      </c>
      <c r="T337" s="66" t="str">
        <f t="shared" si="47"/>
        <v>I</v>
      </c>
      <c r="U337" s="66" t="str">
        <f t="shared" si="48"/>
        <v>No Aceptable</v>
      </c>
      <c r="V337" s="69">
        <v>14</v>
      </c>
      <c r="W337" s="67" t="str">
        <f>VLOOKUP(I337,Hoja2!A$3:I$54,6,0)</f>
        <v>SECUELA, CALIFICACIÓN DE ENFERMEDAD LABORAL, MUERTE</v>
      </c>
      <c r="X337" s="73"/>
      <c r="Y337" s="73"/>
      <c r="Z337" s="73" t="s">
        <v>336</v>
      </c>
      <c r="AA337" s="72" t="s">
        <v>337</v>
      </c>
      <c r="AB337" s="72" t="str">
        <f>VLOOKUP(I337,Hoja2!A$3:I$54,8,0)</f>
        <v>REPORTES DE CONDICIONES INSEGURAS</v>
      </c>
      <c r="AC337" s="73" t="str">
        <f>VLOOKUP(I337,Hoja2!A$3:I$54,9,0)</f>
        <v>SEGUIMIENTO A ACCIONES PREVENTIVAS Y CORRECTIVAS</v>
      </c>
      <c r="AD337" s="84"/>
    </row>
    <row r="338" spans="1:30" ht="40.5">
      <c r="A338" s="158"/>
      <c r="B338" s="155"/>
      <c r="C338" s="119"/>
      <c r="D338" s="122"/>
      <c r="E338" s="125"/>
      <c r="F338" s="125"/>
      <c r="G338" s="125"/>
      <c r="H338" s="111" t="str">
        <f>VLOOKUP(I338,Hoja2!A$3:I$54,2,0)</f>
        <v>SISTEMAS Y MEDIDAS DE ALMACENAMIENTO</v>
      </c>
      <c r="I338" s="68" t="s">
        <v>249</v>
      </c>
      <c r="J338" s="111" t="str">
        <f>VLOOKUP(I338,Hoja2!A$3:I$54,3,0)</f>
        <v>CAÍDAS DEL MISMO Y DISTINTO NIVEL, FRACTURAS, GOLPE CON OBJETOS, CAÍDA DE OBJETOS, OBSTRUCCIÓN DE VÍAS</v>
      </c>
      <c r="K338" s="69"/>
      <c r="L338" s="111" t="str">
        <f>VLOOKUP(I338,Hoja2!A$3:I$54,4,0)</f>
        <v>PG INSPECCIONES, PG EMERGENCIA</v>
      </c>
      <c r="M338" s="111" t="str">
        <f>VLOOKUP(I338,Hoja2!A$3:I$54,5,0)</f>
        <v>CAPACITACIÓN</v>
      </c>
      <c r="N338" s="70">
        <v>10</v>
      </c>
      <c r="O338" s="70">
        <v>4</v>
      </c>
      <c r="P338" s="70">
        <v>10</v>
      </c>
      <c r="Q338" s="70">
        <f t="shared" si="44"/>
        <v>40</v>
      </c>
      <c r="R338" s="70">
        <f t="shared" si="45"/>
        <v>400</v>
      </c>
      <c r="S338" s="70" t="str">
        <f t="shared" si="46"/>
        <v>MA-40</v>
      </c>
      <c r="T338" s="66" t="str">
        <f t="shared" si="47"/>
        <v>II</v>
      </c>
      <c r="U338" s="66" t="str">
        <f t="shared" si="48"/>
        <v>No Aceptable o Aceptable con Control Especifico</v>
      </c>
      <c r="V338" s="69">
        <v>14</v>
      </c>
      <c r="W338" s="67" t="str">
        <f>VLOOKUP(I338,Hoja2!A$3:I$54,6,0)</f>
        <v>SECUELA, CALIFICACIÓN DE ENFERMEDAD LABORAL, MUERTE</v>
      </c>
      <c r="X338" s="73"/>
      <c r="Y338" s="73"/>
      <c r="Z338" s="73"/>
      <c r="AA338" s="72" t="s">
        <v>337</v>
      </c>
      <c r="AB338" s="72" t="str">
        <f>VLOOKUP(I338,Hoja2!A$3:I$54,8,0)</f>
        <v>REPORTES DE CONDICIONES INSEGURAS</v>
      </c>
      <c r="AC338" s="73" t="str">
        <f>VLOOKUP(I338,Hoja2!A$3:I$54,9,0)</f>
        <v>SEGUIMIENTO A ACCIONES PREVENTIVAS Y CORRECTIVAS</v>
      </c>
      <c r="AD338" s="84"/>
    </row>
    <row r="339" spans="1:30" ht="40.5">
      <c r="A339" s="158"/>
      <c r="B339" s="155"/>
      <c r="C339" s="119"/>
      <c r="D339" s="122"/>
      <c r="E339" s="125"/>
      <c r="F339" s="125"/>
      <c r="G339" s="125"/>
      <c r="H339" s="111" t="str">
        <f>VLOOKUP(I339,Hoja2!A$3:I$54,2,0)</f>
        <v>ATROPELLAMIENTO, ENVESTIDA</v>
      </c>
      <c r="I339" s="68" t="s">
        <v>189</v>
      </c>
      <c r="J339" s="111" t="str">
        <f>VLOOKUP(I339,Hoja2!A$3:I$54,3,0)</f>
        <v>LESIONES, PÉRDIDAS MATERIALES, MUERTE</v>
      </c>
      <c r="K339" s="69"/>
      <c r="L339" s="111" t="str">
        <f>VLOOKUP(I339,Hoja2!A$3:I$54,4,0)</f>
        <v>PG INSPECCIONES, PG EMERGENCIA</v>
      </c>
      <c r="M339" s="111" t="str">
        <f>VLOOKUP(I339,Hoja2!A$3:I$54,5,0)</f>
        <v>PG SEGURIDAD VIAL</v>
      </c>
      <c r="N339" s="70">
        <v>2</v>
      </c>
      <c r="O339" s="70">
        <v>4</v>
      </c>
      <c r="P339" s="70">
        <v>25</v>
      </c>
      <c r="Q339" s="70">
        <f t="shared" si="44"/>
        <v>8</v>
      </c>
      <c r="R339" s="70">
        <f t="shared" si="45"/>
        <v>200</v>
      </c>
      <c r="S339" s="70" t="str">
        <f t="shared" si="46"/>
        <v>M-8</v>
      </c>
      <c r="T339" s="62" t="str">
        <f t="shared" si="47"/>
        <v>II</v>
      </c>
      <c r="U339" s="62" t="str">
        <f t="shared" si="48"/>
        <v>No Aceptable o Aceptable con Control Especifico</v>
      </c>
      <c r="V339" s="69">
        <v>14</v>
      </c>
      <c r="W339" s="67" t="str">
        <f>VLOOKUP(I339,Hoja2!A$3:I$54,6,0)</f>
        <v>SECUELA, CALIFICACIÓN DE ENFERMEDAD LABORAL, MUERTE</v>
      </c>
      <c r="X339" s="73"/>
      <c r="Y339" s="73"/>
      <c r="Z339" s="73"/>
      <c r="AA339" s="72" t="str">
        <f>VLOOKUP(I339,Hoja2!A$3:I$54,7,0)</f>
        <v>NS SEGURIDAD VIAL</v>
      </c>
      <c r="AB339" s="72" t="str">
        <f>VLOOKUP(I339,Hoja2!A$3:I$54,8,0)</f>
        <v>REPORTE DE CONDICIONES</v>
      </c>
      <c r="AC339" s="73" t="str">
        <f>VLOOKUP(I339,Hoja2!A$3:I$54,9,0)</f>
        <v>LISTAS PREOPERACIONALES, MANTENIMIENTO PREVENTIVO Y CORRECTIVO</v>
      </c>
      <c r="AD339" s="84"/>
    </row>
    <row r="340" spans="1:30" ht="40.5">
      <c r="A340" s="158"/>
      <c r="B340" s="155"/>
      <c r="C340" s="119"/>
      <c r="D340" s="122"/>
      <c r="E340" s="125"/>
      <c r="F340" s="125"/>
      <c r="G340" s="125"/>
      <c r="H340" s="111" t="str">
        <f>VLOOKUP(I340,Hoja2!A$3:I$54,2,0)</f>
        <v>ATRACO, ROBO, ATENTADO, SECUESTROS, DE ORDEN PÚBLICO</v>
      </c>
      <c r="I340" s="68" t="s">
        <v>180</v>
      </c>
      <c r="J340" s="111" t="str">
        <f>VLOOKUP(I340,Hoja2!A$3:I$54,3,0)</f>
        <v>HERIDAS, LESIONES FÍSICAS / PSICOLÓGICAS</v>
      </c>
      <c r="K340" s="69"/>
      <c r="L340" s="111" t="str">
        <f>VLOOKUP(I340,Hoja2!A$3:I$54,4,0)</f>
        <v>PG INSPECCIONES, PG EMERGENCIA</v>
      </c>
      <c r="M340" s="111" t="str">
        <f>VLOOKUP(I340,Hoja2!A$3:I$54,5,0)</f>
        <v>UNIFORMES CORPORATIVOS, CHAQUETAS CORPORATIVAS, CARNETIZACIÓN</v>
      </c>
      <c r="N340" s="70">
        <v>6</v>
      </c>
      <c r="O340" s="70">
        <v>3</v>
      </c>
      <c r="P340" s="70">
        <v>25</v>
      </c>
      <c r="Q340" s="70">
        <f t="shared" si="44"/>
        <v>18</v>
      </c>
      <c r="R340" s="70">
        <f t="shared" si="45"/>
        <v>450</v>
      </c>
      <c r="S340" s="70" t="str">
        <f t="shared" si="46"/>
        <v>A-18</v>
      </c>
      <c r="T340" s="62" t="str">
        <f t="shared" si="47"/>
        <v>II</v>
      </c>
      <c r="U340" s="62" t="str">
        <f t="shared" si="48"/>
        <v>No Aceptable o Aceptable con Control Especifico</v>
      </c>
      <c r="V340" s="69">
        <v>14</v>
      </c>
      <c r="W340" s="67" t="str">
        <f>VLOOKUP(I340,Hoja2!A$3:I$54,6,0)</f>
        <v>SECUELA, CALIFICACIÓN DE ENFERMEDAD LABORAL, MUERTE</v>
      </c>
      <c r="X340" s="73"/>
      <c r="Y340" s="73"/>
      <c r="Z340" s="73"/>
      <c r="AA340" s="72" t="s">
        <v>337</v>
      </c>
      <c r="AB340" s="72" t="str">
        <f>VLOOKUP(I340,Hoja2!A$3:I$54,8,0)</f>
        <v>BUENAS PRACTICAS, APLICACIÓN DE PROCEDIMIENTOS</v>
      </c>
      <c r="AC340" s="73" t="str">
        <f>VLOOKUP(I340,Hoja2!A$3:I$54,9,0)</f>
        <v>BUENAS PRACTICAS</v>
      </c>
      <c r="AD340" s="84"/>
    </row>
    <row r="341" spans="1:30" ht="40.5">
      <c r="A341" s="158"/>
      <c r="B341" s="155"/>
      <c r="C341" s="119"/>
      <c r="D341" s="122"/>
      <c r="E341" s="125"/>
      <c r="F341" s="125"/>
      <c r="G341" s="125"/>
      <c r="H341" s="111" t="str">
        <f>VLOOKUP(I341,Hoja2!A$3:I$54,2,0)</f>
        <v>EXPLOSION, FUGA, DERRAME E INCENDIO</v>
      </c>
      <c r="I341" s="68" t="s">
        <v>230</v>
      </c>
      <c r="J341" s="111" t="str">
        <f>VLOOKUP(I341,Hoja2!A$3:I$54,3,0)</f>
        <v>INTOXICACIÓN, QUEMADURAS, LESIONES, ATRAPAMIENTO</v>
      </c>
      <c r="K341" s="69"/>
      <c r="L341" s="111" t="str">
        <f>VLOOKUP(I341,Hoja2!A$3:I$54,4,0)</f>
        <v>PG INSPECCIONES, PG EMERGENCIA</v>
      </c>
      <c r="M341" s="111" t="str">
        <f>VLOOKUP(I341,Hoja2!A$3:I$54,5,0)</f>
        <v>NO OBSERVADO</v>
      </c>
      <c r="N341" s="70">
        <v>6</v>
      </c>
      <c r="O341" s="70">
        <v>3</v>
      </c>
      <c r="P341" s="70">
        <v>10</v>
      </c>
      <c r="Q341" s="70">
        <f t="shared" si="44"/>
        <v>18</v>
      </c>
      <c r="R341" s="70">
        <f t="shared" si="45"/>
        <v>180</v>
      </c>
      <c r="S341" s="70" t="str">
        <f t="shared" si="46"/>
        <v>A-18</v>
      </c>
      <c r="T341" s="62" t="str">
        <f t="shared" si="47"/>
        <v>II</v>
      </c>
      <c r="U341" s="62" t="str">
        <f t="shared" si="48"/>
        <v>No Aceptable o Aceptable con Control Especifico</v>
      </c>
      <c r="V341" s="69">
        <v>14</v>
      </c>
      <c r="W341" s="67" t="str">
        <f>VLOOKUP(I341,Hoja2!A$3:I$54,6,0)</f>
        <v>SECUELA, CALIFICACIÓN DE ENFERMEDAD LABORAL, MUERTE</v>
      </c>
      <c r="X341" s="73"/>
      <c r="Y341" s="73"/>
      <c r="Z341" s="73"/>
      <c r="AA341" s="72" t="str">
        <f>VLOOKUP(I341,Hoja2!A$3:I$54,7,0)</f>
        <v>NS PLANES DE EMERGENCIA</v>
      </c>
      <c r="AB341" s="72" t="str">
        <f>VLOOKUP(I341,Hoja2!A$3:I$54,8,0)</f>
        <v>PROTOCOLOS DE EVACUACIÓN, PUNTO DE ENCUENTRO</v>
      </c>
      <c r="AC341" s="73" t="str">
        <f>VLOOKUP(I341,Hoja2!A$3:I$54,9,0)</f>
        <v>N/A</v>
      </c>
      <c r="AD341" s="84"/>
    </row>
    <row r="342" spans="1:30" ht="51">
      <c r="A342" s="158"/>
      <c r="B342" s="155"/>
      <c r="C342" s="119"/>
      <c r="D342" s="122"/>
      <c r="E342" s="125"/>
      <c r="F342" s="125"/>
      <c r="G342" s="125"/>
      <c r="H342" s="111" t="str">
        <f>VLOOKUP(I342,[1]Hoja2!A$3:I$54,2,0)</f>
        <v>MÁQUINARIA Y EQUIPO</v>
      </c>
      <c r="I342" s="68" t="s">
        <v>168</v>
      </c>
      <c r="J342" s="111" t="str">
        <f>VLOOKUP(I342,[1]Hoja2!A$3:I$54,3,0)</f>
        <v>ATRAPAMIENTO, AMPUTACIÓN, APLASTAMIENTO, FRACTURA</v>
      </c>
      <c r="K342" s="69"/>
      <c r="L342" s="111" t="str">
        <f>VLOOKUP(I342,[1]Hoja2!A$3:I$54,4,0)</f>
        <v>PG INSPECCIONES, PG EMERGENCIA, REQUISITOS PARA MANEJO DE MÁQUINAS, REQUISITOS PARA REALIZAR LABORES EN TALLERES</v>
      </c>
      <c r="M342" s="111" t="str">
        <f>VLOOKUP(I342,[1]Hoja2!A$3:I$54,5,0)</f>
        <v>ELEMENTOS DE PROTECCIÓN PERSONAL</v>
      </c>
      <c r="N342" s="70">
        <v>2</v>
      </c>
      <c r="O342" s="70">
        <v>3</v>
      </c>
      <c r="P342" s="70">
        <v>10</v>
      </c>
      <c r="Q342" s="70">
        <f t="shared" si="44"/>
        <v>6</v>
      </c>
      <c r="R342" s="70">
        <f t="shared" si="45"/>
        <v>60</v>
      </c>
      <c r="S342" s="70" t="str">
        <f t="shared" si="46"/>
        <v>M-6</v>
      </c>
      <c r="T342" s="62" t="str">
        <f t="shared" si="47"/>
        <v>III</v>
      </c>
      <c r="U342" s="62" t="str">
        <f t="shared" si="48"/>
        <v>Mejorable</v>
      </c>
      <c r="V342" s="69">
        <v>14</v>
      </c>
      <c r="W342" s="108" t="str">
        <f>VLOOKUP(I342,[1]Hoja2!A$3:I$54,6,0)</f>
        <v>SECUELA, CALIFICACIÓN DE ENFERMEDAD LABORAL, MUERTE</v>
      </c>
      <c r="X342" s="73"/>
      <c r="Y342" s="73"/>
      <c r="Z342" s="73"/>
      <c r="AA342" s="72" t="str">
        <f>VLOOKUP(I342,[1]Hoja2!A$3:I$54,7,0)</f>
        <v>NS EQUIPOS</v>
      </c>
      <c r="AB342" s="72" t="str">
        <f>VLOOKUP(I342,[1]Hoja2!A$3:I$54,8,0)</f>
        <v>BUENAS PRACTICAS, PROCEDIMIENTOS, INSPECCIONES PREUSO OPERACIONALES</v>
      </c>
      <c r="AC342" s="73" t="str">
        <f>VLOOKUP(I342,[1]Hoja2!A$3:I$54,9,0)</f>
        <v>INSPECCIONES PREOPERACIONALES</v>
      </c>
      <c r="AD342" s="84"/>
    </row>
    <row r="343" spans="1:30" ht="63.75">
      <c r="A343" s="158"/>
      <c r="B343" s="155"/>
      <c r="C343" s="119"/>
      <c r="D343" s="122"/>
      <c r="E343" s="125"/>
      <c r="F343" s="125"/>
      <c r="G343" s="125"/>
      <c r="H343" s="111" t="str">
        <f>VLOOKUP(I343,[1]Hoja2!A$3:I$54,2,0)</f>
        <v>HERRAMIENTAS MANUALES</v>
      </c>
      <c r="I343" s="68" t="s">
        <v>174</v>
      </c>
      <c r="J343" s="111" t="str">
        <f>VLOOKUP(I343,[1]Hoja2!A$3:I$54,3,0)</f>
        <v>QUEMADURAS, LESIONES, PELLIZCOS, APLASTAMIENTOS</v>
      </c>
      <c r="K343" s="69"/>
      <c r="L343" s="111" t="str">
        <f>VLOOKUP(I343,[1]Hoja2!A$3:I$54,4,0)</f>
        <v>REQUISITOS MANEJO DE EQUIPOS EMPLEADOS EN LABORES DE CONSTRUCCION ACUEDUCTO Y ALCANTARILLADO, PG INSPECCIONES,PG EMERGENCIA, REQUISITOS  PARA EL MANEJO DE MÁQUINAS HERRAMIENTAS</v>
      </c>
      <c r="M343" s="111" t="str">
        <f>VLOOKUP(I343,[1]Hoja2!A$3:I$54,5,0)</f>
        <v>ELEMENTOS DE PROTECCIÓN PERSONAL</v>
      </c>
      <c r="N343" s="70">
        <v>2</v>
      </c>
      <c r="O343" s="70">
        <v>1</v>
      </c>
      <c r="P343" s="70">
        <v>10</v>
      </c>
      <c r="Q343" s="70">
        <f t="shared" si="44"/>
        <v>2</v>
      </c>
      <c r="R343" s="70">
        <f t="shared" si="45"/>
        <v>20</v>
      </c>
      <c r="S343" s="70" t="str">
        <f t="shared" si="46"/>
        <v>B-2</v>
      </c>
      <c r="T343" s="62" t="str">
        <f t="shared" si="47"/>
        <v>IV</v>
      </c>
      <c r="U343" s="62" t="str">
        <f t="shared" si="48"/>
        <v>Aceptable</v>
      </c>
      <c r="V343" s="69">
        <v>14</v>
      </c>
      <c r="W343" s="108" t="str">
        <f>VLOOKUP(I343,[1]Hoja2!A$3:I$54,6,0)</f>
        <v>SECUELA, CALIFICACIÓN DE ENFERMEDAD LABORAL</v>
      </c>
      <c r="X343" s="73"/>
      <c r="Y343" s="73"/>
      <c r="Z343" s="73"/>
      <c r="AA343" s="72" t="str">
        <f>VLOOKUP(I343,[1]Hoja2!A$3:I$54,7,0)</f>
        <v>NS HERRAMIENTAS</v>
      </c>
      <c r="AB343" s="72" t="str">
        <f>VLOOKUP(I343,[1]Hoja2!A$3:I$54,8,0)</f>
        <v>BUENAS PRACTICAS,  INSPECCIONES OPERACIONALES</v>
      </c>
      <c r="AC343" s="73" t="str">
        <f>VLOOKUP(I343,[1]Hoja2!A$3:I$54,9,0)</f>
        <v>INSPECCIONES PREOPERACIONALES</v>
      </c>
      <c r="AD343" s="84"/>
    </row>
    <row r="344" spans="1:30" ht="40.5">
      <c r="A344" s="158"/>
      <c r="B344" s="155"/>
      <c r="C344" s="119"/>
      <c r="D344" s="122"/>
      <c r="E344" s="125"/>
      <c r="F344" s="125"/>
      <c r="G344" s="125"/>
      <c r="H344" s="111" t="str">
        <f>VLOOKUP(I344,[1]Hoja2!A$3:I$54,2,0)</f>
        <v>MANTENIMIENTO DE PUENTE GRUAS, LIMPIEZA DE CANALES, MANTENIMIENTO DE INSTALACIONES LOCATIVAS, MANTENIMIENTO Y REPARACION DE POZOS</v>
      </c>
      <c r="I344" s="68" t="s">
        <v>203</v>
      </c>
      <c r="J344" s="111" t="str">
        <f>VLOOKUP(I344,[1]Hoja2!A$3:I$54,3,0)</f>
        <v>LESIONES, FRACTURAS</v>
      </c>
      <c r="K344" s="69"/>
      <c r="L344" s="111" t="str">
        <f>VLOOKUP(I344,[1]Hoja2!A$3:I$54,4,0)</f>
        <v>PG INSPECCIONES, PG EMERGENCIA, REQUISITOS MÍNIMOS DE SEGURIDAD E HIGIENE PARA TRABAJOS EN ALTURAS</v>
      </c>
      <c r="M344" s="111" t="str">
        <f>VLOOKUP(I344,[1]Hoja2!A$3:I$54,5,0)</f>
        <v>ELEMENTOS DE PROTECCIÓN PERSONAL</v>
      </c>
      <c r="N344" s="70">
        <v>6</v>
      </c>
      <c r="O344" s="70">
        <v>3</v>
      </c>
      <c r="P344" s="70">
        <v>25</v>
      </c>
      <c r="Q344" s="70">
        <f t="shared" si="44"/>
        <v>18</v>
      </c>
      <c r="R344" s="70">
        <f t="shared" si="45"/>
        <v>450</v>
      </c>
      <c r="S344" s="70" t="str">
        <f t="shared" si="46"/>
        <v>A-18</v>
      </c>
      <c r="T344" s="62" t="str">
        <f t="shared" si="47"/>
        <v>II</v>
      </c>
      <c r="U344" s="62" t="str">
        <f t="shared" si="48"/>
        <v>No Aceptable o Aceptable con Control Especifico</v>
      </c>
      <c r="V344" s="69">
        <v>14</v>
      </c>
      <c r="W344" s="108" t="str">
        <f>VLOOKUP(I344,[1]Hoja2!A$3:I$54,6,0)</f>
        <v>SECUELA, CALIFICACIÓN DE ENFERMEDAD LABORAL, MUERTE</v>
      </c>
      <c r="X344" s="73"/>
      <c r="Y344" s="73"/>
      <c r="Z344" s="73"/>
      <c r="AA344" s="72" t="str">
        <f>VLOOKUP(I344,[1]Hoja2!A$3:I$54,7,0)</f>
        <v>NS TRABAJO EN ALTURAS</v>
      </c>
      <c r="AB344" s="72" t="str">
        <f>VLOOKUP(I344,[1]Hoja2!A$3:I$54,8,0)</f>
        <v>BUENAS PRACTICAS Y USO DE EPP COLECTIVOS</v>
      </c>
      <c r="AC344" s="73" t="str">
        <f>VLOOKUP(I344,[1]Hoja2!A$3:I$54,9,0)</f>
        <v>USO EPP, LISTAS PREOPERACIONALES</v>
      </c>
      <c r="AD344" s="84"/>
    </row>
    <row r="345" spans="1:30" ht="40.5">
      <c r="A345" s="158"/>
      <c r="B345" s="155"/>
      <c r="C345" s="119"/>
      <c r="D345" s="122"/>
      <c r="E345" s="125"/>
      <c r="F345" s="125"/>
      <c r="G345" s="125"/>
      <c r="H345" s="111" t="str">
        <f>VLOOKUP(I345,[1]Hoja2!A$3:I$54,2,0)</f>
        <v>INGRESO A POZOS, RED DE ACUEDUCTO, EXCAVACIONES</v>
      </c>
      <c r="I345" s="68" t="s">
        <v>196</v>
      </c>
      <c r="J345" s="111" t="str">
        <f>VLOOKUP(I345,[1]Hoja2!A$3:I$54,3,0)</f>
        <v>INTOXICACIÓN, ASFIXIA</v>
      </c>
      <c r="K345" s="69"/>
      <c r="L345" s="111" t="str">
        <f>VLOOKUP(I345,[1]Hoja2!A$3:I$54,4,0)</f>
        <v>PG INSPECCIONES, PG EMERGENCIA, REQUISITOS MÍNIMOS DE SEGURIDAD E HIGIENE PARA ESPACIOS CONFINADOS</v>
      </c>
      <c r="M345" s="111" t="str">
        <f>VLOOKUP(I345,[1]Hoja2!A$3:I$54,5,0)</f>
        <v>ELEMENTOS DE PROTECCIÓN PERSONAL</v>
      </c>
      <c r="N345" s="70">
        <v>6</v>
      </c>
      <c r="O345" s="70">
        <v>3</v>
      </c>
      <c r="P345" s="70">
        <v>25</v>
      </c>
      <c r="Q345" s="70">
        <f t="shared" si="44"/>
        <v>18</v>
      </c>
      <c r="R345" s="70">
        <f t="shared" si="45"/>
        <v>450</v>
      </c>
      <c r="S345" s="70" t="str">
        <f t="shared" si="46"/>
        <v>A-18</v>
      </c>
      <c r="T345" s="62" t="str">
        <f t="shared" si="47"/>
        <v>II</v>
      </c>
      <c r="U345" s="62" t="str">
        <f t="shared" si="48"/>
        <v>No Aceptable o Aceptable con Control Especifico</v>
      </c>
      <c r="V345" s="69">
        <v>14</v>
      </c>
      <c r="W345" s="108" t="str">
        <f>VLOOKUP(I345,[1]Hoja2!A$3:I$54,6,0)</f>
        <v>SECUELA, CALIFICACIÓN DE ENFERMEDAD LABORAL, MUERTE</v>
      </c>
      <c r="X345" s="73"/>
      <c r="Y345" s="73"/>
      <c r="Z345" s="73"/>
      <c r="AA345" s="72" t="str">
        <f>VLOOKUP(I345,[1]Hoja2!A$3:I$54,7,0)</f>
        <v>NS ESPACIOS CONFINADOS</v>
      </c>
      <c r="AB345" s="72" t="str">
        <f>VLOOKUP(I345,[1]Hoja2!A$3:I$54,8,0)</f>
        <v>BUENAS PRACTICAS, USO DE EPP Y COLECTIVOS</v>
      </c>
      <c r="AC345" s="73" t="str">
        <f>VLOOKUP(I345,[1]Hoja2!A$3:I$54,9,0)</f>
        <v>LISTAS PREOPERACIONALES</v>
      </c>
      <c r="AD345" s="84"/>
    </row>
    <row r="346" spans="1:30" ht="38.25">
      <c r="A346" s="158"/>
      <c r="B346" s="155"/>
      <c r="C346" s="119"/>
      <c r="D346" s="122"/>
      <c r="E346" s="125"/>
      <c r="F346" s="125"/>
      <c r="G346" s="125"/>
      <c r="H346" s="111" t="str">
        <f>VLOOKUP(I346,Hoja2!A$3:I$54,2,0)</f>
        <v>CARGA Y DESCARGA DE MÁQUINARIAS Y EQUIPOS</v>
      </c>
      <c r="I346" s="68" t="s">
        <v>216</v>
      </c>
      <c r="J346" s="111" t="str">
        <f>VLOOKUP(I346,Hoja2!A$3:I$54,3,0)</f>
        <v>APLASTAMIENTO, ATRAPAMIENTO, AMPUTACIÓN, PÉRDIDAS MATERIALES, FRACTURAS</v>
      </c>
      <c r="K346" s="69"/>
      <c r="L346" s="111" t="str">
        <f>VLOOKUP(I346,Hoja2!A$3:I$54,4,0)</f>
        <v>PG INSPECCIONES, PG EMERGENCIA, REQUISITOS MÍNIMOS DE SEGURIDAD E HIGIENE PARA TRABAJOS EN ALTURAS</v>
      </c>
      <c r="M346" s="111" t="str">
        <f>VLOOKUP(I346,Hoja2!A$3:I$54,5,0)</f>
        <v>NO OBSERVADO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 CALIFICACIÓN DE ENFERMEDAD LABORAL, MUERTE</v>
      </c>
      <c r="X346" s="73"/>
      <c r="Y346" s="73"/>
      <c r="Z346" s="73"/>
      <c r="AA346" s="72" t="str">
        <f>VLOOKUP(I346,Hoja2!A$3:I$54,7,0)</f>
        <v>NS DE IZAJE</v>
      </c>
      <c r="AB346" s="72" t="str">
        <f>VLOOKUP(I346,Hoja2!A$3:I$54,8,0)</f>
        <v>BUENAS PRACTICAS, INSPECCIONES PREOPERACIONALES</v>
      </c>
      <c r="AC346" s="73" t="str">
        <f>VLOOKUP(I346,Hoja2!A$3:I$54,9,0)</f>
        <v>USO ADECUADO DE LENGUAJE PARA OPERACIONES DE IZAJE</v>
      </c>
      <c r="AD346" s="84"/>
    </row>
    <row r="347" spans="1:30" ht="40.5">
      <c r="A347" s="158"/>
      <c r="B347" s="155"/>
      <c r="C347" s="119"/>
      <c r="D347" s="122"/>
      <c r="E347" s="125"/>
      <c r="F347" s="125"/>
      <c r="G347" s="125"/>
      <c r="H347" s="113" t="str">
        <f>VLOOKUP(I347,Hoja2!A$3:I$54,2,0)</f>
        <v>EXPLOSION, FUGA, DERRAME E INCENDIO</v>
      </c>
      <c r="I347" s="68" t="s">
        <v>230</v>
      </c>
      <c r="J347" s="113" t="str">
        <f>VLOOKUP(I347,Hoja2!A$3:I$54,3,0)</f>
        <v>INTOXICACIÓN, QUEMADURAS, LESIONES, ATRAPAMIENTO</v>
      </c>
      <c r="K347" s="69"/>
      <c r="L347" s="113" t="str">
        <f>VLOOKUP(I347,Hoja2!A$3:I$54,4,0)</f>
        <v>PG INSPECCIONES, PG EMERGENCIA</v>
      </c>
      <c r="M347" s="113" t="str">
        <f>VLOOKUP(I347,Hoja2!A$3:I$54,5,0)</f>
        <v>NO OBSERVADO</v>
      </c>
      <c r="N347" s="70">
        <v>6</v>
      </c>
      <c r="O347" s="70">
        <v>3</v>
      </c>
      <c r="P347" s="70">
        <v>25</v>
      </c>
      <c r="Q347" s="70">
        <f t="shared" si="44"/>
        <v>18</v>
      </c>
      <c r="R347" s="70">
        <f t="shared" si="45"/>
        <v>450</v>
      </c>
      <c r="S347" s="70" t="str">
        <f t="shared" si="46"/>
        <v>A-18</v>
      </c>
      <c r="T347" s="62" t="str">
        <f t="shared" si="47"/>
        <v>II</v>
      </c>
      <c r="U347" s="62" t="str">
        <f t="shared" si="48"/>
        <v>No Aceptable o Aceptable con Control Especifico</v>
      </c>
      <c r="V347" s="69">
        <v>14</v>
      </c>
      <c r="W347" s="113" t="str">
        <f>VLOOKUP(I347,Hoja2!A$3:I$54,6,0)</f>
        <v>SECUELA, CALIFICACIÓN DE ENFERMEDAD LABORAL, MUERTE</v>
      </c>
      <c r="X347" s="73"/>
      <c r="Y347" s="73"/>
      <c r="Z347" s="73"/>
      <c r="AA347" s="72" t="str">
        <f>VLOOKUP(I347,Hoja2!A$3:I$54,7,0)</f>
        <v>NS PLANES DE EMERGENCIA</v>
      </c>
      <c r="AB347" s="72" t="str">
        <f>VLOOKUP(I347,Hoja2!A$3:I$54,8,0)</f>
        <v>PROTOCOLOS DE EVACUACIÓN, PUNTO DE ENCUENTRO</v>
      </c>
      <c r="AC347" s="73" t="str">
        <f>VLOOKUP(I347,Hoja2!A$3:I$54,9,0)</f>
        <v>N/A</v>
      </c>
      <c r="AD347" s="84"/>
    </row>
    <row r="348" spans="1:30" ht="15">
      <c r="A348" s="158"/>
      <c r="B348" s="155"/>
      <c r="C348" s="119"/>
      <c r="D348" s="122"/>
      <c r="E348" s="125"/>
      <c r="F348" s="125"/>
      <c r="G348" s="125"/>
      <c r="H348" s="111" t="str">
        <f>VLOOKUP(I348,Hoja2!A$3:I$54,2,0)</f>
        <v>AUSENCIA O EXCESO DE LUZ EN UN AMBIENTE</v>
      </c>
      <c r="I348" s="68" t="s">
        <v>47</v>
      </c>
      <c r="J348" s="111" t="str">
        <f>VLOOKUP(I348,Hoja2!A$3:I$54,3,0)</f>
        <v>ESTRÉS, DIFICULTAD PARA VER, CANSANCIO VISUAL</v>
      </c>
      <c r="K348" s="69"/>
      <c r="L348" s="111" t="str">
        <f>VLOOKUP(I348,Hoja2!A$3:I$54,4,0)</f>
        <v>PG INSPECCIONES, PG EMERGENCIA</v>
      </c>
      <c r="M348" s="111" t="str">
        <f>VLOOKUP(I348,Hoja2!A$3:I$54,5,0)</f>
        <v>NO OBSERVADO</v>
      </c>
      <c r="N348" s="70">
        <v>10</v>
      </c>
      <c r="O348" s="70">
        <v>3</v>
      </c>
      <c r="P348" s="70">
        <v>25</v>
      </c>
      <c r="Q348" s="70">
        <f t="shared" si="44"/>
        <v>30</v>
      </c>
      <c r="R348" s="70">
        <f t="shared" si="45"/>
        <v>750</v>
      </c>
      <c r="S348" s="70" t="str">
        <f t="shared" si="46"/>
        <v>MA-30</v>
      </c>
      <c r="T348" s="62" t="str">
        <f t="shared" si="47"/>
        <v>I</v>
      </c>
      <c r="U348" s="62" t="str">
        <f t="shared" si="48"/>
        <v>No Aceptable</v>
      </c>
      <c r="V348" s="69">
        <v>14</v>
      </c>
      <c r="W348" s="67" t="str">
        <f>VLOOKUP(I348,Hoja2!A$3:I$54,6,0)</f>
        <v>SECUELA, CALIFICACIÓN DE ENFERMEDAD LABORAL</v>
      </c>
      <c r="X348" s="73"/>
      <c r="Y348" s="73"/>
      <c r="Z348" s="73"/>
      <c r="AA348" s="72" t="s">
        <v>337</v>
      </c>
      <c r="AB348" s="72" t="str">
        <f>VLOOKUP(I348,Hoja2!A$3:I$54,8,0)</f>
        <v>AUTOCUIDADO E HIGIENE</v>
      </c>
      <c r="AC348" s="73" t="str">
        <f>VLOOKUP(I348,Hoja2!A$3:I$54,9,0)</f>
        <v>PG HIGIENE</v>
      </c>
      <c r="AD348" s="84"/>
    </row>
    <row r="349" spans="1:30" ht="15">
      <c r="A349" s="158"/>
      <c r="B349" s="155"/>
      <c r="C349" s="119"/>
      <c r="D349" s="122"/>
      <c r="E349" s="125"/>
      <c r="F349" s="125"/>
      <c r="G349" s="125"/>
      <c r="H349" s="111" t="str">
        <f>VLOOKUP(I349,Hoja2!A$3:I$54,2,0)</f>
        <v>MÁQUINARIA O EQUIPO</v>
      </c>
      <c r="I349" s="68" t="s">
        <v>54</v>
      </c>
      <c r="J349" s="111" t="str">
        <f>VLOOKUP(I349,Hoja2!A$3:I$54,3,0)</f>
        <v>SORDERA, ESTRÉS, HIPOACUSIA, CEFALÉA, IRRATIBILIDAD</v>
      </c>
      <c r="K349" s="69"/>
      <c r="L349" s="111" t="str">
        <f>VLOOKUP(I349,Hoja2!A$3:I$54,4,0)</f>
        <v>PG INSPECCIONES, PG EMERGENCIA</v>
      </c>
      <c r="M349" s="111" t="str">
        <f>VLOOKUP(I349,Hoja2!A$3:I$54,5,0)</f>
        <v>PVE RUIDO</v>
      </c>
      <c r="N349" s="70">
        <v>10</v>
      </c>
      <c r="O349" s="70">
        <v>3</v>
      </c>
      <c r="P349" s="70">
        <v>25</v>
      </c>
      <c r="Q349" s="70">
        <f t="shared" si="44"/>
        <v>30</v>
      </c>
      <c r="R349" s="70">
        <f t="shared" si="45"/>
        <v>750</v>
      </c>
      <c r="S349" s="70" t="str">
        <f t="shared" si="46"/>
        <v>MA-30</v>
      </c>
      <c r="T349" s="62" t="str">
        <f t="shared" si="47"/>
        <v>I</v>
      </c>
      <c r="U349" s="62" t="str">
        <f t="shared" si="48"/>
        <v>No Aceptable</v>
      </c>
      <c r="V349" s="69">
        <v>14</v>
      </c>
      <c r="W349" s="67" t="str">
        <f>VLOOKUP(I349,Hoja2!A$3:I$54,6,0)</f>
        <v>SECUELA, CALIFICACIÓN DE ENFERMEDAD LABORAL</v>
      </c>
      <c r="X349" s="73"/>
      <c r="Y349" s="73"/>
      <c r="Z349" s="73"/>
      <c r="AA349" s="72" t="s">
        <v>337</v>
      </c>
      <c r="AB349" s="72" t="str">
        <f>VLOOKUP(I349,Hoja2!A$3:I$54,8,0)</f>
        <v>AUTOCUIDADO E HIGIENE</v>
      </c>
      <c r="AC349" s="73" t="str">
        <f>VLOOKUP(I349,Hoja2!A$3:I$54,9,0)</f>
        <v>FORTALECIMIENTO PV RUIDO</v>
      </c>
      <c r="AD349" s="84"/>
    </row>
    <row r="350" spans="1:30" ht="15">
      <c r="A350" s="158"/>
      <c r="B350" s="155"/>
      <c r="C350" s="119"/>
      <c r="D350" s="122"/>
      <c r="E350" s="125"/>
      <c r="F350" s="125"/>
      <c r="G350" s="125"/>
      <c r="H350" s="111" t="str">
        <f>VLOOKUP(I350,Hoja2!A$3:I$54,2,0)</f>
        <v>MÁQUINARIA O EQUIPO</v>
      </c>
      <c r="I350" s="68" t="s">
        <v>59</v>
      </c>
      <c r="J350" s="111" t="str">
        <f>VLOOKUP(I350,Hoja2!A$3:I$54,3,0)</f>
        <v>MAREOS, VÓMITOS, Y SÍNTOMAS NEURÓLOGICOS</v>
      </c>
      <c r="K350" s="69"/>
      <c r="L350" s="111" t="str">
        <f>VLOOKUP(I350,Hoja2!A$3:I$54,4,0)</f>
        <v>PG INSPECCIONES, PG EMERGENCIA</v>
      </c>
      <c r="M350" s="111" t="str">
        <f>VLOOKUP(I350,Hoja2!A$3:I$54,5,0)</f>
        <v>PVE RUIDO</v>
      </c>
      <c r="N350" s="70">
        <v>10</v>
      </c>
      <c r="O350" s="70">
        <v>3</v>
      </c>
      <c r="P350" s="70">
        <v>25</v>
      </c>
      <c r="Q350" s="70">
        <f t="shared" si="44"/>
        <v>30</v>
      </c>
      <c r="R350" s="70">
        <f t="shared" si="45"/>
        <v>750</v>
      </c>
      <c r="S350" s="70" t="str">
        <f t="shared" si="46"/>
        <v>MA-30</v>
      </c>
      <c r="T350" s="62" t="str">
        <f t="shared" si="47"/>
        <v>I</v>
      </c>
      <c r="U350" s="62" t="str">
        <f t="shared" si="48"/>
        <v>No Aceptable</v>
      </c>
      <c r="V350" s="69">
        <v>14</v>
      </c>
      <c r="W350" s="67" t="str">
        <f>VLOOKUP(I350,Hoja2!A$3:I$54,6,0)</f>
        <v>SECUELA, CALIFICACIÓN DE ENFERMEDAD LABORAL</v>
      </c>
      <c r="X350" s="73"/>
      <c r="Y350" s="73"/>
      <c r="Z350" s="73"/>
      <c r="AA350" s="72" t="s">
        <v>337</v>
      </c>
      <c r="AB350" s="72" t="str">
        <f>VLOOKUP(I350,Hoja2!A$3:I$54,8,0)</f>
        <v>AUTOCUIDADO</v>
      </c>
      <c r="AC350" s="73" t="str">
        <f>VLOOKUP(I350,Hoja2!A$3:I$54,9,0)</f>
        <v>PG HIGIENE</v>
      </c>
      <c r="AD350" s="84"/>
    </row>
    <row r="351" spans="1:30" ht="15">
      <c r="A351" s="158"/>
      <c r="B351" s="155"/>
      <c r="C351" s="119"/>
      <c r="D351" s="122"/>
      <c r="E351" s="125"/>
      <c r="F351" s="125"/>
      <c r="G351" s="125"/>
      <c r="H351" s="111" t="str">
        <f>VLOOKUP(I351,Hoja2!A$3:I$54,2,0)</f>
        <v>X, GAMMA, ALFA, BETA, NEUTRONES</v>
      </c>
      <c r="I351" s="68" t="s">
        <v>69</v>
      </c>
      <c r="J351" s="111" t="str">
        <f>VLOOKUP(I351,Hoja2!A$3:I$54,3,0)</f>
        <v>QUEMADURAS</v>
      </c>
      <c r="K351" s="69"/>
      <c r="L351" s="111" t="str">
        <f>VLOOKUP(I351,Hoja2!A$3:I$54,4,0)</f>
        <v>PG INSPECCIONES, PG EMERGENCIA</v>
      </c>
      <c r="M351" s="111" t="str">
        <f>VLOOKUP(I351,Hoja2!A$3:I$54,5,0)</f>
        <v>PVE RADIACIÓN</v>
      </c>
      <c r="N351" s="70">
        <v>2</v>
      </c>
      <c r="O351" s="70">
        <v>3</v>
      </c>
      <c r="P351" s="70">
        <v>10</v>
      </c>
      <c r="Q351" s="70">
        <f t="shared" si="44"/>
        <v>6</v>
      </c>
      <c r="R351" s="70">
        <f t="shared" si="45"/>
        <v>60</v>
      </c>
      <c r="S351" s="70" t="str">
        <f t="shared" si="46"/>
        <v>M-6</v>
      </c>
      <c r="T351" s="62" t="str">
        <f t="shared" si="47"/>
        <v>III</v>
      </c>
      <c r="U351" s="62" t="str">
        <f t="shared" si="48"/>
        <v>Mejorable</v>
      </c>
      <c r="V351" s="69">
        <v>14</v>
      </c>
      <c r="W351" s="67" t="str">
        <f>VLOOKUP(I351,Hoja2!A$3:I$54,6,0)</f>
        <v>SECUELA, CALIFICACIÓN DE ENFERMEDAD LABORAL, MUERTE</v>
      </c>
      <c r="X351" s="73"/>
      <c r="Y351" s="73"/>
      <c r="Z351" s="73"/>
      <c r="AA351" s="72" t="s">
        <v>337</v>
      </c>
      <c r="AB351" s="72" t="str">
        <f>VLOOKUP(I351,Hoja2!A$3:I$54,8,0)</f>
        <v>N/A</v>
      </c>
      <c r="AC351" s="73" t="str">
        <f>VLOOKUP(I351,Hoja2!A$3:I$54,9,0)</f>
        <v>FORTALECIMIENTO PVE RADIACIÓN</v>
      </c>
      <c r="AD351" s="84"/>
    </row>
    <row r="352" spans="1:30" ht="40.5">
      <c r="A352" s="158"/>
      <c r="B352" s="155"/>
      <c r="C352" s="119"/>
      <c r="D352" s="122"/>
      <c r="E352" s="125"/>
      <c r="F352" s="125"/>
      <c r="G352" s="125"/>
      <c r="H352" s="111" t="str">
        <f>VLOOKUP(I352,Hoja2!A$3:I$54,2,0)</f>
        <v>POLVOS INORGÁNICOS</v>
      </c>
      <c r="I352" s="68" t="s">
        <v>78</v>
      </c>
      <c r="J352" s="111" t="str">
        <f>VLOOKUP(I352,Hoja2!A$3:I$54,3,0)</f>
        <v>COMPLICACIONES RESPIRATORIAS</v>
      </c>
      <c r="K352" s="69"/>
      <c r="L352" s="111" t="str">
        <f>VLOOKUP(I352,Hoja2!A$3:I$54,4,0)</f>
        <v>PG INSPECCIONES, PG EMERGENCIA, PG RIESGO QUÍMICO</v>
      </c>
      <c r="M352" s="111" t="str">
        <f>VLOOKUP(I352,Hoja2!A$3:I$54,5,0)</f>
        <v>ELEMENTOS DE PROTECCIÓN PERSONAL</v>
      </c>
      <c r="N352" s="70">
        <v>6</v>
      </c>
      <c r="O352" s="70">
        <v>3</v>
      </c>
      <c r="P352" s="70">
        <v>25</v>
      </c>
      <c r="Q352" s="70">
        <f t="shared" si="44"/>
        <v>18</v>
      </c>
      <c r="R352" s="70">
        <f t="shared" si="45"/>
        <v>450</v>
      </c>
      <c r="S352" s="70" t="str">
        <f t="shared" si="46"/>
        <v>A-18</v>
      </c>
      <c r="T352" s="62" t="str">
        <f t="shared" si="47"/>
        <v>II</v>
      </c>
      <c r="U352" s="62" t="str">
        <f t="shared" si="48"/>
        <v>No Aceptable o Aceptable con Control Especifico</v>
      </c>
      <c r="V352" s="69">
        <v>14</v>
      </c>
      <c r="W352" s="67" t="str">
        <f>VLOOKUP(I352,Hoja2!A$3:I$54,6,0)</f>
        <v>SECUELA, CALIFICACIÓN DE ENFERMEDAD LABORAL</v>
      </c>
      <c r="X352" s="73"/>
      <c r="Y352" s="73"/>
      <c r="Z352" s="73"/>
      <c r="AA352" s="72" t="str">
        <f>VLOOKUP(I352,Hoja2!A$3:I$54,7,0)</f>
        <v>NS QUIMICOS</v>
      </c>
      <c r="AB352" s="72" t="str">
        <f>VLOOKUP(I352,Hoja2!A$3:I$54,8,0)</f>
        <v>BUENAS PRACTICAS Y USO DE EPP</v>
      </c>
      <c r="AC352" s="73" t="str">
        <f>VLOOKUP(I352,Hoja2!A$3:I$54,9,0)</f>
        <v>PG HIGIENE</v>
      </c>
      <c r="AD352" s="84"/>
    </row>
    <row r="353" spans="1:30" ht="25.5">
      <c r="A353" s="158"/>
      <c r="B353" s="155"/>
      <c r="C353" s="119"/>
      <c r="D353" s="122"/>
      <c r="E353" s="125"/>
      <c r="F353" s="125"/>
      <c r="G353" s="125"/>
      <c r="H353" s="111" t="str">
        <f>VLOOKUP(I353,Hoja2!A$3:I$54,2,0)</f>
        <v>MATERIAL PARTICULADO</v>
      </c>
      <c r="I353" s="68" t="s">
        <v>84</v>
      </c>
      <c r="J353" s="111" t="str">
        <f>VLOOKUP(I353,Hoja2!A$3:I$54,3,0)</f>
        <v>COMPLICACIONES RESPIRATORIAS</v>
      </c>
      <c r="K353" s="69"/>
      <c r="L353" s="111" t="str">
        <f>VLOOKUP(I353,Hoja2!A$3:I$54,4,0)</f>
        <v>PG INSPECCIONES, PG EMERGENCIA, PG RIESGO QUÍMICO</v>
      </c>
      <c r="M353" s="111" t="str">
        <f>VLOOKUP(I353,Hoja2!A$3:I$54,5,0)</f>
        <v>ELEMENTOS DE PROTECCIÓN PERSONAL</v>
      </c>
      <c r="N353" s="70">
        <v>2</v>
      </c>
      <c r="O353" s="70">
        <v>1</v>
      </c>
      <c r="P353" s="70">
        <v>10</v>
      </c>
      <c r="Q353" s="70">
        <f t="shared" si="44"/>
        <v>2</v>
      </c>
      <c r="R353" s="70">
        <f t="shared" si="45"/>
        <v>20</v>
      </c>
      <c r="S353" s="70" t="str">
        <f t="shared" si="46"/>
        <v>B-2</v>
      </c>
      <c r="T353" s="62" t="str">
        <f t="shared" si="47"/>
        <v>IV</v>
      </c>
      <c r="U353" s="62" t="str">
        <f t="shared" si="48"/>
        <v>Aceptable</v>
      </c>
      <c r="V353" s="69">
        <v>14</v>
      </c>
      <c r="W353" s="67" t="str">
        <f>VLOOKUP(I353,Hoja2!A$3:I$54,6,0)</f>
        <v>SECUELA, CALIFICACIÓN DE ENFERMEDAD LABORAL</v>
      </c>
      <c r="X353" s="73"/>
      <c r="Y353" s="73"/>
      <c r="Z353" s="73"/>
      <c r="AA353" s="72" t="str">
        <f>VLOOKUP(I353,Hoja2!A$3:I$54,7,0)</f>
        <v>NS QUIMICOS</v>
      </c>
      <c r="AB353" s="72" t="str">
        <f>VLOOKUP(I353,Hoja2!A$3:I$54,8,0)</f>
        <v>BUENAS PRACTICAS Y USO DE EPP</v>
      </c>
      <c r="AC353" s="73" t="str">
        <f>VLOOKUP(I353,Hoja2!A$3:I$54,9,0)</f>
        <v>FORTALECIMIENTO PVE QUÍMICO</v>
      </c>
      <c r="AD353" s="84"/>
    </row>
    <row r="354" spans="1:30" ht="25.5">
      <c r="A354" s="158"/>
      <c r="B354" s="155"/>
      <c r="C354" s="119"/>
      <c r="D354" s="122"/>
      <c r="E354" s="125"/>
      <c r="F354" s="125"/>
      <c r="G354" s="125"/>
      <c r="H354" s="111" t="str">
        <f>VLOOKUP(I354,Hoja2!A$3:I$54,2,0)</f>
        <v>HUMOS METÁLICOS O NO METÁLICOS</v>
      </c>
      <c r="I354" s="68" t="s">
        <v>93</v>
      </c>
      <c r="J354" s="111" t="str">
        <f>VLOOKUP(I354,Hoja2!A$3:I$54,3,0)</f>
        <v>COMPLICACIONES RESPIRATORIAS</v>
      </c>
      <c r="K354" s="69"/>
      <c r="L354" s="111" t="str">
        <f>VLOOKUP(I354,Hoja2!A$3:I$54,4,0)</f>
        <v>PG INSPECCIONES, PG EMERGENCIA, PG RIESGO QUÍMICO</v>
      </c>
      <c r="M354" s="111" t="str">
        <f>VLOOKUP(I354,Hoja2!A$3:I$54,5,0)</f>
        <v>ELEMENTOS DE PROTECCIÓN PERSONAL</v>
      </c>
      <c r="N354" s="70">
        <v>10</v>
      </c>
      <c r="O354" s="70">
        <v>3</v>
      </c>
      <c r="P354" s="70">
        <v>25</v>
      </c>
      <c r="Q354" s="70">
        <f t="shared" si="44"/>
        <v>30</v>
      </c>
      <c r="R354" s="70">
        <f t="shared" si="45"/>
        <v>750</v>
      </c>
      <c r="S354" s="70" t="str">
        <f t="shared" si="46"/>
        <v>MA-30</v>
      </c>
      <c r="T354" s="62" t="str">
        <f t="shared" si="47"/>
        <v>I</v>
      </c>
      <c r="U354" s="62" t="str">
        <f t="shared" si="48"/>
        <v>No Aceptable</v>
      </c>
      <c r="V354" s="69">
        <v>14</v>
      </c>
      <c r="W354" s="67" t="str">
        <f>VLOOKUP(I354,Hoja2!A$3:I$54,6,0)</f>
        <v>SECUELA, CALIFICACIÓN DE ENFERMEDAD LABORAL, MUERTE</v>
      </c>
      <c r="X354" s="73"/>
      <c r="Y354" s="73"/>
      <c r="Z354" s="73"/>
      <c r="AA354" s="72" t="str">
        <f>VLOOKUP(I354,Hoja2!A$3:I$54,7,0)</f>
        <v>NS QUIMICOS</v>
      </c>
      <c r="AB354" s="72" t="str">
        <f>VLOOKUP(I354,Hoja2!A$3:I$54,8,0)</f>
        <v>BUENAS PRACTICAS, AUTOCUIDADO Y EPP</v>
      </c>
      <c r="AC354" s="73" t="str">
        <f>VLOOKUP(I354,Hoja2!A$3:I$54,9,0)</f>
        <v>FORTALECIMIENTO PVE QUÍMICO</v>
      </c>
      <c r="AD354" s="84"/>
    </row>
    <row r="355" spans="1:30" ht="15">
      <c r="A355" s="158"/>
      <c r="B355" s="155"/>
      <c r="C355" s="119"/>
      <c r="D355" s="122"/>
      <c r="E355" s="125"/>
      <c r="F355" s="125"/>
      <c r="G355" s="125"/>
      <c r="H355" s="111" t="str">
        <f>VLOOKUP(I355,Hoja2!A$3:I$54,2,0)</f>
        <v>MICROORGANISMOS</v>
      </c>
      <c r="I355" s="68" t="s">
        <v>237</v>
      </c>
      <c r="J355" s="111" t="str">
        <f>VLOOKUP(I355,Hoja2!A$3:I$54,3,0)</f>
        <v>GRIPAS, NAUSEAS, MAREOS, MALESTAR GENERAL</v>
      </c>
      <c r="K355" s="69"/>
      <c r="L355" s="111" t="str">
        <f>VLOOKUP(I355,Hoja2!A$3:I$54,4,0)</f>
        <v>PG INSPECCIONES, PG EMERGENCIA</v>
      </c>
      <c r="M355" s="111" t="str">
        <f>VLOOKUP(I355,Hoja2!A$3:I$54,5,0)</f>
        <v>PVE BIOLÓGICO</v>
      </c>
      <c r="N355" s="70">
        <v>2</v>
      </c>
      <c r="O355" s="70">
        <v>1</v>
      </c>
      <c r="P355" s="70">
        <v>10</v>
      </c>
      <c r="Q355" s="70">
        <f t="shared" si="44"/>
        <v>2</v>
      </c>
      <c r="R355" s="70">
        <f t="shared" si="45"/>
        <v>20</v>
      </c>
      <c r="S355" s="70" t="str">
        <f t="shared" si="46"/>
        <v>B-2</v>
      </c>
      <c r="T355" s="62" t="str">
        <f t="shared" si="47"/>
        <v>IV</v>
      </c>
      <c r="U355" s="62" t="str">
        <f t="shared" si="48"/>
        <v>Aceptable</v>
      </c>
      <c r="V355" s="69">
        <v>14</v>
      </c>
      <c r="W355" s="67" t="str">
        <f>VLOOKUP(I355,Hoja2!A$3:I$54,6,0)</f>
        <v>SECUELA</v>
      </c>
      <c r="X355" s="73"/>
      <c r="Y355" s="73"/>
      <c r="Z355" s="73"/>
      <c r="AA355" s="72" t="str">
        <f>VLOOKUP(I355,Hoja2!A$3:I$54,7,0)</f>
        <v>NS BIOLÓGICO</v>
      </c>
      <c r="AB355" s="72" t="str">
        <f>VLOOKUP(I355,Hoja2!A$3:I$54,8,0)</f>
        <v>N/A</v>
      </c>
      <c r="AC355" s="73" t="str">
        <f>VLOOKUP(I355,Hoja2!A$3:I$54,9,0)</f>
        <v>BUENAS PRACTICAS</v>
      </c>
      <c r="AD355" s="84"/>
    </row>
    <row r="356" spans="1:30" ht="25.5">
      <c r="A356" s="158"/>
      <c r="B356" s="155"/>
      <c r="C356" s="119"/>
      <c r="D356" s="122"/>
      <c r="E356" s="125"/>
      <c r="F356" s="125"/>
      <c r="G356" s="125"/>
      <c r="H356" s="111" t="str">
        <f>VLOOKUP(I356,Hoja2!A$3:I$54,2,0)</f>
        <v>MICROORGANISMOS EN EL AMBIENTE</v>
      </c>
      <c r="I356" s="68" t="s">
        <v>240</v>
      </c>
      <c r="J356" s="111" t="str">
        <f>VLOOKUP(I356,Hoja2!A$3:I$54,3,0)</f>
        <v>LESIONES EN LA PIEL, MALESTAR GENERAL</v>
      </c>
      <c r="K356" s="69"/>
      <c r="L356" s="111" t="str">
        <f>VLOOKUP(I356,Hoja2!A$3:I$54,4,0)</f>
        <v>PG INSPECCIONES, PG EMERGENCIA</v>
      </c>
      <c r="M356" s="111" t="str">
        <f>VLOOKUP(I356,Hoja2!A$3:I$54,5,0)</f>
        <v>PVE BIOLÓGICO, ELEMENTOS DE PROTECCION PERSONAL</v>
      </c>
      <c r="N356" s="70">
        <v>2</v>
      </c>
      <c r="O356" s="70">
        <v>3</v>
      </c>
      <c r="P356" s="70">
        <v>10</v>
      </c>
      <c r="Q356" s="70">
        <f t="shared" si="44"/>
        <v>6</v>
      </c>
      <c r="R356" s="70">
        <f t="shared" si="45"/>
        <v>60</v>
      </c>
      <c r="S356" s="70" t="str">
        <f t="shared" si="46"/>
        <v>M-6</v>
      </c>
      <c r="T356" s="62" t="str">
        <f t="shared" si="47"/>
        <v>III</v>
      </c>
      <c r="U356" s="62" t="str">
        <f t="shared" si="48"/>
        <v>Mejorable</v>
      </c>
      <c r="V356" s="69">
        <v>14</v>
      </c>
      <c r="W356" s="67" t="str">
        <f>VLOOKUP(I356,Hoja2!A$3:I$54,6,0)</f>
        <v>SECUELA, CALIFICACIÓN DE ENFERMEDAD LABORAL, MUERTE</v>
      </c>
      <c r="X356" s="73"/>
      <c r="Y356" s="73"/>
      <c r="Z356" s="73"/>
      <c r="AA356" s="72" t="str">
        <f>VLOOKUP(I356,Hoja2!A$3:I$54,7,0)</f>
        <v>NS BIOLÓGICO</v>
      </c>
      <c r="AB356" s="72" t="str">
        <f>VLOOKUP(I356,Hoja2!A$3:I$54,8,0)</f>
        <v>AUTOCIODADO E HIGIENE, USO DE EPP</v>
      </c>
      <c r="AC356" s="73" t="str">
        <f>VLOOKUP(I356,Hoja2!A$3:I$54,9,0)</f>
        <v>N/A</v>
      </c>
      <c r="AD356" s="84"/>
    </row>
    <row r="357" spans="1:30" ht="25.5">
      <c r="A357" s="158"/>
      <c r="B357" s="155"/>
      <c r="C357" s="119"/>
      <c r="D357" s="122"/>
      <c r="E357" s="125"/>
      <c r="F357" s="125"/>
      <c r="G357" s="125"/>
      <c r="H357" s="111" t="str">
        <f>VLOOKUP(I357,Hoja2!A$3:I$54,2,0)</f>
        <v>HONGOS</v>
      </c>
      <c r="I357" s="68" t="s">
        <v>113</v>
      </c>
      <c r="J357" s="111" t="str">
        <f>VLOOKUP(I357,Hoja2!A$3:I$54,3,0)</f>
        <v>LESIONES EN LA PIEL</v>
      </c>
      <c r="K357" s="69"/>
      <c r="L357" s="111" t="str">
        <f>VLOOKUP(I357,Hoja2!A$3:I$54,4,0)</f>
        <v>PG INSPECCIONES, PG EMERGENCIA</v>
      </c>
      <c r="M357" s="111" t="str">
        <f>VLOOKUP(I357,Hoja2!A$3:I$54,5,0)</f>
        <v>PVE BIOLÓGICO</v>
      </c>
      <c r="N357" s="70">
        <v>2</v>
      </c>
      <c r="O357" s="70">
        <v>1</v>
      </c>
      <c r="P357" s="70">
        <v>10</v>
      </c>
      <c r="Q357" s="70">
        <f t="shared" si="44"/>
        <v>2</v>
      </c>
      <c r="R357" s="70">
        <f t="shared" si="45"/>
        <v>20</v>
      </c>
      <c r="S357" s="70" t="str">
        <f t="shared" si="46"/>
        <v>B-2</v>
      </c>
      <c r="T357" s="62" t="str">
        <f t="shared" si="47"/>
        <v>IV</v>
      </c>
      <c r="U357" s="62" t="str">
        <f t="shared" si="48"/>
        <v>Aceptable</v>
      </c>
      <c r="V357" s="69">
        <v>14</v>
      </c>
      <c r="W357" s="67" t="str">
        <f>VLOOKUP(I357,Hoja2!A$3:I$54,6,0)</f>
        <v>SECUELA</v>
      </c>
      <c r="X357" s="73"/>
      <c r="Y357" s="73"/>
      <c r="Z357" s="73"/>
      <c r="AA357" s="72" t="str">
        <f>VLOOKUP(I357,Hoja2!A$3:I$54,7,0)</f>
        <v>NS BIOLÓGICO</v>
      </c>
      <c r="AB357" s="72" t="str">
        <f>VLOOKUP(I357,Hoja2!A$3:I$54,8,0)</f>
        <v>AUTOCUIDADO E HIGIENE, USO DE EPP</v>
      </c>
      <c r="AC357" s="73" t="str">
        <f>VLOOKUP(I357,Hoja2!A$3:I$54,9,0)</f>
        <v>N/A</v>
      </c>
      <c r="AD357" s="84"/>
    </row>
    <row r="358" spans="1:30" ht="40.5">
      <c r="A358" s="158"/>
      <c r="B358" s="155"/>
      <c r="C358" s="119"/>
      <c r="D358" s="122"/>
      <c r="E358" s="125"/>
      <c r="F358" s="125"/>
      <c r="G358" s="125"/>
      <c r="H358" s="111" t="str">
        <f>VLOOKUP(I358,Hoja2!A$3:I$54,2,0)</f>
        <v>FLUIDOS</v>
      </c>
      <c r="I358" s="68" t="s">
        <v>117</v>
      </c>
      <c r="J358" s="111" t="str">
        <f>VLOOKUP(I358,Hoja2!A$3:I$54,3,0)</f>
        <v>LESIONES DÉRMICAS</v>
      </c>
      <c r="K358" s="69"/>
      <c r="L358" s="111" t="str">
        <f>VLOOKUP(I358,Hoja2!A$3:I$54,4,0)</f>
        <v>PG INSPECCIONES, PG EMERGENCIA</v>
      </c>
      <c r="M358" s="111" t="str">
        <f>VLOOKUP(I358,Hoja2!A$3:I$54,5,0)</f>
        <v>PVE BIOLÓGICO, ELEMENTOS DE PROTECCION PERSONAL</v>
      </c>
      <c r="N358" s="70">
        <v>2</v>
      </c>
      <c r="O358" s="70">
        <v>4</v>
      </c>
      <c r="P358" s="70">
        <v>25</v>
      </c>
      <c r="Q358" s="70">
        <f t="shared" si="44"/>
        <v>8</v>
      </c>
      <c r="R358" s="70">
        <f t="shared" si="45"/>
        <v>200</v>
      </c>
      <c r="S358" s="70" t="str">
        <f t="shared" si="46"/>
        <v>M-8</v>
      </c>
      <c r="T358" s="62" t="str">
        <f t="shared" si="47"/>
        <v>II</v>
      </c>
      <c r="U358" s="62" t="str">
        <f t="shared" si="48"/>
        <v>No Aceptable o Aceptable con Control Especifico</v>
      </c>
      <c r="V358" s="69">
        <v>14</v>
      </c>
      <c r="W358" s="67" t="str">
        <f>VLOOKUP(I358,Hoja2!A$3:I$54,6,0)</f>
        <v>SECUELA, CALIFICACIÓN DE ENFERMEDAD LABORAL, MUERTE</v>
      </c>
      <c r="X358" s="73"/>
      <c r="Y358" s="73"/>
      <c r="Z358" s="73"/>
      <c r="AA358" s="72" t="str">
        <f>VLOOKUP(I358,Hoja2!A$3:I$54,7,0)</f>
        <v>NS BIOLÓGICO</v>
      </c>
      <c r="AB358" s="72" t="str">
        <f>VLOOKUP(I358,Hoja2!A$3:I$54,8,0)</f>
        <v>AUTOCUIDADO E HIGIENE, USO DE EPP</v>
      </c>
      <c r="AC358" s="73" t="str">
        <f>VLOOKUP(I358,Hoja2!A$3:I$54,9,0)</f>
        <v>N/A</v>
      </c>
      <c r="AD358" s="84"/>
    </row>
    <row r="359" spans="1:30" ht="25.5">
      <c r="A359" s="158"/>
      <c r="B359" s="155"/>
      <c r="C359" s="119"/>
      <c r="D359" s="122"/>
      <c r="E359" s="125"/>
      <c r="F359" s="125"/>
      <c r="G359" s="125"/>
      <c r="H359" s="111" t="str">
        <f>VLOOKUP(I359,Hoja2!A$3:I$54,2,0)</f>
        <v>PARÁSITOS</v>
      </c>
      <c r="I359" s="68" t="s">
        <v>119</v>
      </c>
      <c r="J359" s="111" t="str">
        <f>VLOOKUP(I359,Hoja2!A$3:I$54,3,0)</f>
        <v>LESIONES, INFECCIONES PARASITARIAS</v>
      </c>
      <c r="K359" s="69"/>
      <c r="L359" s="111" t="str">
        <f>VLOOKUP(I359,Hoja2!A$3:I$54,4,0)</f>
        <v>PG INSPECCIONES, PG EMERGENCIA</v>
      </c>
      <c r="M359" s="111" t="str">
        <f>VLOOKUP(I359,Hoja2!A$3:I$54,5,0)</f>
        <v>PVE BIOLÓGICO, ELEMENTOS DE PROTECCION PERSONAL</v>
      </c>
      <c r="N359" s="70">
        <v>2</v>
      </c>
      <c r="O359" s="70">
        <v>2</v>
      </c>
      <c r="P359" s="70">
        <v>10</v>
      </c>
      <c r="Q359" s="70">
        <f t="shared" si="44"/>
        <v>4</v>
      </c>
      <c r="R359" s="70">
        <f t="shared" si="45"/>
        <v>40</v>
      </c>
      <c r="S359" s="70" t="str">
        <f t="shared" si="46"/>
        <v>B-4</v>
      </c>
      <c r="T359" s="62" t="str">
        <f t="shared" si="47"/>
        <v>III</v>
      </c>
      <c r="U359" s="62" t="str">
        <f t="shared" si="48"/>
        <v>Mejorable</v>
      </c>
      <c r="V359" s="69">
        <v>14</v>
      </c>
      <c r="W359" s="67" t="str">
        <f>VLOOKUP(I359,Hoja2!A$3:I$54,6,0)</f>
        <v>SECUELA</v>
      </c>
      <c r="X359" s="73"/>
      <c r="Y359" s="73"/>
      <c r="Z359" s="73"/>
      <c r="AA359" s="72" t="str">
        <f>VLOOKUP(I359,Hoja2!A$3:I$54,7,0)</f>
        <v>NS BIOLÓGICO</v>
      </c>
      <c r="AB359" s="72" t="str">
        <f>VLOOKUP(I359,Hoja2!A$3:I$54,8,0)</f>
        <v>AUTOCUIDADO E HIGIENE, USO DE EPP</v>
      </c>
      <c r="AC359" s="73" t="str">
        <f>VLOOKUP(I359,Hoja2!A$3:I$54,9,0)</f>
        <v>N/A</v>
      </c>
      <c r="AD359" s="84"/>
    </row>
    <row r="360" spans="1:30" ht="25.5">
      <c r="A360" s="158"/>
      <c r="B360" s="155"/>
      <c r="C360" s="119"/>
      <c r="D360" s="122"/>
      <c r="E360" s="125"/>
      <c r="F360" s="125"/>
      <c r="G360" s="125"/>
      <c r="H360" s="111" t="str">
        <f>VLOOKUP(I360,Hoja2!A$3:I$54,2,0)</f>
        <v>ANIMALES VIVOS</v>
      </c>
      <c r="I360" s="68" t="s">
        <v>122</v>
      </c>
      <c r="J360" s="111" t="str">
        <f>VLOOKUP(I360,Hoja2!A$3:I$54,3,0)</f>
        <v>LESIONES EN TEJIDOS, INFECCIONES, ENFERMADES INFECTOCONTAGIOSAS</v>
      </c>
      <c r="K360" s="69"/>
      <c r="L360" s="111" t="str">
        <f>VLOOKUP(I360,Hoja2!A$3:I$54,4,0)</f>
        <v>PG INSPECCIONES, PG EMERGENCIA</v>
      </c>
      <c r="M360" s="111" t="str">
        <f>VLOOKUP(I360,Hoja2!A$3:I$54,5,0)</f>
        <v>ELEMENTOS DE PROTECCIÓN PERSONAL</v>
      </c>
      <c r="N360" s="70">
        <v>2</v>
      </c>
      <c r="O360" s="70">
        <v>2</v>
      </c>
      <c r="P360" s="70">
        <v>10</v>
      </c>
      <c r="Q360" s="70">
        <f t="shared" si="44"/>
        <v>4</v>
      </c>
      <c r="R360" s="70">
        <f t="shared" si="45"/>
        <v>40</v>
      </c>
      <c r="S360" s="70" t="str">
        <f t="shared" si="46"/>
        <v>B-4</v>
      </c>
      <c r="T360" s="62" t="str">
        <f t="shared" si="47"/>
        <v>III</v>
      </c>
      <c r="U360" s="62" t="str">
        <f t="shared" si="48"/>
        <v>Mejorable</v>
      </c>
      <c r="V360" s="69">
        <v>14</v>
      </c>
      <c r="W360" s="67" t="str">
        <f>VLOOKUP(I360,Hoja2!A$3:I$54,6,0)</f>
        <v>SECUELA, CALIFICACIÓN DE ENFERMEDAD LABORAL, MUERTE</v>
      </c>
      <c r="X360" s="73"/>
      <c r="Y360" s="73"/>
      <c r="Z360" s="73"/>
      <c r="AA360" s="72" t="str">
        <f>VLOOKUP(I360,Hoja2!A$3:I$54,7,0)</f>
        <v>NS BIOLÓGICO</v>
      </c>
      <c r="AB360" s="72" t="str">
        <f>VLOOKUP(I360,Hoja2!A$3:I$54,8,0)</f>
        <v>AUTOCUIDADO E HIGIENE, USO DE EPP</v>
      </c>
      <c r="AC360" s="73" t="str">
        <f>VLOOKUP(I360,Hoja2!A$3:I$54,9,0)</f>
        <v>BUENAS PRACTICAS</v>
      </c>
      <c r="AD360" s="84"/>
    </row>
    <row r="361" spans="1:30" ht="38.25">
      <c r="A361" s="158"/>
      <c r="B361" s="155"/>
      <c r="C361" s="119"/>
      <c r="D361" s="122"/>
      <c r="E361" s="125"/>
      <c r="F361" s="125"/>
      <c r="G361" s="125"/>
      <c r="H361" s="111" t="str">
        <f>VLOOKUP(I361,Hoja2!A$3:I$54,2,0)</f>
        <v>CARGA DE UN PESO MAYOR AL RECOMENDADO</v>
      </c>
      <c r="I361" s="68" t="s">
        <v>125</v>
      </c>
      <c r="J361" s="111" t="str">
        <f>VLOOKUP(I361,Hoja2!A$3:I$54,3,0)</f>
        <v>LESIONES OSTEOMUSCULARES</v>
      </c>
      <c r="K361" s="69"/>
      <c r="L361" s="111" t="str">
        <f>VLOOKUP(I361,Hoja2!A$3:I$54,4,0)</f>
        <v>PG INSPECCIONES, PG EMERGENCIA</v>
      </c>
      <c r="M361" s="111" t="str">
        <f>VLOOKUP(I361,Hoja2!A$3:I$54,5,0)</f>
        <v>PVE BIOMECÁNICO, PROGRAMA PAUSAS ACTIVAS, PG MEDICINA PREVENTIVA Y DEL TRABAJO</v>
      </c>
      <c r="N361" s="70">
        <v>2</v>
      </c>
      <c r="O361" s="70">
        <v>3</v>
      </c>
      <c r="P361" s="70">
        <v>10</v>
      </c>
      <c r="Q361" s="70">
        <f t="shared" si="44"/>
        <v>6</v>
      </c>
      <c r="R361" s="70">
        <f t="shared" si="45"/>
        <v>60</v>
      </c>
      <c r="S361" s="70" t="str">
        <f t="shared" si="46"/>
        <v>M-6</v>
      </c>
      <c r="T361" s="62" t="str">
        <f t="shared" si="47"/>
        <v>III</v>
      </c>
      <c r="U361" s="62" t="str">
        <f t="shared" si="48"/>
        <v>Mejorable</v>
      </c>
      <c r="V361" s="69">
        <v>14</v>
      </c>
      <c r="W361" s="67" t="str">
        <f>VLOOKUP(I361,Hoja2!A$3:I$54,6,0)</f>
        <v>SECUELA, CALIFICACIÓN DE ENFERMEDAD LABORAL</v>
      </c>
      <c r="X361" s="73"/>
      <c r="Y361" s="73"/>
      <c r="Z361" s="73"/>
      <c r="AA361" s="72" t="str">
        <f>VLOOKUP(I361,Hoja2!A$3:I$54,7,0)</f>
        <v>NS MANEJO DE CARGAS</v>
      </c>
      <c r="AB361" s="72" t="str">
        <f>VLOOKUP(I361,Hoja2!A$3:I$54,8,0)</f>
        <v>LEVANTAMIENTO MANUAL Y MECÁNICO DE CARGAS</v>
      </c>
      <c r="AC361" s="73" t="str">
        <f>VLOOKUP(I361,Hoja2!A$3:I$54,9,0)</f>
        <v>FORTALECIMIENTO PVE BIOMECÁNICO</v>
      </c>
      <c r="AD361" s="84"/>
    </row>
    <row r="362" spans="1:30" ht="40.5">
      <c r="A362" s="158"/>
      <c r="B362" s="155"/>
      <c r="C362" s="119"/>
      <c r="D362" s="122"/>
      <c r="E362" s="125"/>
      <c r="F362" s="125"/>
      <c r="G362" s="125"/>
      <c r="H362" s="111" t="str">
        <f>VLOOKUP(I362,Hoja2!A$3:I$54,2,0)</f>
        <v>FORZADAS, PROLONGADAS EN PERSONAL OPERATIVO</v>
      </c>
      <c r="I362" s="68" t="s">
        <v>243</v>
      </c>
      <c r="J362" s="111" t="str">
        <f>VLOOKUP(I362,Hoja2!A$3:I$54,3,0)</f>
        <v>DOLOR DE ESPALDA, LESIONES EN LA COLUMNA</v>
      </c>
      <c r="K362" s="69"/>
      <c r="L362" s="111" t="str">
        <f>VLOOKUP(I362,Hoja2!A$3:I$54,4,0)</f>
        <v>PG INSPECCIONES, PG EMERGENCIA</v>
      </c>
      <c r="M362" s="111" t="str">
        <f>VLOOKUP(I362,Hoja2!A$3:I$54,5,0)</f>
        <v>PVE BIOMECÁNICO, EXÁMENES PERIODICOS, PG MEDICINA PREVENTIVA Y DEL TRABAJO</v>
      </c>
      <c r="N362" s="70">
        <v>2</v>
      </c>
      <c r="O362" s="70">
        <v>3</v>
      </c>
      <c r="P362" s="70">
        <v>25</v>
      </c>
      <c r="Q362" s="70">
        <f t="shared" si="44"/>
        <v>6</v>
      </c>
      <c r="R362" s="70">
        <f t="shared" si="45"/>
        <v>150</v>
      </c>
      <c r="S362" s="70" t="str">
        <f t="shared" si="46"/>
        <v>M-6</v>
      </c>
      <c r="T362" s="62" t="str">
        <f t="shared" si="47"/>
        <v>II</v>
      </c>
      <c r="U362" s="62" t="str">
        <f t="shared" si="48"/>
        <v>No Aceptable o Aceptable con Control Especifico</v>
      </c>
      <c r="V362" s="69">
        <v>14</v>
      </c>
      <c r="W362" s="67" t="str">
        <f>VLOOKUP(I362,Hoja2!A$3:I$54,6,0)</f>
        <v>SECUELA, CALIFICACIÓN DE ENFERMEDAD LABORAL</v>
      </c>
      <c r="X362" s="73"/>
      <c r="Y362" s="73"/>
      <c r="Z362" s="73"/>
      <c r="AA362" s="72" t="str">
        <f>VLOOKUP(I362,Hoja2!A$3:I$54,7,0)</f>
        <v>NS MANEJO DE CARGAS</v>
      </c>
      <c r="AB362" s="72" t="str">
        <f>VLOOKUP(I362,Hoja2!A$3:I$54,8,0)</f>
        <v>HIGIENE POSTURAL</v>
      </c>
      <c r="AC362" s="73" t="str">
        <f>VLOOKUP(I362,Hoja2!A$3:I$54,9,0)</f>
        <v>FORTALECIMIENTO PVE BIOMECÁNICO</v>
      </c>
      <c r="AD362" s="84"/>
    </row>
    <row r="363" spans="1:30" ht="40.5">
      <c r="A363" s="158"/>
      <c r="B363" s="155"/>
      <c r="C363" s="119"/>
      <c r="D363" s="122"/>
      <c r="E363" s="125"/>
      <c r="F363" s="125"/>
      <c r="G363" s="125"/>
      <c r="H363" s="111" t="str">
        <f>VLOOKUP(I363,Hoja2!A$3:I$54,2,0)</f>
        <v>HIGIENE POSTURAL, MOVIMIENTOS REPETITIVOS</v>
      </c>
      <c r="I363" s="68" t="s">
        <v>245</v>
      </c>
      <c r="J363" s="111" t="str">
        <f>VLOOKUP(I363,Hoja2!A$3:I$54,3,0)</f>
        <v>LESIONES OSTEOMUSCULARES, TRANSTORNO DE TRAUMA ACUMULATIVO</v>
      </c>
      <c r="K363" s="69"/>
      <c r="L363" s="111" t="str">
        <f>VLOOKUP(I363,Hoja2!A$3:I$54,4,0)</f>
        <v>PG INSPECCIONES, PG EMERGENCIA</v>
      </c>
      <c r="M363" s="111" t="str">
        <f>VLOOKUP(I363,Hoja2!A$3:I$54,5,0)</f>
        <v>PVE BIOMECÁNICO, PG MEDICINA PREVENTIVA Y DEL TRABAJO</v>
      </c>
      <c r="N363" s="70">
        <v>2</v>
      </c>
      <c r="O363" s="70">
        <v>3</v>
      </c>
      <c r="P363" s="70">
        <v>25</v>
      </c>
      <c r="Q363" s="70">
        <f t="shared" si="44"/>
        <v>6</v>
      </c>
      <c r="R363" s="70">
        <f t="shared" si="45"/>
        <v>150</v>
      </c>
      <c r="S363" s="70" t="str">
        <f t="shared" si="46"/>
        <v>M-6</v>
      </c>
      <c r="T363" s="62" t="str">
        <f t="shared" si="47"/>
        <v>II</v>
      </c>
      <c r="U363" s="62" t="str">
        <f t="shared" si="48"/>
        <v>No Aceptable o Aceptable con Control Especifico</v>
      </c>
      <c r="V363" s="69">
        <v>14</v>
      </c>
      <c r="W363" s="67" t="str">
        <f>VLOOKUP(I363,Hoja2!A$3:I$54,6,0)</f>
        <v>SECUELA, CALIFICACIÓN DE ENFERMEDAD LABORAL</v>
      </c>
      <c r="X363" s="73"/>
      <c r="Y363" s="73"/>
      <c r="Z363" s="73"/>
      <c r="AA363" s="72" t="str">
        <f>VLOOKUP(I363,Hoja2!A$3:I$54,7,0)</f>
        <v>NS MANEJO DE CARGAS</v>
      </c>
      <c r="AB363" s="72" t="str">
        <f>VLOOKUP(I363,Hoja2!A$3:I$54,8,0)</f>
        <v>HIGIENE POSTURAL</v>
      </c>
      <c r="AC363" s="73" t="str">
        <f>VLOOKUP(I363,Hoja2!A$3:I$54,9,0)</f>
        <v>FORTALECIMIENTO PVE BIOMECÁNICO</v>
      </c>
      <c r="AD363" s="84"/>
    </row>
    <row r="364" spans="1:30" ht="25.5">
      <c r="A364" s="158"/>
      <c r="B364" s="155"/>
      <c r="C364" s="119"/>
      <c r="D364" s="122"/>
      <c r="E364" s="125"/>
      <c r="F364" s="125"/>
      <c r="G364" s="125"/>
      <c r="H364" s="111" t="str">
        <f>VLOOKUP(I364,Hoja2!A$3:I$54,2,0)</f>
        <v>RELACIONES, COHESIÓN, CALIDAD DE INTERACCIONES NO EFECTIVA, NO HAY TRABAJO EN EQUIPO</v>
      </c>
      <c r="I364" s="68" t="s">
        <v>141</v>
      </c>
      <c r="J364" s="111" t="str">
        <f>VLOOKUP(I364,Hoja2!A$3:I$54,3,0)</f>
        <v>ENFERMEDADES DIGESTIVAS, IRRITABILIDAD</v>
      </c>
      <c r="K364" s="69"/>
      <c r="L364" s="111" t="str">
        <f>VLOOKUP(I364,Hoja2!A$3:I$54,4,0)</f>
        <v>N/A</v>
      </c>
      <c r="M364" s="111" t="str">
        <f>VLOOKUP(I364,Hoja2!A$3:I$54,5,0)</f>
        <v>PVE PSICOSOCIAL</v>
      </c>
      <c r="N364" s="70">
        <v>2</v>
      </c>
      <c r="O364" s="70">
        <v>3</v>
      </c>
      <c r="P364" s="70">
        <v>10</v>
      </c>
      <c r="Q364" s="70">
        <f t="shared" si="44"/>
        <v>6</v>
      </c>
      <c r="R364" s="70">
        <f t="shared" si="45"/>
        <v>60</v>
      </c>
      <c r="S364" s="70" t="str">
        <f t="shared" si="46"/>
        <v>M-6</v>
      </c>
      <c r="T364" s="62" t="str">
        <f t="shared" si="47"/>
        <v>III</v>
      </c>
      <c r="U364" s="62" t="str">
        <f t="shared" si="48"/>
        <v>Mejorable</v>
      </c>
      <c r="V364" s="69">
        <v>14</v>
      </c>
      <c r="W364" s="67" t="str">
        <f>VLOOKUP(I364,Hoja2!A$3:I$54,6,0)</f>
        <v>SECUELA, CALIFICACIÓN DE ENFERMEDAD LABORAL</v>
      </c>
      <c r="X364" s="73"/>
      <c r="Y364" s="73"/>
      <c r="Z364" s="73"/>
      <c r="AA364" s="72" t="s">
        <v>337</v>
      </c>
      <c r="AB364" s="72" t="str">
        <f>VLOOKUP(I364,Hoja2!A$3:I$54,8,0)</f>
        <v>N/A</v>
      </c>
      <c r="AC364" s="73" t="str">
        <f>VLOOKUP(I364,Hoja2!A$3:I$54,9,0)</f>
        <v>FORTALECIMIENTO PVE PSICOSOCIAL</v>
      </c>
      <c r="AD364" s="84"/>
    </row>
    <row r="365" spans="1:30" ht="25.5">
      <c r="A365" s="158"/>
      <c r="B365" s="155"/>
      <c r="C365" s="119"/>
      <c r="D365" s="122"/>
      <c r="E365" s="125"/>
      <c r="F365" s="125"/>
      <c r="G365" s="125"/>
      <c r="H365" s="111" t="str">
        <f>VLOOKUP(I365,Hoja2!A$3:I$54,2,0)</f>
        <v>CARGA MENTAL, DEMANDAS EMOCIONALES, INESPECIFICIDAD DE DEFINICIÓN DE ROLES, MONOTONÍA</v>
      </c>
      <c r="I365" s="68" t="s">
        <v>146</v>
      </c>
      <c r="J365" s="111" t="str">
        <f>VLOOKUP(I365,Hoja2!A$3:I$54,3,0)</f>
        <v>ESTRÉS, CEFALÉA, IRRITABILIDAD</v>
      </c>
      <c r="K365" s="69"/>
      <c r="L365" s="111" t="str">
        <f>VLOOKUP(I365,Hoja2!A$3:I$54,4,0)</f>
        <v>N/A</v>
      </c>
      <c r="M365" s="111" t="str">
        <f>VLOOKUP(I365,Hoja2!A$3:I$54,5,0)</f>
        <v>PVE PSICOSOCIAL</v>
      </c>
      <c r="N365" s="70">
        <v>2</v>
      </c>
      <c r="O365" s="70">
        <v>1</v>
      </c>
      <c r="P365" s="70">
        <v>10</v>
      </c>
      <c r="Q365" s="70">
        <f t="shared" si="44"/>
        <v>2</v>
      </c>
      <c r="R365" s="70">
        <f t="shared" si="45"/>
        <v>20</v>
      </c>
      <c r="S365" s="70" t="str">
        <f t="shared" si="46"/>
        <v>B-2</v>
      </c>
      <c r="T365" s="62" t="str">
        <f t="shared" si="47"/>
        <v>IV</v>
      </c>
      <c r="U365" s="62" t="str">
        <f t="shared" si="48"/>
        <v>Aceptable</v>
      </c>
      <c r="V365" s="69">
        <v>14</v>
      </c>
      <c r="W365" s="67" t="str">
        <f>VLOOKUP(I365,Hoja2!A$3:I$54,6,0)</f>
        <v>SECUELA, CALIFICACIÓN DE ENFERMEDAD LABORAL</v>
      </c>
      <c r="X365" s="73"/>
      <c r="Y365" s="73"/>
      <c r="Z365" s="73"/>
      <c r="AA365" s="72" t="s">
        <v>337</v>
      </c>
      <c r="AB365" s="72" t="str">
        <f>VLOOKUP(I365,Hoja2!A$3:I$54,8,0)</f>
        <v>N/A</v>
      </c>
      <c r="AC365" s="73" t="str">
        <f>VLOOKUP(I365,Hoja2!A$3:I$54,9,0)</f>
        <v>FORTALECIMIENTO PVE PSICOSOCIAL</v>
      </c>
      <c r="AD365" s="84"/>
    </row>
    <row r="366" spans="1:30" ht="38.25">
      <c r="A366" s="158"/>
      <c r="B366" s="155"/>
      <c r="C366" s="119"/>
      <c r="D366" s="122"/>
      <c r="E366" s="125"/>
      <c r="F366" s="125"/>
      <c r="G366" s="125"/>
      <c r="H366" s="111" t="str">
        <f>VLOOKUP(I366,Hoja2!A$3:I$54,2,0)</f>
        <v>TECNOLOGÍA NO AVANZADA, COMUNICACIÓN NO EFECTIVA, SOBRECARGA CUANTITATIVA Y CUALITATIVA, NO HAY VARIACIÓN EN FORMA DE TRABAJO</v>
      </c>
      <c r="I366" s="68" t="s">
        <v>149</v>
      </c>
      <c r="J366" s="111" t="str">
        <f>VLOOKUP(I366,Hoja2!A$3:I$54,3,0)</f>
        <v>ENFERMEDADES DIGESTIVAS, IRRITABILIDAD</v>
      </c>
      <c r="K366" s="69"/>
      <c r="L366" s="111" t="str">
        <f>VLOOKUP(I366,Hoja2!A$3:I$54,4,0)</f>
        <v>N/A</v>
      </c>
      <c r="M366" s="111" t="str">
        <f>VLOOKUP(I366,Hoja2!A$3:I$54,5,0)</f>
        <v>PVE PSICOSOCIAL</v>
      </c>
      <c r="N366" s="70">
        <v>2</v>
      </c>
      <c r="O366" s="70">
        <v>2</v>
      </c>
      <c r="P366" s="70">
        <v>10</v>
      </c>
      <c r="Q366" s="70">
        <f t="shared" si="44"/>
        <v>4</v>
      </c>
      <c r="R366" s="70">
        <f t="shared" si="45"/>
        <v>40</v>
      </c>
      <c r="S366" s="70" t="str">
        <f t="shared" si="46"/>
        <v>B-4</v>
      </c>
      <c r="T366" s="66" t="str">
        <f t="shared" si="47"/>
        <v>III</v>
      </c>
      <c r="U366" s="66" t="str">
        <f t="shared" si="48"/>
        <v>Mejorable</v>
      </c>
      <c r="V366" s="69">
        <v>14</v>
      </c>
      <c r="W366" s="67" t="str">
        <f>VLOOKUP(I366,Hoja2!A$3:I$54,6,0)</f>
        <v>SECUELA, CALIFICACIÓN DE ENFERMEDAD LABORAL</v>
      </c>
      <c r="X366" s="73"/>
      <c r="Y366" s="73"/>
      <c r="Z366" s="73"/>
      <c r="AA366" s="72" t="s">
        <v>337</v>
      </c>
      <c r="AB366" s="72" t="str">
        <f>VLOOKUP(I366,Hoja2!A$3:I$54,8,0)</f>
        <v>N/A</v>
      </c>
      <c r="AC366" s="73" t="str">
        <f>VLOOKUP(I366,Hoja2!A$3:I$54,9,0)</f>
        <v>FORTALECIMIENTO PVE PSICOSOCIAL</v>
      </c>
      <c r="AD366" s="84"/>
    </row>
    <row r="367" spans="1:30" ht="25.5">
      <c r="A367" s="158"/>
      <c r="B367" s="155"/>
      <c r="C367" s="119"/>
      <c r="D367" s="122"/>
      <c r="E367" s="125"/>
      <c r="F367" s="125"/>
      <c r="G367" s="125"/>
      <c r="H367" s="111" t="str">
        <f>VLOOKUP(I367,Hoja2!A$3:I$54,2,0)</f>
        <v>ESTILOS DE MANDO RÍGIDOS, AUSENCIA DE CAPACITACIÓN, AUSENCIA DE PROGRAMAS DE BIENESTAR</v>
      </c>
      <c r="I367" s="68" t="s">
        <v>154</v>
      </c>
      <c r="J367" s="111" t="str">
        <f>VLOOKUP(I367,Hoja2!A$3:I$54,3,0)</f>
        <v>ESTRÉS, DEPRESIÓN, DESMOTIVACIÓN, AUSENCIA DE ATENCIÓN</v>
      </c>
      <c r="K367" s="69"/>
      <c r="L367" s="111" t="str">
        <f>VLOOKUP(I367,Hoja2!A$3:I$54,4,0)</f>
        <v>N/A</v>
      </c>
      <c r="M367" s="111" t="str">
        <f>VLOOKUP(I367,Hoja2!A$3:I$54,5,0)</f>
        <v>PVE PSICOSOCIAL</v>
      </c>
      <c r="N367" s="70">
        <v>2</v>
      </c>
      <c r="O367" s="70">
        <v>2</v>
      </c>
      <c r="P367" s="70">
        <v>10</v>
      </c>
      <c r="Q367" s="70">
        <f t="shared" si="44"/>
        <v>4</v>
      </c>
      <c r="R367" s="70">
        <f t="shared" si="45"/>
        <v>40</v>
      </c>
      <c r="S367" s="70" t="str">
        <f t="shared" si="46"/>
        <v>B-4</v>
      </c>
      <c r="T367" s="66" t="str">
        <f t="shared" si="47"/>
        <v>III</v>
      </c>
      <c r="U367" s="66" t="str">
        <f t="shared" si="48"/>
        <v>Mejorable</v>
      </c>
      <c r="V367" s="69">
        <v>14</v>
      </c>
      <c r="W367" s="67" t="str">
        <f>VLOOKUP(I367,Hoja2!A$3:I$54,6,0)</f>
        <v>SECUELA, CALIFICACIÓN DE ENFERMEDAD LABORAL</v>
      </c>
      <c r="X367" s="73"/>
      <c r="Y367" s="73"/>
      <c r="Z367" s="73"/>
      <c r="AA367" s="72" t="s">
        <v>337</v>
      </c>
      <c r="AB367" s="72" t="str">
        <f>VLOOKUP(I367,Hoja2!A$3:I$54,8,0)</f>
        <v>N/A</v>
      </c>
      <c r="AC367" s="73" t="str">
        <f>VLOOKUP(I367,Hoja2!A$3:I$54,9,0)</f>
        <v>FORTALECIMIENTO PVE PSICOSOCIAL</v>
      </c>
      <c r="AD367" s="84"/>
    </row>
    <row r="368" spans="1:30" ht="25.5">
      <c r="A368" s="158"/>
      <c r="B368" s="155"/>
      <c r="C368" s="119"/>
      <c r="D368" s="122"/>
      <c r="E368" s="125"/>
      <c r="F368" s="125"/>
      <c r="G368" s="125"/>
      <c r="H368" s="111" t="str">
        <f>VLOOKUP(I368,Hoja2!A$3:I$54,2,0)</f>
        <v>SISMOS, INCENDIOS, INUNDACIONES, TERREMOTOS, VENDAVALES</v>
      </c>
      <c r="I368" s="68" t="s">
        <v>250</v>
      </c>
      <c r="J368" s="111" t="str">
        <f>VLOOKUP(I368,Hoja2!A$3:I$54,3,0)</f>
        <v>LESIONES, ATRAPAMIENTO, APLASTAMIENTO, PÉRDIDAS MATERIALES</v>
      </c>
      <c r="K368" s="69"/>
      <c r="L368" s="111" t="str">
        <f>VLOOKUP(I368,Hoja2!A$3:I$54,4,0)</f>
        <v>PG INSPECCIONES, PG EMERGENCIA</v>
      </c>
      <c r="M368" s="111" t="str">
        <f>VLOOKUP(I368,Hoja2!A$3:I$54,5,0)</f>
        <v>BRIGADAS DE EMERGENCIA</v>
      </c>
      <c r="N368" s="70">
        <v>2</v>
      </c>
      <c r="O368" s="70">
        <v>2</v>
      </c>
      <c r="P368" s="70">
        <v>10</v>
      </c>
      <c r="Q368" s="70">
        <f t="shared" si="44"/>
        <v>4</v>
      </c>
      <c r="R368" s="70">
        <f t="shared" si="45"/>
        <v>40</v>
      </c>
      <c r="S368" s="70" t="str">
        <f t="shared" si="46"/>
        <v>B-4</v>
      </c>
      <c r="T368" s="66" t="str">
        <f t="shared" si="47"/>
        <v>III</v>
      </c>
      <c r="U368" s="66" t="str">
        <f t="shared" si="48"/>
        <v>Mejorable</v>
      </c>
      <c r="V368" s="69">
        <v>14</v>
      </c>
      <c r="W368" s="67" t="str">
        <f>VLOOKUP(I368,Hoja2!A$3:I$54,6,0)</f>
        <v>SECUELA, CALIFICACIÓN DE ENFERMEDAD LABORAL, MUERTE</v>
      </c>
      <c r="X368" s="73"/>
      <c r="Y368" s="73"/>
      <c r="Z368" s="73"/>
      <c r="AA368" s="72" t="str">
        <f>VLOOKUP(I368,Hoja2!A$3:I$54,7,0)</f>
        <v>NS PLANES DE EMERGENCIA</v>
      </c>
      <c r="AB368" s="72" t="str">
        <f>VLOOKUP(I368,Hoja2!A$3:I$54,8,0)</f>
        <v>N/A</v>
      </c>
      <c r="AC368" s="73" t="str">
        <f>VLOOKUP(I368,Hoja2!A$3:I$54,9,0)</f>
        <v>N/A</v>
      </c>
      <c r="AD368" s="84"/>
    </row>
    <row r="369" spans="1:30" ht="26.25" thickBot="1">
      <c r="A369" s="158"/>
      <c r="B369" s="155"/>
      <c r="C369" s="120"/>
      <c r="D369" s="123"/>
      <c r="E369" s="126"/>
      <c r="F369" s="126"/>
      <c r="G369" s="126"/>
      <c r="H369" s="112" t="str">
        <f>VLOOKUP(I369,Hoja2!A$3:I$54,2,0)</f>
        <v>LLUVIAS, GRANIZADA, HELADAS</v>
      </c>
      <c r="I369" s="86" t="s">
        <v>251</v>
      </c>
      <c r="J369" s="112" t="str">
        <f>VLOOKUP(I369,Hoja2!A$3:I$54,3,0)</f>
        <v>LESIONES, ATRAPAMIENTO, APLASTAMIENTO, PÉRDIDAS MATERIALES</v>
      </c>
      <c r="K369" s="87"/>
      <c r="L369" s="112" t="str">
        <f>VLOOKUP(I369,Hoja2!A$3:I$54,4,0)</f>
        <v>PG INSPECCIONES, PG EMERGENCIA</v>
      </c>
      <c r="M369" s="112" t="str">
        <f>VLOOKUP(I369,Hoja2!A$3:I$54,5,0)</f>
        <v>BRIGADAS DE EMERGENCIA</v>
      </c>
      <c r="N369" s="88">
        <v>2</v>
      </c>
      <c r="O369" s="88">
        <v>3</v>
      </c>
      <c r="P369" s="88">
        <v>10</v>
      </c>
      <c r="Q369" s="88">
        <f t="shared" si="44"/>
        <v>6</v>
      </c>
      <c r="R369" s="88">
        <f t="shared" si="45"/>
        <v>60</v>
      </c>
      <c r="S369" s="88" t="str">
        <f t="shared" si="46"/>
        <v>M-6</v>
      </c>
      <c r="T369" s="89" t="str">
        <f t="shared" si="47"/>
        <v>III</v>
      </c>
      <c r="U369" s="89" t="str">
        <f t="shared" si="48"/>
        <v>Mejorable</v>
      </c>
      <c r="V369" s="87">
        <v>14</v>
      </c>
      <c r="W369" s="85" t="str">
        <f>VLOOKUP(I369,Hoja2!A$3:I$54,6,0)</f>
        <v>SECUELA, CALIFICACIÓN DE ENFERMEDAD LABORAL, MUERTE</v>
      </c>
      <c r="X369" s="90"/>
      <c r="Y369" s="90"/>
      <c r="Z369" s="90"/>
      <c r="AA369" s="91" t="str">
        <f>VLOOKUP(I369,Hoja2!A$3:I$54,7,0)</f>
        <v>NS PLANES DE EMERGENCIA</v>
      </c>
      <c r="AB369" s="91" t="str">
        <f>VLOOKUP(I369,Hoja2!A$3:I$54,8,0)</f>
        <v>N/A</v>
      </c>
      <c r="AC369" s="90" t="str">
        <f>VLOOKUP(I369,Hoja2!A$3:I$54,9,0)</f>
        <v>N/A</v>
      </c>
      <c r="AD369" s="92"/>
    </row>
    <row r="370" spans="1:30" ht="25.5">
      <c r="A370" s="158"/>
      <c r="B370" s="155"/>
      <c r="C370" s="127" t="s">
        <v>302</v>
      </c>
      <c r="D370" s="130" t="s">
        <v>325</v>
      </c>
      <c r="E370" s="133" t="s">
        <v>300</v>
      </c>
      <c r="F370" s="133">
        <v>42</v>
      </c>
      <c r="G370" s="133" t="s">
        <v>256</v>
      </c>
      <c r="H370" s="74" t="str">
        <f>VLOOKUP(I370,Hoja2!A$3:I$54,2,0)</f>
        <v>INADECUADAS CONEXIONES ELÉCTRICAS, SATURACIÓN EN TOMAS DE ENERGÍA</v>
      </c>
      <c r="I370" s="75" t="s">
        <v>158</v>
      </c>
      <c r="J370" s="74" t="str">
        <f>VLOOKUP(I370,Hoja2!A$3:I$54,3,0)</f>
        <v>QUEMADURAS, ELECTROCUCIÓN, ARITMIA CARDIACA, MUERTE</v>
      </c>
      <c r="K370" s="76"/>
      <c r="L370" s="74" t="str">
        <f>VLOOKUP(I370,Hoja2!A$3:I$54,4,0)</f>
        <v>PG INSPECCIONES, PG EMERGENCIA, REQUISITOS MÍNIMOS PARA LÍNEAS ELÉCTRICAS</v>
      </c>
      <c r="M370" s="74" t="str">
        <f>VLOOKUP(I370,Hoja2!A$3:I$54,5,0)</f>
        <v>ELEMENTOS DE PROTECCIÓN PERSONAL</v>
      </c>
      <c r="N370" s="77">
        <v>10</v>
      </c>
      <c r="O370" s="77">
        <v>4</v>
      </c>
      <c r="P370" s="77">
        <v>25</v>
      </c>
      <c r="Q370" s="77">
        <f t="shared" si="44"/>
        <v>40</v>
      </c>
      <c r="R370" s="77">
        <f t="shared" si="45"/>
        <v>1000</v>
      </c>
      <c r="S370" s="77" t="str">
        <f t="shared" si="46"/>
        <v>MA-40</v>
      </c>
      <c r="T370" s="78" t="str">
        <f t="shared" si="47"/>
        <v>I</v>
      </c>
      <c r="U370" s="78" t="str">
        <f>IF(T370=0,"",IF(T370="IV","Aceptable",IF(T370="III","Mejorable",IF(T370="II","No Aceptable o Aceptable con Control Especifico",IF(T370="I","No Aceptable","")))))</f>
        <v>No Aceptable</v>
      </c>
      <c r="V370" s="76">
        <v>9</v>
      </c>
      <c r="W370" s="74" t="str">
        <f>VLOOKUP(I370,Hoja2!A$3:I$54,6,0)</f>
        <v>SECUELA, CALIFICACIÓN DE ENFERMEDAD LABORAL, MUERTE</v>
      </c>
      <c r="X370" s="79"/>
      <c r="Y370" s="79"/>
      <c r="Z370" s="79"/>
      <c r="AA370" s="80" t="str">
        <f>VLOOKUP(I370,Hoja2!A$3:I$54,7,0)</f>
        <v>NS LÍNEAS ELÉCTRICAS</v>
      </c>
      <c r="AB370" s="80" t="str">
        <f>VLOOKUP(I370,Hoja2!A$3:I$54,8,0)</f>
        <v>BUENAS PRACTICAS, APLICACIÓN DE PROCEDIMIENTOS</v>
      </c>
      <c r="AC370" s="81" t="str">
        <f>VLOOKUP(I370,Hoja2!A$3:I$54,9,0)</f>
        <v>BUENAS PRACTICAS, APLICACIÓN DE PROCEDIMIENTOS</v>
      </c>
      <c r="AD370" s="82"/>
    </row>
    <row r="371" spans="1:30" ht="40.5">
      <c r="A371" s="158"/>
      <c r="B371" s="155"/>
      <c r="C371" s="128"/>
      <c r="D371" s="131"/>
      <c r="E371" s="134"/>
      <c r="F371" s="134"/>
      <c r="G371" s="134"/>
      <c r="H371" s="58" t="str">
        <f>VLOOKUP(I371,Hoja2!A$3:I$54,2,0)</f>
        <v>INADECUADAS CONEXIONES ELÉCTRICAS, SATURACIÓN EN TOMAS DE ENERGÍA</v>
      </c>
      <c r="I371" s="59" t="s">
        <v>163</v>
      </c>
      <c r="J371" s="58" t="str">
        <f>VLOOKUP(I371,Hoja2!A$3:I$54,3,0)</f>
        <v>INTOXICACIÓN, QUEMADURAS</v>
      </c>
      <c r="K371" s="60"/>
      <c r="L371" s="58" t="str">
        <f>VLOOKUP(I371,Hoja2!A$3:I$54,4,0)</f>
        <v>PG INSPECCIONES, PG EMERGENCIA</v>
      </c>
      <c r="M371" s="58" t="str">
        <f>VLOOKUP(I371,Hoja2!A$3:I$54,5,0)</f>
        <v>BRIGADAS DE EMERGENCIA</v>
      </c>
      <c r="N371" s="61">
        <v>10</v>
      </c>
      <c r="O371" s="61">
        <v>3</v>
      </c>
      <c r="P371" s="61">
        <v>10</v>
      </c>
      <c r="Q371" s="61">
        <f t="shared" si="44"/>
        <v>30</v>
      </c>
      <c r="R371" s="61">
        <f t="shared" si="45"/>
        <v>300</v>
      </c>
      <c r="S371" s="61" t="str">
        <f t="shared" si="46"/>
        <v>MA-30</v>
      </c>
      <c r="T371" s="62" t="str">
        <f t="shared" si="47"/>
        <v>II</v>
      </c>
      <c r="U371" s="62" t="str">
        <f t="shared" ref="U371:U406" si="49">IF(T371=0,"",IF(T371="IV","Aceptable",IF(T371="III","Mejorable",IF(T371="II","No Aceptable o Aceptable con Control Especifico",IF(T371="I","No Aceptable","")))))</f>
        <v>No Aceptable o Aceptable con Control Especifico</v>
      </c>
      <c r="V371" s="60">
        <v>9</v>
      </c>
      <c r="W371" s="58" t="str">
        <f>VLOOKUP(I371,Hoja2!A$3:I$54,6,0)</f>
        <v>SECUELA, CALIFICACIÓN DE ENFERMEDAD LABORAL, MUERTE</v>
      </c>
      <c r="X371" s="63"/>
      <c r="Y371" s="63"/>
      <c r="Z371" s="63"/>
      <c r="AA371" s="64" t="str">
        <f>VLOOKUP(I371,Hoja2!A$3:I$54,7,0)</f>
        <v>NS PLANES DE EMERGENCIA</v>
      </c>
      <c r="AB371" s="64" t="str">
        <f>VLOOKUP(I371,Hoja2!A$3:I$54,8,0)</f>
        <v>REPORTES DE CONDICIONES INSEGURAS</v>
      </c>
      <c r="AC371" s="65" t="str">
        <f>VLOOKUP(I371,Hoja2!A$3:I$54,9,0)</f>
        <v>N/A</v>
      </c>
      <c r="AD371" s="83"/>
    </row>
    <row r="372" spans="1:30" ht="40.5">
      <c r="A372" s="158"/>
      <c r="B372" s="155"/>
      <c r="C372" s="128"/>
      <c r="D372" s="131"/>
      <c r="E372" s="134"/>
      <c r="F372" s="134"/>
      <c r="G372" s="134"/>
      <c r="H372" s="58" t="str">
        <f>VLOOKUP(I372,Hoja2!A$3:I$54,2,0)</f>
        <v>ESCALERAS SIN BARANDAL, PISOS A DESNIVEL,INFRAESTRUCTURA DÉBIL, OBJETOS MAL UBICADOS, AUSENCIA DE ORDEN Y ASEO</v>
      </c>
      <c r="I372" s="59" t="s">
        <v>247</v>
      </c>
      <c r="J372" s="58" t="str">
        <f>VLOOKUP(I372,Hoja2!A$3:I$54,3,0)</f>
        <v>CAÍDAS DEL MISMO Y DISTINTO NIVEL, FRACTURAS, GOLPE CON OBJETOS, CAÍDA DE OBJETOS, OBSTRUCCIÓN DE VÍAS</v>
      </c>
      <c r="K372" s="60"/>
      <c r="L372" s="58" t="str">
        <f>VLOOKUP(I372,Hoja2!A$3:I$54,4,0)</f>
        <v>PG INSPECCIONES, PG EMERGENCIA</v>
      </c>
      <c r="M372" s="58" t="str">
        <f>VLOOKUP(I372,Hoja2!A$3:I$54,5,0)</f>
        <v>CAPACITACIÓN</v>
      </c>
      <c r="N372" s="61">
        <v>6</v>
      </c>
      <c r="O372" s="61">
        <v>3</v>
      </c>
      <c r="P372" s="61">
        <v>10</v>
      </c>
      <c r="Q372" s="61">
        <f t="shared" si="44"/>
        <v>18</v>
      </c>
      <c r="R372" s="61">
        <f t="shared" si="45"/>
        <v>180</v>
      </c>
      <c r="S372" s="61" t="str">
        <f t="shared" si="46"/>
        <v>A-18</v>
      </c>
      <c r="T372" s="62" t="str">
        <f t="shared" si="47"/>
        <v>II</v>
      </c>
      <c r="U372" s="62" t="str">
        <f t="shared" si="49"/>
        <v>No Aceptable o Aceptable con Control Especifico</v>
      </c>
      <c r="V372" s="60">
        <v>9</v>
      </c>
      <c r="W372" s="58" t="str">
        <f>VLOOKUP(I372,Hoja2!A$3:I$54,6,0)</f>
        <v>SECUELA, CALIFICACIÓN DE ENFERMEDAD LABORAL, MUERTE</v>
      </c>
      <c r="X372" s="65"/>
      <c r="Y372" s="65"/>
      <c r="Z372" s="65"/>
      <c r="AA372" s="64" t="s">
        <v>337</v>
      </c>
      <c r="AB372" s="64" t="str">
        <f>VLOOKUP(I372,Hoja2!A$3:I$54,8,0)</f>
        <v>REPORTES DE CONDICIONES INSEGURAS</v>
      </c>
      <c r="AC372" s="65" t="str">
        <f>VLOOKUP(I372,Hoja2!A$3:I$54,9,0)</f>
        <v>SEGUIMIENTO A ACCIONES PREVENTIVAS Y CORRECTIVAS</v>
      </c>
      <c r="AD372" s="83"/>
    </row>
    <row r="373" spans="1:30" ht="30">
      <c r="A373" s="158"/>
      <c r="B373" s="155"/>
      <c r="C373" s="128"/>
      <c r="D373" s="131"/>
      <c r="E373" s="134"/>
      <c r="F373" s="134"/>
      <c r="G373" s="134"/>
      <c r="H373" s="58" t="str">
        <f>VLOOKUP(I373,Hoja2!A$3:I$54,2,0)</f>
        <v>LLUVIAS, CRECIENTE DE RIOS Y QUEBRADAS, CAÍDAS DESDE TARAVITAS Y PUENTES</v>
      </c>
      <c r="I373" s="59" t="s">
        <v>334</v>
      </c>
      <c r="J373" s="58" t="str">
        <f>VLOOKUP(I373,Hoja2!A$3:I$54,3,0)</f>
        <v>INMERSIÓN, MUERTE</v>
      </c>
      <c r="K373" s="60"/>
      <c r="L373" s="58" t="str">
        <f>VLOOKUP(I373,Hoja2!A$3:I$54,4,0)</f>
        <v>PG INSPECCIONES, PG EMERGENCIA</v>
      </c>
      <c r="M373" s="58" t="str">
        <f>VLOOKUP(I373,Hoja2!A$3:I$54,5,0)</f>
        <v>CAPACITACIÓN</v>
      </c>
      <c r="N373" s="61">
        <v>10</v>
      </c>
      <c r="O373" s="61">
        <v>3</v>
      </c>
      <c r="P373" s="61">
        <v>25</v>
      </c>
      <c r="Q373" s="61">
        <f t="shared" si="44"/>
        <v>30</v>
      </c>
      <c r="R373" s="61">
        <f t="shared" si="45"/>
        <v>750</v>
      </c>
      <c r="S373" s="61" t="str">
        <f t="shared" si="46"/>
        <v>MA-30</v>
      </c>
      <c r="T373" s="66" t="str">
        <f t="shared" si="47"/>
        <v>I</v>
      </c>
      <c r="U373" s="66" t="str">
        <f t="shared" si="49"/>
        <v>No Aceptable</v>
      </c>
      <c r="V373" s="60">
        <v>9</v>
      </c>
      <c r="W373" s="58" t="str">
        <f>VLOOKUP(I373,Hoja2!A$3:I$54,6,0)</f>
        <v>SECUELA, CALIFICACIÓN DE ENFERMEDAD LABORAL, MUERTE</v>
      </c>
      <c r="X373" s="65"/>
      <c r="Y373" s="65"/>
      <c r="Z373" s="65"/>
      <c r="AA373" s="64" t="s">
        <v>337</v>
      </c>
      <c r="AB373" s="64" t="str">
        <f>VLOOKUP(I373,Hoja2!A$3:I$54,8,0)</f>
        <v>REPORTES DE CONDICIONES INSEGURAS</v>
      </c>
      <c r="AC373" s="65" t="str">
        <f>VLOOKUP(I373,Hoja2!A$3:I$54,9,0)</f>
        <v>SEGUIMIENTO A ACCIONES PREVENTIVAS Y CORRECTIVAS</v>
      </c>
      <c r="AD373" s="83"/>
    </row>
    <row r="374" spans="1:30" ht="51">
      <c r="A374" s="158"/>
      <c r="B374" s="155"/>
      <c r="C374" s="128"/>
      <c r="D374" s="131"/>
      <c r="E374" s="134"/>
      <c r="F374" s="134"/>
      <c r="G374" s="134"/>
      <c r="H374" s="58" t="str">
        <f>VLOOKUP(I374,Hoja2!A$3:I$54,2,0)</f>
        <v>SUPERFICIES DE TRABAJO IRREGULARES O DESLIZANTES</v>
      </c>
      <c r="I374" s="59" t="s">
        <v>248</v>
      </c>
      <c r="J374" s="58" t="str">
        <f>VLOOKUP(I374,Hoja2!A$3:I$54,3,0)</f>
        <v>CAÍDAS DEL MISMO Y DISTINTO NIVEL, FRACTURAS, GOLPE CON OBJETOS</v>
      </c>
      <c r="K374" s="60"/>
      <c r="L374" s="58" t="str">
        <f>VLOOKUP(I374,Hoja2!A$3:I$54,4,0)</f>
        <v>PG INSPECCIONES, PG EMERGENCIA</v>
      </c>
      <c r="M374" s="58" t="str">
        <f>VLOOKUP(I374,Hoja2!A$3:I$54,5,0)</f>
        <v>CAPACITACIÓN</v>
      </c>
      <c r="N374" s="61">
        <v>10</v>
      </c>
      <c r="O374" s="61">
        <v>4</v>
      </c>
      <c r="P374" s="61">
        <v>25</v>
      </c>
      <c r="Q374" s="61">
        <f t="shared" si="44"/>
        <v>40</v>
      </c>
      <c r="R374" s="61">
        <f t="shared" si="45"/>
        <v>1000</v>
      </c>
      <c r="S374" s="61" t="str">
        <f t="shared" si="46"/>
        <v>MA-40</v>
      </c>
      <c r="T374" s="66" t="str">
        <f t="shared" si="47"/>
        <v>I</v>
      </c>
      <c r="U374" s="66" t="str">
        <f t="shared" si="49"/>
        <v>No Aceptable</v>
      </c>
      <c r="V374" s="60">
        <v>9</v>
      </c>
      <c r="W374" s="58" t="str">
        <f>VLOOKUP(I374,Hoja2!A$3:I$54,6,0)</f>
        <v>SECUELA, CALIFICACIÓN DE ENFERMEDAD LABORAL, MUERTE</v>
      </c>
      <c r="X374" s="65"/>
      <c r="Y374" s="65"/>
      <c r="Z374" s="65" t="s">
        <v>336</v>
      </c>
      <c r="AA374" s="64" t="s">
        <v>337</v>
      </c>
      <c r="AB374" s="64" t="str">
        <f>VLOOKUP(I374,Hoja2!A$3:I$54,8,0)</f>
        <v>REPORTES DE CONDICIONES INSEGURAS</v>
      </c>
      <c r="AC374" s="65" t="str">
        <f>VLOOKUP(I374,Hoja2!A$3:I$54,9,0)</f>
        <v>SEGUIMIENTO A ACCIONES PREVENTIVAS Y CORRECTIVAS</v>
      </c>
      <c r="AD374" s="83"/>
    </row>
    <row r="375" spans="1:30" ht="40.5">
      <c r="A375" s="158"/>
      <c r="B375" s="155"/>
      <c r="C375" s="128"/>
      <c r="D375" s="131"/>
      <c r="E375" s="134"/>
      <c r="F375" s="134"/>
      <c r="G375" s="134"/>
      <c r="H375" s="58" t="str">
        <f>VLOOKUP(I375,Hoja2!A$3:I$54,2,0)</f>
        <v>SISTEMAS Y MEDIDAS DE ALMACENAMIENTO</v>
      </c>
      <c r="I375" s="59" t="s">
        <v>249</v>
      </c>
      <c r="J375" s="58" t="str">
        <f>VLOOKUP(I375,Hoja2!A$3:I$54,3,0)</f>
        <v>CAÍDAS DEL MISMO Y DISTINTO NIVEL, FRACTURAS, GOLPE CON OBJETOS, CAÍDA DE OBJETOS, OBSTRUCCIÓN DE VÍAS</v>
      </c>
      <c r="K375" s="60"/>
      <c r="L375" s="58" t="str">
        <f>VLOOKUP(I375,Hoja2!A$3:I$54,4,0)</f>
        <v>PG INSPECCIONES, PG EMERGENCIA</v>
      </c>
      <c r="M375" s="58" t="str">
        <f>VLOOKUP(I375,Hoja2!A$3:I$54,5,0)</f>
        <v>CAPACITACIÓN</v>
      </c>
      <c r="N375" s="61">
        <v>10</v>
      </c>
      <c r="O375" s="61">
        <v>4</v>
      </c>
      <c r="P375" s="61">
        <v>10</v>
      </c>
      <c r="Q375" s="61">
        <f t="shared" si="44"/>
        <v>40</v>
      </c>
      <c r="R375" s="61">
        <f t="shared" si="45"/>
        <v>400</v>
      </c>
      <c r="S375" s="61" t="str">
        <f t="shared" si="46"/>
        <v>MA-40</v>
      </c>
      <c r="T375" s="66" t="str">
        <f t="shared" si="47"/>
        <v>II</v>
      </c>
      <c r="U375" s="66" t="str">
        <f t="shared" si="49"/>
        <v>No Aceptable o Aceptable con Control Especifico</v>
      </c>
      <c r="V375" s="60">
        <v>9</v>
      </c>
      <c r="W375" s="58" t="str">
        <f>VLOOKUP(I375,Hoja2!A$3:I$54,6,0)</f>
        <v>SECUELA, CALIFICACIÓN DE ENFERMEDAD LABORAL, MUERTE</v>
      </c>
      <c r="X375" s="65"/>
      <c r="Y375" s="65"/>
      <c r="Z375" s="65"/>
      <c r="AA375" s="64" t="s">
        <v>337</v>
      </c>
      <c r="AB375" s="64" t="str">
        <f>VLOOKUP(I375,Hoja2!A$3:I$54,8,0)</f>
        <v>REPORTES DE CONDICIONES INSEGURAS</v>
      </c>
      <c r="AC375" s="65" t="str">
        <f>VLOOKUP(I375,Hoja2!A$3:I$54,9,0)</f>
        <v>SEGUIMIENTO A ACCIONES PREVENTIVAS Y CORRECTIVAS</v>
      </c>
      <c r="AD375" s="83"/>
    </row>
    <row r="376" spans="1:30" ht="40.5">
      <c r="A376" s="158"/>
      <c r="B376" s="155"/>
      <c r="C376" s="128"/>
      <c r="D376" s="131"/>
      <c r="E376" s="134"/>
      <c r="F376" s="134"/>
      <c r="G376" s="134"/>
      <c r="H376" s="58" t="str">
        <f>VLOOKUP(I376,Hoja2!A$3:I$54,2,0)</f>
        <v>ATROPELLAMIENTO, ENVESTIDA</v>
      </c>
      <c r="I376" s="59" t="s">
        <v>189</v>
      </c>
      <c r="J376" s="58" t="str">
        <f>VLOOKUP(I376,Hoja2!A$3:I$54,3,0)</f>
        <v>LESIONES, PÉRDIDAS MATERIALES, MUERTE</v>
      </c>
      <c r="K376" s="60"/>
      <c r="L376" s="58" t="str">
        <f>VLOOKUP(I376,Hoja2!A$3:I$54,4,0)</f>
        <v>PG INSPECCIONES, PG EMERGENCIA</v>
      </c>
      <c r="M376" s="58" t="str">
        <f>VLOOKUP(I376,Hoja2!A$3:I$54,5,0)</f>
        <v>PG SEGURIDAD VIAL</v>
      </c>
      <c r="N376" s="61">
        <v>2</v>
      </c>
      <c r="O376" s="61">
        <v>4</v>
      </c>
      <c r="P376" s="61">
        <v>25</v>
      </c>
      <c r="Q376" s="61">
        <f t="shared" si="44"/>
        <v>8</v>
      </c>
      <c r="R376" s="61">
        <f t="shared" si="45"/>
        <v>200</v>
      </c>
      <c r="S376" s="61" t="str">
        <f t="shared" si="46"/>
        <v>M-8</v>
      </c>
      <c r="T376" s="62" t="str">
        <f t="shared" si="47"/>
        <v>II</v>
      </c>
      <c r="U376" s="62" t="str">
        <f t="shared" si="49"/>
        <v>No Aceptable o Aceptable con Control Especifico</v>
      </c>
      <c r="V376" s="60">
        <v>9</v>
      </c>
      <c r="W376" s="58" t="str">
        <f>VLOOKUP(I376,Hoja2!A$3:I$54,6,0)</f>
        <v>SECUELA, CALIFICACIÓN DE ENFERMEDAD LABORAL, MUERTE</v>
      </c>
      <c r="X376" s="65"/>
      <c r="Y376" s="65"/>
      <c r="Z376" s="65"/>
      <c r="AA376" s="64" t="str">
        <f>VLOOKUP(I376,Hoja2!A$3:I$54,7,0)</f>
        <v>NS SEGURIDAD VIAL</v>
      </c>
      <c r="AB376" s="64" t="str">
        <f>VLOOKUP(I376,Hoja2!A$3:I$54,8,0)</f>
        <v>REPORTE DE CONDICIONES</v>
      </c>
      <c r="AC376" s="65" t="str">
        <f>VLOOKUP(I376,Hoja2!A$3:I$54,9,0)</f>
        <v>LISTAS PREOPERACIONALES, MANTENIMIENTO PREVENTIVO Y CORRECTIVO</v>
      </c>
      <c r="AD376" s="83"/>
    </row>
    <row r="377" spans="1:30" ht="40.5">
      <c r="A377" s="158"/>
      <c r="B377" s="155"/>
      <c r="C377" s="128"/>
      <c r="D377" s="131"/>
      <c r="E377" s="134"/>
      <c r="F377" s="134"/>
      <c r="G377" s="134"/>
      <c r="H377" s="58" t="str">
        <f>VLOOKUP(I377,Hoja2!A$3:I$54,2,0)</f>
        <v>ATRACO, ROBO, ATENTADO, SECUESTROS, DE ORDEN PÚBLICO</v>
      </c>
      <c r="I377" s="59" t="s">
        <v>180</v>
      </c>
      <c r="J377" s="58" t="str">
        <f>VLOOKUP(I377,Hoja2!A$3:I$54,3,0)</f>
        <v>HERIDAS, LESIONES FÍSICAS / PSICOLÓGICAS</v>
      </c>
      <c r="K377" s="60"/>
      <c r="L377" s="58" t="str">
        <f>VLOOKUP(I377,Hoja2!A$3:I$54,4,0)</f>
        <v>PG INSPECCIONES, PG EMERGENCIA</v>
      </c>
      <c r="M377" s="58" t="str">
        <f>VLOOKUP(I377,Hoja2!A$3:I$54,5,0)</f>
        <v>UNIFORMES CORPORATIVOS, CHAQUETAS CORPORATIVAS, CARNETIZACIÓN</v>
      </c>
      <c r="N377" s="61">
        <v>6</v>
      </c>
      <c r="O377" s="61">
        <v>3</v>
      </c>
      <c r="P377" s="61">
        <v>25</v>
      </c>
      <c r="Q377" s="61">
        <f t="shared" si="44"/>
        <v>18</v>
      </c>
      <c r="R377" s="61">
        <f t="shared" si="45"/>
        <v>450</v>
      </c>
      <c r="S377" s="61" t="str">
        <f t="shared" si="46"/>
        <v>A-18</v>
      </c>
      <c r="T377" s="62" t="str">
        <f t="shared" si="47"/>
        <v>II</v>
      </c>
      <c r="U377" s="62" t="str">
        <f t="shared" si="49"/>
        <v>No Aceptable o Aceptable con Control Especifico</v>
      </c>
      <c r="V377" s="60">
        <v>9</v>
      </c>
      <c r="W377" s="58" t="str">
        <f>VLOOKUP(I377,Hoja2!A$3:I$54,6,0)</f>
        <v>SECUELA, CALIFICACIÓN DE ENFERMEDAD LABORAL, MUERTE</v>
      </c>
      <c r="X377" s="65"/>
      <c r="Y377" s="65"/>
      <c r="Z377" s="65"/>
      <c r="AA377" s="64" t="s">
        <v>337</v>
      </c>
      <c r="AB377" s="64" t="str">
        <f>VLOOKUP(I377,Hoja2!A$3:I$54,8,0)</f>
        <v>BUENAS PRACTICAS, APLICACIÓN DE PROCEDIMIENTOS</v>
      </c>
      <c r="AC377" s="65" t="str">
        <f>VLOOKUP(I377,Hoja2!A$3:I$54,9,0)</f>
        <v>BUENAS PRACTICAS</v>
      </c>
      <c r="AD377" s="83"/>
    </row>
    <row r="378" spans="1:30" ht="40.5">
      <c r="A378" s="158"/>
      <c r="B378" s="155"/>
      <c r="C378" s="128"/>
      <c r="D378" s="131"/>
      <c r="E378" s="134"/>
      <c r="F378" s="134"/>
      <c r="G378" s="134"/>
      <c r="H378" s="58" t="str">
        <f>VLOOKUP(I378,Hoja2!A$3:I$54,2,0)</f>
        <v>EXPLOSION, FUGA, DERRAME E INCENDIO</v>
      </c>
      <c r="I378" s="59" t="s">
        <v>230</v>
      </c>
      <c r="J378" s="58" t="str">
        <f>VLOOKUP(I378,Hoja2!A$3:I$54,3,0)</f>
        <v>INTOXICACIÓN, QUEMADURAS, LESIONES, ATRAPAMIENTO</v>
      </c>
      <c r="K378" s="60"/>
      <c r="L378" s="58" t="str">
        <f>VLOOKUP(I378,Hoja2!A$3:I$54,4,0)</f>
        <v>PG INSPECCIONES, PG EMERGENCIA</v>
      </c>
      <c r="M378" s="58" t="str">
        <f>VLOOKUP(I378,Hoja2!A$3:I$54,5,0)</f>
        <v>NO OBSERVADO</v>
      </c>
      <c r="N378" s="61">
        <v>6</v>
      </c>
      <c r="O378" s="61">
        <v>3</v>
      </c>
      <c r="P378" s="61">
        <v>10</v>
      </c>
      <c r="Q378" s="61">
        <f t="shared" si="44"/>
        <v>18</v>
      </c>
      <c r="R378" s="61">
        <f t="shared" si="45"/>
        <v>180</v>
      </c>
      <c r="S378" s="61" t="str">
        <f t="shared" si="46"/>
        <v>A-18</v>
      </c>
      <c r="T378" s="62" t="str">
        <f t="shared" si="47"/>
        <v>II</v>
      </c>
      <c r="U378" s="62" t="str">
        <f t="shared" si="49"/>
        <v>No Aceptable o Aceptable con Control Especifico</v>
      </c>
      <c r="V378" s="60">
        <v>9</v>
      </c>
      <c r="W378" s="58" t="str">
        <f>VLOOKUP(I378,Hoja2!A$3:I$54,6,0)</f>
        <v>SECUELA, CALIFICACIÓN DE ENFERMEDAD LABORAL, MUERTE</v>
      </c>
      <c r="X378" s="65"/>
      <c r="Y378" s="65"/>
      <c r="Z378" s="65"/>
      <c r="AA378" s="64" t="str">
        <f>VLOOKUP(I378,Hoja2!A$3:I$54,7,0)</f>
        <v>NS PLANES DE EMERGENCIA</v>
      </c>
      <c r="AB378" s="64" t="str">
        <f>VLOOKUP(I378,Hoja2!A$3:I$54,8,0)</f>
        <v>PROTOCOLOS DE EVACUACIÓN, PUNTO DE ENCUENTRO</v>
      </c>
      <c r="AC378" s="65" t="str">
        <f>VLOOKUP(I378,Hoja2!A$3:I$54,9,0)</f>
        <v>N/A</v>
      </c>
      <c r="AD378" s="83"/>
    </row>
    <row r="379" spans="1:30" ht="51">
      <c r="A379" s="158"/>
      <c r="B379" s="155"/>
      <c r="C379" s="128"/>
      <c r="D379" s="131"/>
      <c r="E379" s="134"/>
      <c r="F379" s="134"/>
      <c r="G379" s="134"/>
      <c r="H379" s="109" t="str">
        <f>VLOOKUP(I379,[1]Hoja2!A$3:I$54,2,0)</f>
        <v>MÁQUINARIA Y EQUIPO</v>
      </c>
      <c r="I379" s="59" t="s">
        <v>168</v>
      </c>
      <c r="J379" s="109" t="str">
        <f>VLOOKUP(I379,[1]Hoja2!A$3:I$54,3,0)</f>
        <v>ATRAPAMIENTO, AMPUTACIÓN, APLASTAMIENTO, FRACTURA</v>
      </c>
      <c r="K379" s="60"/>
      <c r="L379" s="109" t="str">
        <f>VLOOKUP(I379,[1]Hoja2!A$3:I$54,4,0)</f>
        <v>PG INSPECCIONES, PG EMERGENCIA, REQUISITOS PARA MANEJO DE MÁQUINAS, REQUISITOS PARA REALIZAR LABORES EN TALLERES</v>
      </c>
      <c r="M379" s="109" t="str">
        <f>VLOOKUP(I379,[1]Hoja2!A$3:I$54,5,0)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109" t="str">
        <f>VLOOKUP(I379,[1]Hoja2!A$3:I$54,6,0)</f>
        <v>SECUELA, CALIFICACIÓN DE ENFERMEDAD LABORAL, MUERTE</v>
      </c>
      <c r="X379" s="65"/>
      <c r="Y379" s="65"/>
      <c r="Z379" s="65"/>
      <c r="AA379" s="64" t="str">
        <f>VLOOKUP(I379,[1]Hoja2!A$3:I$54,7,0)</f>
        <v>NS EQUIPOS</v>
      </c>
      <c r="AB379" s="64" t="str">
        <f>VLOOKUP(I379,[1]Hoja2!A$3:I$54,8,0)</f>
        <v>BUENAS PRACTICAS, PROCEDIMIENTOS, INSPECCIONES PREUSO OPERACIONALES</v>
      </c>
      <c r="AC379" s="65" t="str">
        <f>VLOOKUP(I379,[1]Hoja2!A$3:I$54,9,0)</f>
        <v>INSPECCIONES PREOPERACIONALES</v>
      </c>
      <c r="AD379" s="83"/>
    </row>
    <row r="380" spans="1:30" ht="63.75">
      <c r="A380" s="158"/>
      <c r="B380" s="155"/>
      <c r="C380" s="128"/>
      <c r="D380" s="131"/>
      <c r="E380" s="134"/>
      <c r="F380" s="134"/>
      <c r="G380" s="134"/>
      <c r="H380" s="109" t="str">
        <f>VLOOKUP(I380,[1]Hoja2!A$3:I$54,2,0)</f>
        <v>HERRAMIENTAS MANUALES</v>
      </c>
      <c r="I380" s="59" t="s">
        <v>174</v>
      </c>
      <c r="J380" s="109" t="str">
        <f>VLOOKUP(I380,[1]Hoja2!A$3:I$54,3,0)</f>
        <v>QUEMADURAS, LESIONES, PELLIZCOS, APLASTAMIENTOS</v>
      </c>
      <c r="K380" s="60"/>
      <c r="L380" s="109" t="str">
        <f>VLOOKUP(I380,[1]Hoja2!A$3:I$54,4,0)</f>
        <v>REQUISITOS MANEJO DE EQUIPOS EMPLEADOS EN LABORES DE CONSTRUCCION ACUEDUCTO Y ALCANTARILLADO, PG INSPECCIONES,PG EMERGENCIA, REQUISITOS  PARA EL MANEJO DE MÁQUINAS HERRAMIENTAS</v>
      </c>
      <c r="M380" s="109" t="str">
        <f>VLOOKUP(I380,[1]Hoja2!A$3:I$54,5,0)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109" t="str">
        <f>VLOOKUP(I380,[1]Hoja2!A$3:I$54,6,0)</f>
        <v>SECUELA, CALIFICACIÓN DE ENFERMEDAD LABORAL</v>
      </c>
      <c r="X380" s="65"/>
      <c r="Y380" s="65"/>
      <c r="Z380" s="65"/>
      <c r="AA380" s="64" t="str">
        <f>VLOOKUP(I380,[1]Hoja2!A$3:I$54,7,0)</f>
        <v>NS HERRAMIENTAS</v>
      </c>
      <c r="AB380" s="64" t="str">
        <f>VLOOKUP(I380,[1]Hoja2!A$3:I$54,8,0)</f>
        <v>BUENAS PRACTICAS,  INSPECCIONES OPERACIONALES</v>
      </c>
      <c r="AC380" s="65" t="str">
        <f>VLOOKUP(I380,[1]Hoja2!A$3:I$54,9,0)</f>
        <v>INSPECCIONES PREOPERACIONALES</v>
      </c>
      <c r="AD380" s="83"/>
    </row>
    <row r="381" spans="1:30" ht="40.5">
      <c r="A381" s="158"/>
      <c r="B381" s="155"/>
      <c r="C381" s="128"/>
      <c r="D381" s="131"/>
      <c r="E381" s="134"/>
      <c r="F381" s="134"/>
      <c r="G381" s="134"/>
      <c r="H381" s="109" t="str">
        <f>VLOOKUP(I381,[1]Hoja2!A$3:I$54,2,0)</f>
        <v>MANTENIMIENTO DE PUENTE GRUAS, LIMPIEZA DE CANALES, MANTENIMIENTO DE INSTALACIONES LOCATIVAS, MANTENIMIENTO Y REPARACION DE POZOS</v>
      </c>
      <c r="I381" s="59" t="s">
        <v>203</v>
      </c>
      <c r="J381" s="109" t="str">
        <f>VLOOKUP(I381,[1]Hoja2!A$3:I$54,3,0)</f>
        <v>LESIONES, FRACTURAS</v>
      </c>
      <c r="K381" s="60"/>
      <c r="L381" s="109" t="str">
        <f>VLOOKUP(I381,[1]Hoja2!A$3:I$54,4,0)</f>
        <v>PG INSPECCIONES, PG EMERGENCIA, REQUISITOS MÍNIMOS DE SEGURIDAD E HIGIENE PARA TRABAJOS EN ALTURAS</v>
      </c>
      <c r="M381" s="109" t="str">
        <f>VLOOKUP(I381,[1]Hoja2!A$3:I$54,5,0)</f>
        <v>ELEMENTOS DE PROTECCIÓN PERSONAL</v>
      </c>
      <c r="N381" s="61">
        <v>6</v>
      </c>
      <c r="O381" s="61">
        <v>3</v>
      </c>
      <c r="P381" s="61">
        <v>25</v>
      </c>
      <c r="Q381" s="61">
        <f t="shared" si="44"/>
        <v>18</v>
      </c>
      <c r="R381" s="61">
        <f t="shared" si="45"/>
        <v>450</v>
      </c>
      <c r="S381" s="61" t="str">
        <f t="shared" si="46"/>
        <v>A-18</v>
      </c>
      <c r="T381" s="62" t="str">
        <f t="shared" si="47"/>
        <v>II</v>
      </c>
      <c r="U381" s="62" t="str">
        <f t="shared" si="49"/>
        <v>No Aceptable o Aceptable con Control Especifico</v>
      </c>
      <c r="V381" s="60">
        <v>9</v>
      </c>
      <c r="W381" s="109" t="str">
        <f>VLOOKUP(I381,[1]Hoja2!A$3:I$54,6,0)</f>
        <v>SECUELA, CALIFICACIÓN DE ENFERMEDAD LABORAL, MUERTE</v>
      </c>
      <c r="X381" s="65"/>
      <c r="Y381" s="65"/>
      <c r="Z381" s="65"/>
      <c r="AA381" s="64" t="str">
        <f>VLOOKUP(I381,[1]Hoja2!A$3:I$54,7,0)</f>
        <v>NS TRABAJO EN ALTURAS</v>
      </c>
      <c r="AB381" s="64" t="str">
        <f>VLOOKUP(I381,[1]Hoja2!A$3:I$54,8,0)</f>
        <v>BUENAS PRACTICAS Y USO DE EPP COLECTIVOS</v>
      </c>
      <c r="AC381" s="65" t="str">
        <f>VLOOKUP(I381,[1]Hoja2!A$3:I$54,9,0)</f>
        <v>USO EPP, LISTAS PREOPERACIONALES</v>
      </c>
      <c r="AD381" s="83"/>
    </row>
    <row r="382" spans="1:30" ht="40.5">
      <c r="A382" s="158"/>
      <c r="B382" s="155"/>
      <c r="C382" s="128"/>
      <c r="D382" s="131"/>
      <c r="E382" s="134"/>
      <c r="F382" s="134"/>
      <c r="G382" s="134"/>
      <c r="H382" s="109" t="str">
        <f>VLOOKUP(I382,[1]Hoja2!A$3:I$54,2,0)</f>
        <v>INGRESO A POZOS, RED DE ACUEDUCTO, EXCAVACIONES</v>
      </c>
      <c r="I382" s="59" t="s">
        <v>196</v>
      </c>
      <c r="J382" s="109" t="str">
        <f>VLOOKUP(I382,[1]Hoja2!A$3:I$54,3,0)</f>
        <v>INTOXICACIÓN, ASFIXIA</v>
      </c>
      <c r="K382" s="60"/>
      <c r="L382" s="109" t="str">
        <f>VLOOKUP(I382,[1]Hoja2!A$3:I$54,4,0)</f>
        <v>PG INSPECCIONES, PG EMERGENCIA, REQUISITOS MÍNIMOS DE SEGURIDAD E HIGIENE PARA ESPACIOS CONFINADOS</v>
      </c>
      <c r="M382" s="109" t="str">
        <f>VLOOKUP(I382,[1]Hoja2!A$3:I$54,5,0)</f>
        <v>ELEMENTOS DE PROTECCIÓN PERSONAL</v>
      </c>
      <c r="N382" s="61">
        <v>6</v>
      </c>
      <c r="O382" s="61">
        <v>3</v>
      </c>
      <c r="P382" s="61">
        <v>25</v>
      </c>
      <c r="Q382" s="61">
        <f t="shared" si="44"/>
        <v>18</v>
      </c>
      <c r="R382" s="61">
        <f t="shared" si="45"/>
        <v>450</v>
      </c>
      <c r="S382" s="61" t="str">
        <f t="shared" si="46"/>
        <v>A-18</v>
      </c>
      <c r="T382" s="62" t="str">
        <f t="shared" si="47"/>
        <v>II</v>
      </c>
      <c r="U382" s="62" t="str">
        <f t="shared" si="49"/>
        <v>No Aceptable o Aceptable con Control Especifico</v>
      </c>
      <c r="V382" s="60">
        <v>9</v>
      </c>
      <c r="W382" s="109" t="str">
        <f>VLOOKUP(I382,[1]Hoja2!A$3:I$54,6,0)</f>
        <v>SECUELA, CALIFICACIÓN DE ENFERMEDAD LABORAL, MUERTE</v>
      </c>
      <c r="X382" s="65"/>
      <c r="Y382" s="65"/>
      <c r="Z382" s="65"/>
      <c r="AA382" s="64" t="str">
        <f>VLOOKUP(I382,[1]Hoja2!A$3:I$54,7,0)</f>
        <v>NS ESPACIOS CONFINADOS</v>
      </c>
      <c r="AB382" s="64" t="str">
        <f>VLOOKUP(I382,[1]Hoja2!A$3:I$54,8,0)</f>
        <v>BUENAS PRACTICAS, USO DE EPP Y COLECTIVOS</v>
      </c>
      <c r="AC382" s="65" t="str">
        <f>VLOOKUP(I382,[1]Hoja2!A$3:I$54,9,0)</f>
        <v>LISTAS PREOPERACIONALES</v>
      </c>
      <c r="AD382" s="83"/>
    </row>
    <row r="383" spans="1:30" ht="38.25">
      <c r="A383" s="158"/>
      <c r="B383" s="155"/>
      <c r="C383" s="128"/>
      <c r="D383" s="131"/>
      <c r="E383" s="134"/>
      <c r="F383" s="134"/>
      <c r="G383" s="134"/>
      <c r="H383" s="58" t="str">
        <f>VLOOKUP(I383,Hoja2!A$3:I$54,2,0)</f>
        <v>CARGA Y DESCARGA DE MÁQUINARIAS Y EQUIPOS</v>
      </c>
      <c r="I383" s="59" t="s">
        <v>216</v>
      </c>
      <c r="J383" s="58" t="str">
        <f>VLOOKUP(I383,Hoja2!A$3:I$54,3,0)</f>
        <v>APLASTAMIENTO, ATRAPAMIENTO, AMPUTACIÓN, PÉRDIDAS MATERIALES, FRACTURAS</v>
      </c>
      <c r="K383" s="60"/>
      <c r="L383" s="58" t="str">
        <f>VLOOKUP(I383,Hoja2!A$3:I$54,4,0)</f>
        <v>PG INSPECCIONES, PG EMERGENCIA, REQUISITOS MÍNIMOS DE SEGURIDAD E HIGIENE PARA TRABAJOS EN ALTURAS</v>
      </c>
      <c r="M383" s="58" t="str">
        <f>VLOOKUP(I383,Hoja2!A$3:I$54,5,0)</f>
        <v>NO OBSERVADO</v>
      </c>
      <c r="N383" s="61">
        <v>2</v>
      </c>
      <c r="O383" s="61">
        <v>1</v>
      </c>
      <c r="P383" s="61">
        <v>10</v>
      </c>
      <c r="Q383" s="61">
        <f t="shared" si="44"/>
        <v>2</v>
      </c>
      <c r="R383" s="61">
        <f t="shared" si="45"/>
        <v>20</v>
      </c>
      <c r="S383" s="61" t="str">
        <f t="shared" si="46"/>
        <v>B-2</v>
      </c>
      <c r="T383" s="62" t="str">
        <f t="shared" si="47"/>
        <v>IV</v>
      </c>
      <c r="U383" s="62" t="str">
        <f t="shared" si="49"/>
        <v>Aceptable</v>
      </c>
      <c r="V383" s="60">
        <v>9</v>
      </c>
      <c r="W383" s="58" t="str">
        <f>VLOOKUP(I383,Hoja2!A$3:I$54,6,0)</f>
        <v>SECUELA, CALIFICACIÓN DE ENFERMEDAD LABORAL, MUERTE</v>
      </c>
      <c r="X383" s="65"/>
      <c r="Y383" s="65"/>
      <c r="Z383" s="65"/>
      <c r="AA383" s="64" t="str">
        <f>VLOOKUP(I383,Hoja2!A$3:I$54,7,0)</f>
        <v>NS DE IZAJE</v>
      </c>
      <c r="AB383" s="64" t="str">
        <f>VLOOKUP(I383,Hoja2!A$3:I$54,8,0)</f>
        <v>BUENAS PRACTICAS, INSPECCIONES PREOPERACIONALES</v>
      </c>
      <c r="AC383" s="65" t="str">
        <f>VLOOKUP(I383,Hoja2!A$3:I$54,9,0)</f>
        <v>USO ADECUADO DE LENGUAJE PARA OPERACIONES DE IZAJE</v>
      </c>
      <c r="AD383" s="83"/>
    </row>
    <row r="384" spans="1:30" ht="40.5">
      <c r="A384" s="158"/>
      <c r="B384" s="155"/>
      <c r="C384" s="128"/>
      <c r="D384" s="131"/>
      <c r="E384" s="134"/>
      <c r="F384" s="134"/>
      <c r="G384" s="134"/>
      <c r="H384" s="114" t="str">
        <f>VLOOKUP(I384,Hoja2!A$3:I$54,2,0)</f>
        <v>EXPLOSION, FUGA, DERRAME E INCENDIO</v>
      </c>
      <c r="I384" s="59" t="s">
        <v>230</v>
      </c>
      <c r="J384" s="114" t="str">
        <f>VLOOKUP(I384,Hoja2!A$3:I$54,3,0)</f>
        <v>INTOXICACIÓN, QUEMADURAS, LESIONES, ATRAPAMIENTO</v>
      </c>
      <c r="K384" s="60"/>
      <c r="L384" s="114" t="str">
        <f>VLOOKUP(I384,Hoja2!A$3:I$54,4,0)</f>
        <v>PG INSPECCIONES, PG EMERGENCIA</v>
      </c>
      <c r="M384" s="114" t="str">
        <f>VLOOKUP(I384,Hoja2!A$3:I$54,5,0)</f>
        <v>NO OBSERVADO</v>
      </c>
      <c r="N384" s="61">
        <v>6</v>
      </c>
      <c r="O384" s="61">
        <v>3</v>
      </c>
      <c r="P384" s="61">
        <v>25</v>
      </c>
      <c r="Q384" s="61">
        <f t="shared" si="44"/>
        <v>18</v>
      </c>
      <c r="R384" s="61">
        <f t="shared" si="45"/>
        <v>450</v>
      </c>
      <c r="S384" s="61" t="str">
        <f t="shared" si="46"/>
        <v>A-18</v>
      </c>
      <c r="T384" s="62" t="str">
        <f t="shared" si="47"/>
        <v>II</v>
      </c>
      <c r="U384" s="62" t="str">
        <f t="shared" si="49"/>
        <v>No Aceptable o Aceptable con Control Especifico</v>
      </c>
      <c r="V384" s="60">
        <v>9</v>
      </c>
      <c r="W384" s="114" t="str">
        <f>VLOOKUP(I384,Hoja2!A$3:I$54,6,0)</f>
        <v>SECUELA, CALIFICACIÓN DE ENFERMEDAD LABORAL, MUERTE</v>
      </c>
      <c r="X384" s="65"/>
      <c r="Y384" s="65"/>
      <c r="Z384" s="65"/>
      <c r="AA384" s="64" t="str">
        <f>VLOOKUP(I384,Hoja2!A$3:I$54,7,0)</f>
        <v>NS PLANES DE EMERGENCIA</v>
      </c>
      <c r="AB384" s="64" t="str">
        <f>VLOOKUP(I384,Hoja2!A$3:I$54,8,0)</f>
        <v>PROTOCOLOS DE EVACUACIÓN, PUNTO DE ENCUENTRO</v>
      </c>
      <c r="AC384" s="65" t="str">
        <f>VLOOKUP(I384,Hoja2!A$3:I$54,9,0)</f>
        <v>N/A</v>
      </c>
      <c r="AD384" s="83"/>
    </row>
    <row r="385" spans="1:30" ht="15">
      <c r="A385" s="158"/>
      <c r="B385" s="155"/>
      <c r="C385" s="128"/>
      <c r="D385" s="131"/>
      <c r="E385" s="134"/>
      <c r="F385" s="134"/>
      <c r="G385" s="134"/>
      <c r="H385" s="58" t="str">
        <f>VLOOKUP(I385,Hoja2!A$3:I$54,2,0)</f>
        <v>AUSENCIA O EXCESO DE LUZ EN UN AMBIENTE</v>
      </c>
      <c r="I385" s="59" t="s">
        <v>47</v>
      </c>
      <c r="J385" s="58" t="str">
        <f>VLOOKUP(I385,Hoja2!A$3:I$54,3,0)</f>
        <v>ESTRÉS, DIFICULTAD PARA VER, CANSANCIO VISUAL</v>
      </c>
      <c r="K385" s="60"/>
      <c r="L385" s="58" t="str">
        <f>VLOOKUP(I385,Hoja2!A$3:I$54,4,0)</f>
        <v>PG INSPECCIONES, PG EMERGENCIA</v>
      </c>
      <c r="M385" s="58" t="str">
        <f>VLOOKUP(I385,Hoja2!A$3:I$54,5,0)</f>
        <v>NO OBSERVADO</v>
      </c>
      <c r="N385" s="61">
        <v>10</v>
      </c>
      <c r="O385" s="61">
        <v>3</v>
      </c>
      <c r="P385" s="61">
        <v>25</v>
      </c>
      <c r="Q385" s="61">
        <f t="shared" si="44"/>
        <v>30</v>
      </c>
      <c r="R385" s="61">
        <f t="shared" si="45"/>
        <v>750</v>
      </c>
      <c r="S385" s="61" t="str">
        <f t="shared" si="46"/>
        <v>MA-30</v>
      </c>
      <c r="T385" s="62" t="str">
        <f t="shared" si="47"/>
        <v>I</v>
      </c>
      <c r="U385" s="62" t="str">
        <f t="shared" si="49"/>
        <v>No Aceptable</v>
      </c>
      <c r="V385" s="60">
        <v>9</v>
      </c>
      <c r="W385" s="58" t="str">
        <f>VLOOKUP(I385,Hoja2!A$3:I$54,6,0)</f>
        <v>SECUELA, CALIFICACIÓN DE ENFERMEDAD LABORAL</v>
      </c>
      <c r="X385" s="65"/>
      <c r="Y385" s="65"/>
      <c r="Z385" s="65"/>
      <c r="AA385" s="64" t="s">
        <v>337</v>
      </c>
      <c r="AB385" s="64" t="str">
        <f>VLOOKUP(I385,Hoja2!A$3:I$54,8,0)</f>
        <v>AUTOCUIDADO E HIGIENE</v>
      </c>
      <c r="AC385" s="65" t="str">
        <f>VLOOKUP(I385,Hoja2!A$3:I$54,9,0)</f>
        <v>PG HIGIENE</v>
      </c>
      <c r="AD385" s="83"/>
    </row>
    <row r="386" spans="1:30" ht="15">
      <c r="A386" s="158"/>
      <c r="B386" s="155"/>
      <c r="C386" s="128"/>
      <c r="D386" s="131"/>
      <c r="E386" s="134"/>
      <c r="F386" s="134"/>
      <c r="G386" s="134"/>
      <c r="H386" s="58" t="str">
        <f>VLOOKUP(I386,Hoja2!A$3:I$54,2,0)</f>
        <v>MÁQUINARIA O EQUIPO</v>
      </c>
      <c r="I386" s="59" t="s">
        <v>54</v>
      </c>
      <c r="J386" s="58" t="str">
        <f>VLOOKUP(I386,Hoja2!A$3:I$54,3,0)</f>
        <v>SORDERA, ESTRÉS, HIPOACUSIA, CEFALÉA, IRRATIBILIDAD</v>
      </c>
      <c r="K386" s="60"/>
      <c r="L386" s="58" t="str">
        <f>VLOOKUP(I386,Hoja2!A$3:I$54,4,0)</f>
        <v>PG INSPECCIONES, PG EMERGENCIA</v>
      </c>
      <c r="M386" s="58" t="str">
        <f>VLOOKUP(I386,Hoja2!A$3:I$54,5,0)</f>
        <v>PVE RUIDO</v>
      </c>
      <c r="N386" s="61">
        <v>10</v>
      </c>
      <c r="O386" s="61">
        <v>3</v>
      </c>
      <c r="P386" s="61">
        <v>25</v>
      </c>
      <c r="Q386" s="61">
        <f t="shared" si="44"/>
        <v>30</v>
      </c>
      <c r="R386" s="61">
        <f t="shared" si="45"/>
        <v>750</v>
      </c>
      <c r="S386" s="61" t="str">
        <f t="shared" si="46"/>
        <v>MA-30</v>
      </c>
      <c r="T386" s="62" t="str">
        <f t="shared" si="47"/>
        <v>I</v>
      </c>
      <c r="U386" s="62" t="str">
        <f t="shared" si="49"/>
        <v>No Aceptable</v>
      </c>
      <c r="V386" s="60">
        <v>9</v>
      </c>
      <c r="W386" s="58" t="str">
        <f>VLOOKUP(I386,Hoja2!A$3:I$54,6,0)</f>
        <v>SECUELA, CALIFICACIÓN DE ENFERMEDAD LABORAL</v>
      </c>
      <c r="X386" s="65"/>
      <c r="Y386" s="65"/>
      <c r="Z386" s="65"/>
      <c r="AA386" s="64" t="s">
        <v>337</v>
      </c>
      <c r="AB386" s="64" t="str">
        <f>VLOOKUP(I386,Hoja2!A$3:I$54,8,0)</f>
        <v>AUTOCUIDADO E HIGIENE</v>
      </c>
      <c r="AC386" s="65" t="str">
        <f>VLOOKUP(I386,Hoja2!A$3:I$54,9,0)</f>
        <v>FORTALECIMIENTO PV RUIDO</v>
      </c>
      <c r="AD386" s="83"/>
    </row>
    <row r="387" spans="1:30" ht="15">
      <c r="A387" s="158"/>
      <c r="B387" s="155"/>
      <c r="C387" s="128"/>
      <c r="D387" s="131"/>
      <c r="E387" s="134"/>
      <c r="F387" s="134"/>
      <c r="G387" s="134"/>
      <c r="H387" s="58" t="str">
        <f>VLOOKUP(I387,Hoja2!A$3:I$54,2,0)</f>
        <v>MÁQUINARIA O EQUIPO</v>
      </c>
      <c r="I387" s="59" t="s">
        <v>59</v>
      </c>
      <c r="J387" s="58" t="str">
        <f>VLOOKUP(I387,Hoja2!A$3:I$54,3,0)</f>
        <v>MAREOS, VÓMITOS, Y SÍNTOMAS NEURÓLOGICOS</v>
      </c>
      <c r="K387" s="60"/>
      <c r="L387" s="58" t="str">
        <f>VLOOKUP(I387,Hoja2!A$3:I$54,4,0)</f>
        <v>PG INSPECCIONES, PG EMERGENCIA</v>
      </c>
      <c r="M387" s="58" t="str">
        <f>VLOOKUP(I387,Hoja2!A$3:I$54,5,0)</f>
        <v>PVE RUIDO</v>
      </c>
      <c r="N387" s="61">
        <v>10</v>
      </c>
      <c r="O387" s="61">
        <v>3</v>
      </c>
      <c r="P387" s="61">
        <v>25</v>
      </c>
      <c r="Q387" s="61">
        <f t="shared" si="44"/>
        <v>30</v>
      </c>
      <c r="R387" s="61">
        <f t="shared" si="45"/>
        <v>750</v>
      </c>
      <c r="S387" s="61" t="str">
        <f t="shared" si="46"/>
        <v>MA-30</v>
      </c>
      <c r="T387" s="62" t="str">
        <f t="shared" si="47"/>
        <v>I</v>
      </c>
      <c r="U387" s="62" t="str">
        <f t="shared" si="49"/>
        <v>No Aceptable</v>
      </c>
      <c r="V387" s="60">
        <v>9</v>
      </c>
      <c r="W387" s="58" t="str">
        <f>VLOOKUP(I387,Hoja2!A$3:I$54,6,0)</f>
        <v>SECUELA, CALIFICACIÓN DE ENFERMEDAD LABORAL</v>
      </c>
      <c r="X387" s="65"/>
      <c r="Y387" s="65"/>
      <c r="Z387" s="65"/>
      <c r="AA387" s="64" t="s">
        <v>337</v>
      </c>
      <c r="AB387" s="64" t="str">
        <f>VLOOKUP(I387,Hoja2!A$3:I$54,8,0)</f>
        <v>AUTOCUIDADO</v>
      </c>
      <c r="AC387" s="65" t="str">
        <f>VLOOKUP(I387,Hoja2!A$3:I$54,9,0)</f>
        <v>PG HIGIENE</v>
      </c>
      <c r="AD387" s="83"/>
    </row>
    <row r="388" spans="1:30" ht="15">
      <c r="A388" s="158"/>
      <c r="B388" s="155"/>
      <c r="C388" s="128"/>
      <c r="D388" s="131"/>
      <c r="E388" s="134"/>
      <c r="F388" s="134"/>
      <c r="G388" s="134"/>
      <c r="H388" s="58" t="str">
        <f>VLOOKUP(I388,Hoja2!A$3:I$54,2,0)</f>
        <v>X, GAMMA, ALFA, BETA, NEUTRONES</v>
      </c>
      <c r="I388" s="59" t="s">
        <v>69</v>
      </c>
      <c r="J388" s="58" t="str">
        <f>VLOOKUP(I388,Hoja2!A$3:I$54,3,0)</f>
        <v>QUEMADURAS</v>
      </c>
      <c r="K388" s="60"/>
      <c r="L388" s="58" t="str">
        <f>VLOOKUP(I388,Hoja2!A$3:I$54,4,0)</f>
        <v>PG INSPECCIONES, PG EMERGENCIA</v>
      </c>
      <c r="M388" s="58" t="str">
        <f>VLOOKUP(I388,Hoja2!A$3:I$54,5,0)</f>
        <v>PVE RADIACIÓN</v>
      </c>
      <c r="N388" s="61">
        <v>2</v>
      </c>
      <c r="O388" s="61">
        <v>3</v>
      </c>
      <c r="P388" s="61">
        <v>10</v>
      </c>
      <c r="Q388" s="61">
        <f t="shared" si="44"/>
        <v>6</v>
      </c>
      <c r="R388" s="61">
        <f t="shared" si="45"/>
        <v>60</v>
      </c>
      <c r="S388" s="61" t="str">
        <f t="shared" si="46"/>
        <v>M-6</v>
      </c>
      <c r="T388" s="62" t="str">
        <f t="shared" si="47"/>
        <v>III</v>
      </c>
      <c r="U388" s="62" t="str">
        <f t="shared" si="49"/>
        <v>Mejorable</v>
      </c>
      <c r="V388" s="60">
        <v>9</v>
      </c>
      <c r="W388" s="58" t="str">
        <f>VLOOKUP(I388,Hoja2!A$3:I$54,6,0)</f>
        <v>SECUELA, CALIFICACIÓN DE ENFERMEDAD LABORAL, MUERTE</v>
      </c>
      <c r="X388" s="65"/>
      <c r="Y388" s="65"/>
      <c r="Z388" s="65"/>
      <c r="AA388" s="64" t="s">
        <v>337</v>
      </c>
      <c r="AB388" s="64" t="str">
        <f>VLOOKUP(I388,Hoja2!A$3:I$54,8,0)</f>
        <v>N/A</v>
      </c>
      <c r="AC388" s="65" t="str">
        <f>VLOOKUP(I388,Hoja2!A$3:I$54,9,0)</f>
        <v>FORTALECIMIENTO PVE RADIACIÓN</v>
      </c>
      <c r="AD388" s="83"/>
    </row>
    <row r="389" spans="1:30" ht="40.5">
      <c r="A389" s="158"/>
      <c r="B389" s="155"/>
      <c r="C389" s="128"/>
      <c r="D389" s="131"/>
      <c r="E389" s="134"/>
      <c r="F389" s="134"/>
      <c r="G389" s="134"/>
      <c r="H389" s="58" t="str">
        <f>VLOOKUP(I389,Hoja2!A$3:I$54,2,0)</f>
        <v>POLVOS INORGÁNICOS</v>
      </c>
      <c r="I389" s="59" t="s">
        <v>78</v>
      </c>
      <c r="J389" s="58" t="str">
        <f>VLOOKUP(I389,Hoja2!A$3:I$54,3,0)</f>
        <v>COMPLICACIONES RESPIRATORIAS</v>
      </c>
      <c r="K389" s="60"/>
      <c r="L389" s="58" t="str">
        <f>VLOOKUP(I389,Hoja2!A$3:I$54,4,0)</f>
        <v>PG INSPECCIONES, PG EMERGENCIA, PG RIESGO QUÍMICO</v>
      </c>
      <c r="M389" s="58" t="str">
        <f>VLOOKUP(I389,Hoja2!A$3:I$54,5,0)</f>
        <v>ELEMENTOS DE PROTECCIÓN PERSONAL</v>
      </c>
      <c r="N389" s="61">
        <v>6</v>
      </c>
      <c r="O389" s="61">
        <v>3</v>
      </c>
      <c r="P389" s="61">
        <v>25</v>
      </c>
      <c r="Q389" s="61">
        <f t="shared" si="44"/>
        <v>18</v>
      </c>
      <c r="R389" s="61">
        <f t="shared" si="45"/>
        <v>450</v>
      </c>
      <c r="S389" s="61" t="str">
        <f t="shared" si="46"/>
        <v>A-18</v>
      </c>
      <c r="T389" s="62" t="str">
        <f t="shared" si="47"/>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QUIMICOS</v>
      </c>
      <c r="AB389" s="64" t="str">
        <f>VLOOKUP(I389,Hoja2!A$3:I$54,8,0)</f>
        <v>BUENAS PRACTICAS Y USO DE EPP</v>
      </c>
      <c r="AC389" s="65" t="str">
        <f>VLOOKUP(I389,Hoja2!A$3:I$54,9,0)</f>
        <v>PG HIGIENE</v>
      </c>
      <c r="AD389" s="83"/>
    </row>
    <row r="390" spans="1:30" ht="25.5">
      <c r="A390" s="158"/>
      <c r="B390" s="155"/>
      <c r="C390" s="128"/>
      <c r="D390" s="131"/>
      <c r="E390" s="134"/>
      <c r="F390" s="134"/>
      <c r="G390" s="134"/>
      <c r="H390" s="58" t="str">
        <f>VLOOKUP(I390,Hoja2!A$3:I$54,2,0)</f>
        <v>MATERIAL PARTICULADO</v>
      </c>
      <c r="I390" s="59" t="s">
        <v>84</v>
      </c>
      <c r="J390" s="58" t="str">
        <f>VLOOKUP(I390,Hoja2!A$3:I$54,3,0)</f>
        <v>COMPLICACIONES RESPIRATORIAS</v>
      </c>
      <c r="K390" s="60"/>
      <c r="L390" s="58" t="str">
        <f>VLOOKUP(I390,Hoja2!A$3:I$54,4,0)</f>
        <v>PG INSPECCIONES, PG EMERGENCIA, PG RIESGO QUÍMICO</v>
      </c>
      <c r="M390" s="58" t="str">
        <f>VLOOKUP(I390,Hoja2!A$3:I$54,5,0)</f>
        <v>ELEMENTOS DE PROTECCIÓN PERSONAL</v>
      </c>
      <c r="N390" s="61">
        <v>2</v>
      </c>
      <c r="O390" s="61">
        <v>1</v>
      </c>
      <c r="P390" s="61">
        <v>10</v>
      </c>
      <c r="Q390" s="61">
        <f t="shared" si="44"/>
        <v>2</v>
      </c>
      <c r="R390" s="61">
        <f t="shared" si="45"/>
        <v>20</v>
      </c>
      <c r="S390" s="61" t="str">
        <f t="shared" si="46"/>
        <v>B-2</v>
      </c>
      <c r="T390" s="62" t="str">
        <f t="shared" si="47"/>
        <v>IV</v>
      </c>
      <c r="U390" s="62" t="str">
        <f t="shared" si="49"/>
        <v>Aceptable</v>
      </c>
      <c r="V390" s="60">
        <v>9</v>
      </c>
      <c r="W390" s="58" t="str">
        <f>VLOOKUP(I390,Hoja2!A$3:I$54,6,0)</f>
        <v>SECUELA, CALIFICACIÓN DE ENFERMEDAD LABORAL</v>
      </c>
      <c r="X390" s="65"/>
      <c r="Y390" s="65"/>
      <c r="Z390" s="65"/>
      <c r="AA390" s="64" t="str">
        <f>VLOOKUP(I390,Hoja2!A$3:I$54,7,0)</f>
        <v>NS QUIMICOS</v>
      </c>
      <c r="AB390" s="64" t="str">
        <f>VLOOKUP(I390,Hoja2!A$3:I$54,8,0)</f>
        <v>BUENAS PRACTICAS Y USO DE EPP</v>
      </c>
      <c r="AC390" s="65" t="str">
        <f>VLOOKUP(I390,Hoja2!A$3:I$54,9,0)</f>
        <v>FORTALECIMIENTO PVE QUÍMICO</v>
      </c>
      <c r="AD390" s="83"/>
    </row>
    <row r="391" spans="1:30" ht="25.5">
      <c r="A391" s="158"/>
      <c r="B391" s="155"/>
      <c r="C391" s="128"/>
      <c r="D391" s="131"/>
      <c r="E391" s="134"/>
      <c r="F391" s="134"/>
      <c r="G391" s="134"/>
      <c r="H391" s="58" t="str">
        <f>VLOOKUP(I391,Hoja2!A$3:I$54,2,0)</f>
        <v>HUMOS METÁLICOS O NO METÁLICOS</v>
      </c>
      <c r="I391" s="59" t="s">
        <v>93</v>
      </c>
      <c r="J391" s="58" t="str">
        <f>VLOOKUP(I391,Hoja2!A$3:I$54,3,0)</f>
        <v>COMPLICACIONES RESPIRATORIAS</v>
      </c>
      <c r="K391" s="60"/>
      <c r="L391" s="58" t="str">
        <f>VLOOKUP(I391,Hoja2!A$3:I$54,4,0)</f>
        <v>PG INSPECCIONES, PG EMERGENCIA, PG RIESGO QUÍMICO</v>
      </c>
      <c r="M391" s="58" t="str">
        <f>VLOOKUP(I391,Hoja2!A$3:I$54,5,0)</f>
        <v>ELEMENTOS DE PROTECCIÓN PERSONAL</v>
      </c>
      <c r="N391" s="61">
        <v>10</v>
      </c>
      <c r="O391" s="61">
        <v>3</v>
      </c>
      <c r="P391" s="61">
        <v>25</v>
      </c>
      <c r="Q391" s="61">
        <f t="shared" si="44"/>
        <v>30</v>
      </c>
      <c r="R391" s="61">
        <f t="shared" si="45"/>
        <v>750</v>
      </c>
      <c r="S391" s="61" t="str">
        <f t="shared" si="46"/>
        <v>MA-30</v>
      </c>
      <c r="T391" s="62" t="str">
        <f t="shared" si="47"/>
        <v>I</v>
      </c>
      <c r="U391" s="62" t="str">
        <f t="shared" si="49"/>
        <v>No Aceptable</v>
      </c>
      <c r="V391" s="60">
        <v>9</v>
      </c>
      <c r="W391" s="58" t="str">
        <f>VLOOKUP(I391,Hoja2!A$3:I$54,6,0)</f>
        <v>SECUELA, CALIFICACIÓN DE ENFERMEDAD LABORAL, MUERTE</v>
      </c>
      <c r="X391" s="65"/>
      <c r="Y391" s="65"/>
      <c r="Z391" s="65"/>
      <c r="AA391" s="64" t="str">
        <f>VLOOKUP(I391,Hoja2!A$3:I$54,7,0)</f>
        <v>NS QUIMICOS</v>
      </c>
      <c r="AB391" s="64" t="str">
        <f>VLOOKUP(I391,Hoja2!A$3:I$54,8,0)</f>
        <v>BUENAS PRACTICAS, AUTOCUIDADO Y EPP</v>
      </c>
      <c r="AC391" s="65" t="str">
        <f>VLOOKUP(I391,Hoja2!A$3:I$54,9,0)</f>
        <v>FORTALECIMIENTO PVE QUÍMICO</v>
      </c>
      <c r="AD391" s="83"/>
    </row>
    <row r="392" spans="1:30" ht="15">
      <c r="A392" s="158"/>
      <c r="B392" s="155"/>
      <c r="C392" s="128"/>
      <c r="D392" s="131"/>
      <c r="E392" s="134"/>
      <c r="F392" s="134"/>
      <c r="G392" s="134"/>
      <c r="H392" s="58" t="str">
        <f>VLOOKUP(I392,Hoja2!A$3:I$54,2,0)</f>
        <v>MICROORGANISMOS</v>
      </c>
      <c r="I392" s="59" t="s">
        <v>237</v>
      </c>
      <c r="J392" s="58" t="str">
        <f>VLOOKUP(I392,Hoja2!A$3:I$54,3,0)</f>
        <v>GRIPAS, NAUSEAS, MAREOS, MALESTAR GENERAL</v>
      </c>
      <c r="K392" s="60"/>
      <c r="L392" s="58" t="str">
        <f>VLOOKUP(I392,Hoja2!A$3:I$54,4,0)</f>
        <v>PG INSPECCIONES, PG EMERGENCIA</v>
      </c>
      <c r="M392" s="58" t="str">
        <f>VLOOKUP(I392,Hoja2!A$3:I$54,5,0)</f>
        <v>PVE BIOLÓGICO</v>
      </c>
      <c r="N392" s="61">
        <v>2</v>
      </c>
      <c r="O392" s="61">
        <v>1</v>
      </c>
      <c r="P392" s="61">
        <v>10</v>
      </c>
      <c r="Q392" s="61">
        <f t="shared" si="44"/>
        <v>2</v>
      </c>
      <c r="R392" s="61">
        <f t="shared" si="45"/>
        <v>20</v>
      </c>
      <c r="S392" s="61" t="str">
        <f t="shared" si="46"/>
        <v>B-2</v>
      </c>
      <c r="T392" s="62" t="str">
        <f t="shared" si="47"/>
        <v>IV</v>
      </c>
      <c r="U392" s="62" t="str">
        <f t="shared" si="49"/>
        <v>Aceptable</v>
      </c>
      <c r="V392" s="60">
        <v>9</v>
      </c>
      <c r="W392" s="58" t="str">
        <f>VLOOKUP(I392,Hoja2!A$3:I$54,6,0)</f>
        <v>SECUELA</v>
      </c>
      <c r="X392" s="65"/>
      <c r="Y392" s="65"/>
      <c r="Z392" s="65"/>
      <c r="AA392" s="64" t="str">
        <f>VLOOKUP(I392,Hoja2!A$3:I$54,7,0)</f>
        <v>NS BIOLÓGICO</v>
      </c>
      <c r="AB392" s="64" t="str">
        <f>VLOOKUP(I392,Hoja2!A$3:I$54,8,0)</f>
        <v>N/A</v>
      </c>
      <c r="AC392" s="65" t="str">
        <f>VLOOKUP(I392,Hoja2!A$3:I$54,9,0)</f>
        <v>BUENAS PRACTICAS</v>
      </c>
      <c r="AD392" s="83"/>
    </row>
    <row r="393" spans="1:30" ht="25.5">
      <c r="A393" s="158"/>
      <c r="B393" s="155"/>
      <c r="C393" s="128"/>
      <c r="D393" s="131"/>
      <c r="E393" s="134"/>
      <c r="F393" s="134"/>
      <c r="G393" s="134"/>
      <c r="H393" s="58" t="str">
        <f>VLOOKUP(I393,Hoja2!A$3:I$54,2,0)</f>
        <v>MICROORGANISMOS EN EL AMBIENTE</v>
      </c>
      <c r="I393" s="59" t="s">
        <v>240</v>
      </c>
      <c r="J393" s="58" t="str">
        <f>VLOOKUP(I393,Hoja2!A$3:I$54,3,0)</f>
        <v>LESIONES EN LA PIEL, MALESTAR GENERAL</v>
      </c>
      <c r="K393" s="60"/>
      <c r="L393" s="58" t="str">
        <f>VLOOKUP(I393,Hoja2!A$3:I$54,4,0)</f>
        <v>PG INSPECCIONES, PG EMERGENCIA</v>
      </c>
      <c r="M393" s="58" t="str">
        <f>VLOOKUP(I393,Hoja2!A$3:I$54,5,0)</f>
        <v>PVE BIOLÓGICO, ELEMENTOS DE PROTECCION PERSONAL</v>
      </c>
      <c r="N393" s="61">
        <v>2</v>
      </c>
      <c r="O393" s="61">
        <v>3</v>
      </c>
      <c r="P393" s="61">
        <v>10</v>
      </c>
      <c r="Q393" s="61">
        <f t="shared" si="44"/>
        <v>6</v>
      </c>
      <c r="R393" s="61">
        <f t="shared" si="45"/>
        <v>60</v>
      </c>
      <c r="S393" s="61" t="str">
        <f t="shared" si="46"/>
        <v>M-6</v>
      </c>
      <c r="T393" s="62" t="str">
        <f t="shared" si="47"/>
        <v>III</v>
      </c>
      <c r="U393" s="62" t="str">
        <f t="shared" si="49"/>
        <v>Mejorable</v>
      </c>
      <c r="V393" s="60">
        <v>9</v>
      </c>
      <c r="W393" s="58" t="str">
        <f>VLOOKUP(I393,Hoja2!A$3:I$54,6,0)</f>
        <v>SECUELA, CALIFICACIÓN DE ENFERMEDAD LABORAL, MUERTE</v>
      </c>
      <c r="X393" s="65"/>
      <c r="Y393" s="65"/>
      <c r="Z393" s="65"/>
      <c r="AA393" s="64" t="str">
        <f>VLOOKUP(I393,Hoja2!A$3:I$54,7,0)</f>
        <v>NS BIOLÓGICO</v>
      </c>
      <c r="AB393" s="64" t="str">
        <f>VLOOKUP(I393,Hoja2!A$3:I$54,8,0)</f>
        <v>AUTOCIODADO E HIGIENE, USO DE EPP</v>
      </c>
      <c r="AC393" s="65" t="str">
        <f>VLOOKUP(I393,Hoja2!A$3:I$54,9,0)</f>
        <v>N/A</v>
      </c>
      <c r="AD393" s="83"/>
    </row>
    <row r="394" spans="1:30" ht="25.5">
      <c r="A394" s="158"/>
      <c r="B394" s="155"/>
      <c r="C394" s="128"/>
      <c r="D394" s="131"/>
      <c r="E394" s="134"/>
      <c r="F394" s="134"/>
      <c r="G394" s="134"/>
      <c r="H394" s="58" t="str">
        <f>VLOOKUP(I394,Hoja2!A$3:I$54,2,0)</f>
        <v>HONGOS</v>
      </c>
      <c r="I394" s="59" t="s">
        <v>113</v>
      </c>
      <c r="J394" s="58" t="str">
        <f>VLOOKUP(I394,Hoja2!A$3:I$54,3,0)</f>
        <v>LESIONES EN LA PIEL</v>
      </c>
      <c r="K394" s="60"/>
      <c r="L394" s="58" t="str">
        <f>VLOOKUP(I394,Hoja2!A$3:I$54,4,0)</f>
        <v>PG INSPECCIONES, PG EMERGENCIA</v>
      </c>
      <c r="M394" s="58" t="str">
        <f>VLOOKUP(I394,Hoja2!A$3:I$54,5,0)</f>
        <v>PVE BIOLÓGICO</v>
      </c>
      <c r="N394" s="61">
        <v>2</v>
      </c>
      <c r="O394" s="61">
        <v>1</v>
      </c>
      <c r="P394" s="61">
        <v>10</v>
      </c>
      <c r="Q394" s="61">
        <f t="shared" si="44"/>
        <v>2</v>
      </c>
      <c r="R394" s="61">
        <f t="shared" si="45"/>
        <v>20</v>
      </c>
      <c r="S394" s="61" t="str">
        <f t="shared" si="46"/>
        <v>B-2</v>
      </c>
      <c r="T394" s="62" t="str">
        <f t="shared" si="47"/>
        <v>IV</v>
      </c>
      <c r="U394" s="62" t="str">
        <f t="shared" si="49"/>
        <v>Aceptable</v>
      </c>
      <c r="V394" s="60">
        <v>9</v>
      </c>
      <c r="W394" s="58" t="str">
        <f>VLOOKUP(I394,Hoja2!A$3:I$54,6,0)</f>
        <v>SECUELA</v>
      </c>
      <c r="X394" s="65"/>
      <c r="Y394" s="65"/>
      <c r="Z394" s="65"/>
      <c r="AA394" s="64" t="str">
        <f>VLOOKUP(I394,Hoja2!A$3:I$54,7,0)</f>
        <v>NS BIOLÓGICO</v>
      </c>
      <c r="AB394" s="64" t="str">
        <f>VLOOKUP(I394,Hoja2!A$3:I$54,8,0)</f>
        <v>AUTOCUIDADO E HIGIENE, USO DE EPP</v>
      </c>
      <c r="AC394" s="65" t="str">
        <f>VLOOKUP(I394,Hoja2!A$3:I$54,9,0)</f>
        <v>N/A</v>
      </c>
      <c r="AD394" s="83"/>
    </row>
    <row r="395" spans="1:30" ht="40.5">
      <c r="A395" s="158"/>
      <c r="B395" s="155"/>
      <c r="C395" s="128"/>
      <c r="D395" s="131"/>
      <c r="E395" s="134"/>
      <c r="F395" s="134"/>
      <c r="G395" s="134"/>
      <c r="H395" s="58" t="str">
        <f>VLOOKUP(I395,Hoja2!A$3:I$54,2,0)</f>
        <v>FLUIDOS</v>
      </c>
      <c r="I395" s="59" t="s">
        <v>117</v>
      </c>
      <c r="J395" s="58" t="str">
        <f>VLOOKUP(I395,Hoja2!A$3:I$54,3,0)</f>
        <v>LESIONES DÉRMICAS</v>
      </c>
      <c r="K395" s="60"/>
      <c r="L395" s="58" t="str">
        <f>VLOOKUP(I395,Hoja2!A$3:I$54,4,0)</f>
        <v>PG INSPECCIONES, PG EMERGENCIA</v>
      </c>
      <c r="M395" s="58" t="str">
        <f>VLOOKUP(I395,Hoja2!A$3:I$54,5,0)</f>
        <v>PVE BIOLÓGICO, ELEMENTOS DE PROTECCION PERSONAL</v>
      </c>
      <c r="N395" s="61">
        <v>2</v>
      </c>
      <c r="O395" s="61">
        <v>4</v>
      </c>
      <c r="P395" s="61">
        <v>25</v>
      </c>
      <c r="Q395" s="61">
        <f t="shared" si="44"/>
        <v>8</v>
      </c>
      <c r="R395" s="61">
        <f t="shared" si="45"/>
        <v>200</v>
      </c>
      <c r="S395" s="61" t="str">
        <f t="shared" si="46"/>
        <v>M-8</v>
      </c>
      <c r="T395" s="62" t="str">
        <f t="shared" si="47"/>
        <v>II</v>
      </c>
      <c r="U395" s="62" t="str">
        <f t="shared" si="49"/>
        <v>No Aceptable o Aceptable con Control Especifico</v>
      </c>
      <c r="V395" s="60">
        <v>9</v>
      </c>
      <c r="W395" s="58" t="str">
        <f>VLOOKUP(I395,Hoja2!A$3:I$54,6,0)</f>
        <v>SECUELA, CALIFICACIÓN DE ENFERMEDAD LABORAL, MUERTE</v>
      </c>
      <c r="X395" s="65"/>
      <c r="Y395" s="65"/>
      <c r="Z395" s="65"/>
      <c r="AA395" s="64" t="str">
        <f>VLOOKUP(I395,Hoja2!A$3:I$54,7,0)</f>
        <v>NS BIOLÓGICO</v>
      </c>
      <c r="AB395" s="64" t="str">
        <f>VLOOKUP(I395,Hoja2!A$3:I$54,8,0)</f>
        <v>AUTOCUIDADO E HIGIENE, USO DE EPP</v>
      </c>
      <c r="AC395" s="65" t="str">
        <f>VLOOKUP(I395,Hoja2!A$3:I$54,9,0)</f>
        <v>N/A</v>
      </c>
      <c r="AD395" s="83"/>
    </row>
    <row r="396" spans="1:30" ht="25.5">
      <c r="A396" s="158"/>
      <c r="B396" s="155"/>
      <c r="C396" s="128"/>
      <c r="D396" s="131"/>
      <c r="E396" s="134"/>
      <c r="F396" s="134"/>
      <c r="G396" s="134"/>
      <c r="H396" s="58" t="str">
        <f>VLOOKUP(I396,Hoja2!A$3:I$54,2,0)</f>
        <v>PARÁSITOS</v>
      </c>
      <c r="I396" s="59" t="s">
        <v>119</v>
      </c>
      <c r="J396" s="58" t="str">
        <f>VLOOKUP(I396,Hoja2!A$3:I$54,3,0)</f>
        <v>LESIONES, INFECCIONES PARASITARIAS</v>
      </c>
      <c r="K396" s="60"/>
      <c r="L396" s="58" t="str">
        <f>VLOOKUP(I396,Hoja2!A$3:I$54,4,0)</f>
        <v>PG INSPECCIONES, PG EMERGENCIA</v>
      </c>
      <c r="M396" s="58" t="str">
        <f>VLOOKUP(I396,Hoja2!A$3:I$54,5,0)</f>
        <v>PVE BIOLÓGICO, ELEMENTOS DE PROTECCION PERSONAL</v>
      </c>
      <c r="N396" s="61">
        <v>2</v>
      </c>
      <c r="O396" s="61">
        <v>2</v>
      </c>
      <c r="P396" s="61">
        <v>10</v>
      </c>
      <c r="Q396" s="61">
        <f t="shared" si="44"/>
        <v>4</v>
      </c>
      <c r="R396" s="61">
        <f t="shared" si="45"/>
        <v>40</v>
      </c>
      <c r="S396" s="61" t="str">
        <f t="shared" si="46"/>
        <v>B-4</v>
      </c>
      <c r="T396" s="62" t="str">
        <f t="shared" si="47"/>
        <v>III</v>
      </c>
      <c r="U396" s="62" t="str">
        <f t="shared" si="49"/>
        <v>Mejorable</v>
      </c>
      <c r="V396" s="60">
        <v>9</v>
      </c>
      <c r="W396" s="58" t="str">
        <f>VLOOKUP(I396,Hoja2!A$3:I$54,6,0)</f>
        <v>SECUELA</v>
      </c>
      <c r="X396" s="65"/>
      <c r="Y396" s="65"/>
      <c r="Z396" s="65"/>
      <c r="AA396" s="64" t="str">
        <f>VLOOKUP(I396,Hoja2!A$3:I$54,7,0)</f>
        <v>NS BIOLÓGICO</v>
      </c>
      <c r="AB396" s="64" t="str">
        <f>VLOOKUP(I396,Hoja2!A$3:I$54,8,0)</f>
        <v>AUTOCUIDADO E HIGIENE, USO DE EPP</v>
      </c>
      <c r="AC396" s="65" t="str">
        <f>VLOOKUP(I396,Hoja2!A$3:I$54,9,0)</f>
        <v>N/A</v>
      </c>
      <c r="AD396" s="83"/>
    </row>
    <row r="397" spans="1:30" ht="25.5">
      <c r="A397" s="158"/>
      <c r="B397" s="155"/>
      <c r="C397" s="128"/>
      <c r="D397" s="131"/>
      <c r="E397" s="134"/>
      <c r="F397" s="134"/>
      <c r="G397" s="134"/>
      <c r="H397" s="58" t="str">
        <f>VLOOKUP(I397,Hoja2!A$3:I$54,2,0)</f>
        <v>ANIMALES VIVOS</v>
      </c>
      <c r="I397" s="59" t="s">
        <v>122</v>
      </c>
      <c r="J397" s="58" t="str">
        <f>VLOOKUP(I397,Hoja2!A$3:I$54,3,0)</f>
        <v>LESIONES EN TEJIDOS, INFECCIONES, ENFERMADES INFECTOCONTAGIOSAS</v>
      </c>
      <c r="K397" s="60"/>
      <c r="L397" s="58" t="str">
        <f>VLOOKUP(I397,Hoja2!A$3:I$54,4,0)</f>
        <v>PG INSPECCIONES, PG EMERGENCIA</v>
      </c>
      <c r="M397" s="58" t="str">
        <f>VLOOKUP(I397,Hoja2!A$3:I$54,5,0)</f>
        <v>ELEMENTOS DE PROTECCIÓN PERSONAL</v>
      </c>
      <c r="N397" s="61">
        <v>2</v>
      </c>
      <c r="O397" s="61">
        <v>2</v>
      </c>
      <c r="P397" s="61">
        <v>10</v>
      </c>
      <c r="Q397" s="61">
        <f t="shared" ref="Q397:Q468" si="50">N397*O397</f>
        <v>4</v>
      </c>
      <c r="R397" s="61">
        <f t="shared" ref="R397:R468" si="51">Q397*P397</f>
        <v>40</v>
      </c>
      <c r="S397" s="61" t="str">
        <f t="shared" ref="S397:S468" si="52">IF(Q397=40,"MA-40",IF(Q397=30,"MA-30",IF(Q397=20,"A-20",IF(Q397=10,"A-10",IF(Q397=24,"MA-24",IF(Q397=18,"A-18",IF(Q397=12,"A-12",IF(Q397=6,"M-6",IF(Q397=8,"M-8",IF(Q397=6,"M-6",IF(Q397=4,"B-4",IF(Q397=2,"B-2",))))))))))))</f>
        <v>B-4</v>
      </c>
      <c r="T397" s="62" t="str">
        <f t="shared" ref="T397:T468" si="53">IF(R397&lt;=20,"IV",IF(R397&lt;=120,"III",IF(R397&lt;=500,"II",IF(R397&lt;=4000,"I"))))</f>
        <v>III</v>
      </c>
      <c r="U397" s="62" t="str">
        <f t="shared" si="49"/>
        <v>Mejorable</v>
      </c>
      <c r="V397" s="60">
        <v>9</v>
      </c>
      <c r="W397" s="58" t="str">
        <f>VLOOKUP(I397,Hoja2!A$3:I$54,6,0)</f>
        <v>SECUELA, CALIFICACIÓN DE ENFERMEDAD LABORAL, MUERTE</v>
      </c>
      <c r="X397" s="65"/>
      <c r="Y397" s="65"/>
      <c r="Z397" s="65"/>
      <c r="AA397" s="64" t="str">
        <f>VLOOKUP(I397,Hoja2!A$3:I$54,7,0)</f>
        <v>NS BIOLÓGICO</v>
      </c>
      <c r="AB397" s="64" t="str">
        <f>VLOOKUP(I397,Hoja2!A$3:I$54,8,0)</f>
        <v>AUTOCUIDADO E HIGIENE, USO DE EPP</v>
      </c>
      <c r="AC397" s="65" t="str">
        <f>VLOOKUP(I397,Hoja2!A$3:I$54,9,0)</f>
        <v>BUENAS PRACTICAS</v>
      </c>
      <c r="AD397" s="83"/>
    </row>
    <row r="398" spans="1:30" ht="38.25">
      <c r="A398" s="158"/>
      <c r="B398" s="155"/>
      <c r="C398" s="128"/>
      <c r="D398" s="131"/>
      <c r="E398" s="134"/>
      <c r="F398" s="134"/>
      <c r="G398" s="134"/>
      <c r="H398" s="58" t="str">
        <f>VLOOKUP(I398,Hoja2!A$3:I$54,2,0)</f>
        <v>CARGA DE UN PESO MAYOR AL RECOMENDADO</v>
      </c>
      <c r="I398" s="59" t="s">
        <v>125</v>
      </c>
      <c r="J398" s="58" t="str">
        <f>VLOOKUP(I398,Hoja2!A$3:I$54,3,0)</f>
        <v>LESIONES OSTEOMUSCULARES</v>
      </c>
      <c r="K398" s="60"/>
      <c r="L398" s="58" t="str">
        <f>VLOOKUP(I398,Hoja2!A$3:I$54,4,0)</f>
        <v>PG INSPECCIONES, PG EMERGENCIA</v>
      </c>
      <c r="M398" s="58" t="str">
        <f>VLOOKUP(I398,Hoja2!A$3:I$54,5,0)</f>
        <v>PVE BIOMECÁNICO, PROGRAMA PAUSAS ACTIVAS, PG MEDICINA PREVENTIVA Y DEL TRABAJO</v>
      </c>
      <c r="N398" s="61">
        <v>2</v>
      </c>
      <c r="O398" s="61">
        <v>3</v>
      </c>
      <c r="P398" s="61">
        <v>10</v>
      </c>
      <c r="Q398" s="61">
        <f t="shared" si="50"/>
        <v>6</v>
      </c>
      <c r="R398" s="61">
        <f t="shared" si="51"/>
        <v>60</v>
      </c>
      <c r="S398" s="61" t="str">
        <f t="shared" si="52"/>
        <v>M-6</v>
      </c>
      <c r="T398" s="62" t="str">
        <f t="shared" si="53"/>
        <v>III</v>
      </c>
      <c r="U398" s="62" t="str">
        <f t="shared" si="49"/>
        <v>Mejorable</v>
      </c>
      <c r="V398" s="60">
        <v>9</v>
      </c>
      <c r="W398" s="58" t="str">
        <f>VLOOKUP(I398,Hoja2!A$3:I$54,6,0)</f>
        <v>SECUELA, CALIFICACIÓN DE ENFERMEDAD LABORAL</v>
      </c>
      <c r="X398" s="65"/>
      <c r="Y398" s="65"/>
      <c r="Z398" s="65"/>
      <c r="AA398" s="64" t="str">
        <f>VLOOKUP(I398,Hoja2!A$3:I$54,7,0)</f>
        <v>NS MANEJO DE CARGAS</v>
      </c>
      <c r="AB398" s="64" t="str">
        <f>VLOOKUP(I398,Hoja2!A$3:I$54,8,0)</f>
        <v>LEVANTAMIENTO MANUAL Y MECÁNICO DE CARGAS</v>
      </c>
      <c r="AC398" s="65" t="str">
        <f>VLOOKUP(I398,Hoja2!A$3:I$54,9,0)</f>
        <v>FORTALECIMIENTO PVE BIOMECÁNICO</v>
      </c>
      <c r="AD398" s="83"/>
    </row>
    <row r="399" spans="1:30" ht="40.5">
      <c r="A399" s="158"/>
      <c r="B399" s="155"/>
      <c r="C399" s="128"/>
      <c r="D399" s="131"/>
      <c r="E399" s="134"/>
      <c r="F399" s="134"/>
      <c r="G399" s="134"/>
      <c r="H399" s="58" t="str">
        <f>VLOOKUP(I399,Hoja2!A$3:I$54,2,0)</f>
        <v>FORZADAS, PROLONGADAS EN PERSONAL OPERATIVO</v>
      </c>
      <c r="I399" s="59" t="s">
        <v>243</v>
      </c>
      <c r="J399" s="58" t="str">
        <f>VLOOKUP(I399,Hoja2!A$3:I$54,3,0)</f>
        <v>DOLOR DE ESPALDA, LESIONES EN LA COLUMNA</v>
      </c>
      <c r="K399" s="60"/>
      <c r="L399" s="58" t="str">
        <f>VLOOKUP(I399,Hoja2!A$3:I$54,4,0)</f>
        <v>PG INSPECCIONES, PG EMERGENCIA</v>
      </c>
      <c r="M399" s="58" t="str">
        <f>VLOOKUP(I399,Hoja2!A$3:I$54,5,0)</f>
        <v>PVE BIOMECÁNICO, EXÁMENES PERIODICOS, PG MEDICINA PREVENTIVA Y DEL TRABAJO</v>
      </c>
      <c r="N399" s="61">
        <v>2</v>
      </c>
      <c r="O399" s="61">
        <v>3</v>
      </c>
      <c r="P399" s="61">
        <v>25</v>
      </c>
      <c r="Q399" s="61">
        <f t="shared" si="50"/>
        <v>6</v>
      </c>
      <c r="R399" s="61">
        <f t="shared" si="51"/>
        <v>150</v>
      </c>
      <c r="S399" s="61" t="str">
        <f t="shared" si="52"/>
        <v>M-6</v>
      </c>
      <c r="T399" s="62" t="str">
        <f t="shared" si="53"/>
        <v>II</v>
      </c>
      <c r="U399" s="62" t="str">
        <f t="shared" si="49"/>
        <v>No Aceptable o Aceptable con Control Especifico</v>
      </c>
      <c r="V399" s="60">
        <v>9</v>
      </c>
      <c r="W399" s="58" t="str">
        <f>VLOOKUP(I399,Hoja2!A$3:I$54,6,0)</f>
        <v>SECUELA, CALIFICACIÓN DE ENFERMEDAD LABORAL</v>
      </c>
      <c r="X399" s="65"/>
      <c r="Y399" s="65"/>
      <c r="Z399" s="65"/>
      <c r="AA399" s="64" t="str">
        <f>VLOOKUP(I399,Hoja2!A$3:I$54,7,0)</f>
        <v>NS MANEJO DE CARGAS</v>
      </c>
      <c r="AB399" s="64" t="str">
        <f>VLOOKUP(I399,Hoja2!A$3:I$54,8,0)</f>
        <v>HIGIENE POSTURAL</v>
      </c>
      <c r="AC399" s="65" t="str">
        <f>VLOOKUP(I399,Hoja2!A$3:I$54,9,0)</f>
        <v>FORTALECIMIENTO PVE BIOMECÁNICO</v>
      </c>
      <c r="AD399" s="83"/>
    </row>
    <row r="400" spans="1:30" ht="40.5">
      <c r="A400" s="158"/>
      <c r="B400" s="155"/>
      <c r="C400" s="128"/>
      <c r="D400" s="131"/>
      <c r="E400" s="134"/>
      <c r="F400" s="134"/>
      <c r="G400" s="134"/>
      <c r="H400" s="58" t="str">
        <f>VLOOKUP(I400,Hoja2!A$3:I$54,2,0)</f>
        <v>HIGIENE POSTURAL, MOVIMIENTOS REPETITIVOS</v>
      </c>
      <c r="I400" s="59" t="s">
        <v>245</v>
      </c>
      <c r="J400" s="58" t="str">
        <f>VLOOKUP(I400,Hoja2!A$3:I$54,3,0)</f>
        <v>LESIONES OSTEOMUSCULARES, TRANSTORNO DE TRAUMA ACUMULATIVO</v>
      </c>
      <c r="K400" s="60"/>
      <c r="L400" s="58" t="str">
        <f>VLOOKUP(I400,Hoja2!A$3:I$54,4,0)</f>
        <v>PG INSPECCIONES, PG EMERGENCIA</v>
      </c>
      <c r="M400" s="58" t="str">
        <f>VLOOKUP(I400,Hoja2!A$3:I$54,5,0)</f>
        <v>PVE BIOMECÁNICO, PG MEDICINA PREVENTIVA Y DEL TRABAJO</v>
      </c>
      <c r="N400" s="61">
        <v>2</v>
      </c>
      <c r="O400" s="61">
        <v>3</v>
      </c>
      <c r="P400" s="61">
        <v>25</v>
      </c>
      <c r="Q400" s="61">
        <f t="shared" si="50"/>
        <v>6</v>
      </c>
      <c r="R400" s="61">
        <f t="shared" si="51"/>
        <v>150</v>
      </c>
      <c r="S400" s="61" t="str">
        <f t="shared" si="52"/>
        <v>M-6</v>
      </c>
      <c r="T400" s="62" t="str">
        <f t="shared" si="53"/>
        <v>II</v>
      </c>
      <c r="U400" s="62" t="str">
        <f t="shared" si="49"/>
        <v>No Aceptable o Aceptable con Control Especifico</v>
      </c>
      <c r="V400" s="60">
        <v>9</v>
      </c>
      <c r="W400" s="58" t="str">
        <f>VLOOKUP(I400,Hoja2!A$3:I$54,6,0)</f>
        <v>SECUELA, CALIFICACIÓN DE ENFERMEDAD LABORAL</v>
      </c>
      <c r="X400" s="65"/>
      <c r="Y400" s="65"/>
      <c r="Z400" s="65"/>
      <c r="AA400" s="64" t="str">
        <f>VLOOKUP(I400,Hoja2!A$3:I$54,7,0)</f>
        <v>NS MANEJO DE CARGAS</v>
      </c>
      <c r="AB400" s="64" t="str">
        <f>VLOOKUP(I400,Hoja2!A$3:I$54,8,0)</f>
        <v>HIGIENE POSTURAL</v>
      </c>
      <c r="AC400" s="65" t="str">
        <f>VLOOKUP(I400,Hoja2!A$3:I$54,9,0)</f>
        <v>FORTALECIMIENTO PVE BIOMECÁNICO</v>
      </c>
      <c r="AD400" s="83"/>
    </row>
    <row r="401" spans="1:30" ht="25.5">
      <c r="A401" s="158"/>
      <c r="B401" s="155"/>
      <c r="C401" s="128"/>
      <c r="D401" s="131"/>
      <c r="E401" s="134"/>
      <c r="F401" s="134"/>
      <c r="G401" s="134"/>
      <c r="H401" s="58" t="str">
        <f>VLOOKUP(I401,Hoja2!A$3:I$54,2,0)</f>
        <v>RELACIONES, COHESIÓN, CALIDAD DE INTERACCIONES NO EFECTIVA, NO HAY TRABAJO EN EQUIPO</v>
      </c>
      <c r="I401" s="59" t="s">
        <v>141</v>
      </c>
      <c r="J401" s="58" t="str">
        <f>VLOOKUP(I401,Hoja2!A$3:I$54,3,0)</f>
        <v>ENFERMEDADES DIGESTIVAS, IRRITABILIDAD</v>
      </c>
      <c r="K401" s="60"/>
      <c r="L401" s="58" t="str">
        <f>VLOOKUP(I401,Hoja2!A$3:I$54,4,0)</f>
        <v>N/A</v>
      </c>
      <c r="M401" s="58" t="str">
        <f>VLOOKUP(I401,Hoja2!A$3:I$54,5,0)</f>
        <v>PVE PSICOSOCIAL</v>
      </c>
      <c r="N401" s="61">
        <v>2</v>
      </c>
      <c r="O401" s="61">
        <v>3</v>
      </c>
      <c r="P401" s="61">
        <v>10</v>
      </c>
      <c r="Q401" s="61">
        <f t="shared" si="50"/>
        <v>6</v>
      </c>
      <c r="R401" s="61">
        <f t="shared" si="51"/>
        <v>60</v>
      </c>
      <c r="S401" s="61" t="str">
        <f t="shared" si="52"/>
        <v>M-6</v>
      </c>
      <c r="T401" s="62" t="str">
        <f t="shared" si="53"/>
        <v>III</v>
      </c>
      <c r="U401" s="62" t="str">
        <f t="shared" si="49"/>
        <v>Mejorable</v>
      </c>
      <c r="V401" s="60">
        <v>9</v>
      </c>
      <c r="W401" s="58" t="str">
        <f>VLOOKUP(I401,Hoja2!A$3:I$54,6,0)</f>
        <v>SECUELA, CALIFICACIÓN DE ENFERMEDAD LABORAL</v>
      </c>
      <c r="X401" s="65"/>
      <c r="Y401" s="65"/>
      <c r="Z401" s="65"/>
      <c r="AA401" s="64" t="s">
        <v>337</v>
      </c>
      <c r="AB401" s="64" t="str">
        <f>VLOOKUP(I401,Hoja2!A$3:I$54,8,0)</f>
        <v>N/A</v>
      </c>
      <c r="AC401" s="65" t="str">
        <f>VLOOKUP(I401,Hoja2!A$3:I$54,9,0)</f>
        <v>FORTALECIMIENTO PVE PSICOSOCIAL</v>
      </c>
      <c r="AD401" s="83"/>
    </row>
    <row r="402" spans="1:30" ht="25.5">
      <c r="A402" s="158"/>
      <c r="B402" s="155"/>
      <c r="C402" s="128"/>
      <c r="D402" s="131"/>
      <c r="E402" s="134"/>
      <c r="F402" s="134"/>
      <c r="G402" s="134"/>
      <c r="H402" s="58" t="str">
        <f>VLOOKUP(I402,Hoja2!A$3:I$54,2,0)</f>
        <v>CARGA MENTAL, DEMANDAS EMOCIONALES, INESPECIFICIDAD DE DEFINICIÓN DE ROLES, MONOTONÍA</v>
      </c>
      <c r="I402" s="59" t="s">
        <v>146</v>
      </c>
      <c r="J402" s="58" t="str">
        <f>VLOOKUP(I402,Hoja2!A$3:I$54,3,0)</f>
        <v>ESTRÉS, CEFALÉA, IRRITABILIDAD</v>
      </c>
      <c r="K402" s="60"/>
      <c r="L402" s="58" t="str">
        <f>VLOOKUP(I402,Hoja2!A$3:I$54,4,0)</f>
        <v>N/A</v>
      </c>
      <c r="M402" s="58" t="str">
        <f>VLOOKUP(I402,Hoja2!A$3:I$54,5,0)</f>
        <v>PVE PSICOSOCIAL</v>
      </c>
      <c r="N402" s="61">
        <v>2</v>
      </c>
      <c r="O402" s="61">
        <v>1</v>
      </c>
      <c r="P402" s="61">
        <v>10</v>
      </c>
      <c r="Q402" s="61">
        <f t="shared" si="50"/>
        <v>2</v>
      </c>
      <c r="R402" s="61">
        <f t="shared" si="51"/>
        <v>20</v>
      </c>
      <c r="S402" s="61" t="str">
        <f t="shared" si="52"/>
        <v>B-2</v>
      </c>
      <c r="T402" s="62" t="str">
        <f t="shared" si="53"/>
        <v>IV</v>
      </c>
      <c r="U402" s="62" t="str">
        <f t="shared" si="49"/>
        <v>Aceptable</v>
      </c>
      <c r="V402" s="60">
        <v>9</v>
      </c>
      <c r="W402" s="58" t="str">
        <f>VLOOKUP(I402,Hoja2!A$3:I$54,6,0)</f>
        <v>SECUELA, CALIFICACIÓN DE ENFERMEDAD LABORAL</v>
      </c>
      <c r="X402" s="65"/>
      <c r="Y402" s="65"/>
      <c r="Z402" s="65"/>
      <c r="AA402" s="64" t="s">
        <v>337</v>
      </c>
      <c r="AB402" s="64" t="str">
        <f>VLOOKUP(I402,Hoja2!A$3:I$54,8,0)</f>
        <v>N/A</v>
      </c>
      <c r="AC402" s="65" t="str">
        <f>VLOOKUP(I402,Hoja2!A$3:I$54,9,0)</f>
        <v>FORTALECIMIENTO PVE PSICOSOCIAL</v>
      </c>
      <c r="AD402" s="83"/>
    </row>
    <row r="403" spans="1:30" ht="38.25">
      <c r="A403" s="158"/>
      <c r="B403" s="155"/>
      <c r="C403" s="128"/>
      <c r="D403" s="131"/>
      <c r="E403" s="134"/>
      <c r="F403" s="134"/>
      <c r="G403" s="134"/>
      <c r="H403" s="58" t="str">
        <f>VLOOKUP(I403,Hoja2!A$3:I$54,2,0)</f>
        <v>TECNOLOGÍA NO AVANZADA, COMUNICACIÓN NO EFECTIVA, SOBRECARGA CUANTITATIVA Y CUALITATIVA, NO HAY VARIACIÓN EN FORMA DE TRABAJO</v>
      </c>
      <c r="I403" s="59" t="s">
        <v>149</v>
      </c>
      <c r="J403" s="58" t="str">
        <f>VLOOKUP(I403,Hoja2!A$3:I$54,3,0)</f>
        <v>ENFERMEDADES DIGESTIVAS, IRRITABILIDAD</v>
      </c>
      <c r="K403" s="60"/>
      <c r="L403" s="58" t="str">
        <f>VLOOKUP(I403,Hoja2!A$3:I$54,4,0)</f>
        <v>N/A</v>
      </c>
      <c r="M403" s="58" t="str">
        <f>VLOOKUP(I403,Hoja2!A$3:I$54,5,0)</f>
        <v>PVE PSICOSOCIAL</v>
      </c>
      <c r="N403" s="61">
        <v>2</v>
      </c>
      <c r="O403" s="61">
        <v>2</v>
      </c>
      <c r="P403" s="61">
        <v>10</v>
      </c>
      <c r="Q403" s="61">
        <f t="shared" si="50"/>
        <v>4</v>
      </c>
      <c r="R403" s="61">
        <f t="shared" si="51"/>
        <v>40</v>
      </c>
      <c r="S403" s="61" t="str">
        <f t="shared" si="52"/>
        <v>B-4</v>
      </c>
      <c r="T403" s="66" t="str">
        <f t="shared" si="53"/>
        <v>III</v>
      </c>
      <c r="U403" s="66" t="str">
        <f t="shared" si="49"/>
        <v>Mejorable</v>
      </c>
      <c r="V403" s="60">
        <v>9</v>
      </c>
      <c r="W403" s="58" t="str">
        <f>VLOOKUP(I403,Hoja2!A$3:I$54,6,0)</f>
        <v>SECUELA, CALIFICACIÓN DE ENFERMEDAD LABORAL</v>
      </c>
      <c r="X403" s="65"/>
      <c r="Y403" s="65"/>
      <c r="Z403" s="65"/>
      <c r="AA403" s="64" t="s">
        <v>337</v>
      </c>
      <c r="AB403" s="64" t="str">
        <f>VLOOKUP(I403,Hoja2!A$3:I$54,8,0)</f>
        <v>N/A</v>
      </c>
      <c r="AC403" s="65" t="str">
        <f>VLOOKUP(I403,Hoja2!A$3:I$54,9,0)</f>
        <v>FORTALECIMIENTO PVE PSICOSOCIAL</v>
      </c>
      <c r="AD403" s="83"/>
    </row>
    <row r="404" spans="1:30" ht="25.5">
      <c r="A404" s="158"/>
      <c r="B404" s="155"/>
      <c r="C404" s="128"/>
      <c r="D404" s="131"/>
      <c r="E404" s="134"/>
      <c r="F404" s="134"/>
      <c r="G404" s="134"/>
      <c r="H404" s="58" t="str">
        <f>VLOOKUP(I404,Hoja2!A$3:I$54,2,0)</f>
        <v>ESTILOS DE MANDO RÍGIDOS, AUSENCIA DE CAPACITACIÓN, AUSENCIA DE PROGRAMAS DE BIENESTAR</v>
      </c>
      <c r="I404" s="59" t="s">
        <v>154</v>
      </c>
      <c r="J404" s="58" t="str">
        <f>VLOOKUP(I404,Hoja2!A$3:I$54,3,0)</f>
        <v>ESTRÉS, DEPRESIÓN, DESMOTIVACIÓN, AUSENCIA DE ATENCIÓN</v>
      </c>
      <c r="K404" s="60"/>
      <c r="L404" s="58" t="str">
        <f>VLOOKUP(I404,Hoja2!A$3:I$54,4,0)</f>
        <v>N/A</v>
      </c>
      <c r="M404" s="58" t="str">
        <f>VLOOKUP(I404,Hoja2!A$3:I$54,5,0)</f>
        <v>PVE PSICOSOCIAL</v>
      </c>
      <c r="N404" s="61">
        <v>2</v>
      </c>
      <c r="O404" s="61">
        <v>2</v>
      </c>
      <c r="P404" s="61">
        <v>10</v>
      </c>
      <c r="Q404" s="61">
        <f t="shared" si="50"/>
        <v>4</v>
      </c>
      <c r="R404" s="61">
        <f t="shared" si="51"/>
        <v>40</v>
      </c>
      <c r="S404" s="61" t="str">
        <f t="shared" si="52"/>
        <v>B-4</v>
      </c>
      <c r="T404" s="66" t="str">
        <f t="shared" si="53"/>
        <v>III</v>
      </c>
      <c r="U404" s="66" t="str">
        <f t="shared" si="49"/>
        <v>Mejorable</v>
      </c>
      <c r="V404" s="60">
        <v>9</v>
      </c>
      <c r="W404" s="58" t="str">
        <f>VLOOKUP(I404,Hoja2!A$3:I$54,6,0)</f>
        <v>SECUELA, CALIFICACIÓN DE ENFERMEDAD LABORAL</v>
      </c>
      <c r="X404" s="65"/>
      <c r="Y404" s="65"/>
      <c r="Z404" s="65"/>
      <c r="AA404" s="64" t="s">
        <v>337</v>
      </c>
      <c r="AB404" s="64" t="str">
        <f>VLOOKUP(I404,Hoja2!A$3:I$54,8,0)</f>
        <v>N/A</v>
      </c>
      <c r="AC404" s="65" t="str">
        <f>VLOOKUP(I404,Hoja2!A$3:I$54,9,0)</f>
        <v>FORTALECIMIENTO PVE PSICOSOCIAL</v>
      </c>
      <c r="AD404" s="83"/>
    </row>
    <row r="405" spans="1:30" ht="25.5">
      <c r="A405" s="158"/>
      <c r="B405" s="155"/>
      <c r="C405" s="128"/>
      <c r="D405" s="131"/>
      <c r="E405" s="134"/>
      <c r="F405" s="134"/>
      <c r="G405" s="134"/>
      <c r="H405" s="58" t="str">
        <f>VLOOKUP(I405,Hoja2!A$3:I$54,2,0)</f>
        <v>SISMOS, INCENDIOS, INUNDACIONES, TERREMOTOS, VENDAVALES</v>
      </c>
      <c r="I405" s="59" t="s">
        <v>250</v>
      </c>
      <c r="J405" s="58" t="str">
        <f>VLOOKUP(I405,Hoja2!A$3:I$54,3,0)</f>
        <v>LESIONES, ATRAPAMIENTO, APLASTAMIENTO, PÉRDIDAS MATERIALES</v>
      </c>
      <c r="K405" s="60"/>
      <c r="L405" s="58" t="str">
        <f>VLOOKUP(I405,Hoja2!A$3:I$54,4,0)</f>
        <v>PG INSPECCIONES, PG EMERGENCIA</v>
      </c>
      <c r="M405" s="58" t="str">
        <f>VLOOKUP(I405,Hoja2!A$3:I$54,5,0)</f>
        <v>BRIGADAS DE EMERGENCIA</v>
      </c>
      <c r="N405" s="61">
        <v>2</v>
      </c>
      <c r="O405" s="61">
        <v>2</v>
      </c>
      <c r="P405" s="61">
        <v>10</v>
      </c>
      <c r="Q405" s="61">
        <f t="shared" si="50"/>
        <v>4</v>
      </c>
      <c r="R405" s="61">
        <f t="shared" si="51"/>
        <v>40</v>
      </c>
      <c r="S405" s="61" t="str">
        <f t="shared" si="52"/>
        <v>B-4</v>
      </c>
      <c r="T405" s="66" t="str">
        <f t="shared" si="53"/>
        <v>III</v>
      </c>
      <c r="U405" s="66" t="str">
        <f t="shared" si="49"/>
        <v>Mejorable</v>
      </c>
      <c r="V405" s="60">
        <v>9</v>
      </c>
      <c r="W405" s="58" t="str">
        <f>VLOOKUP(I405,Hoja2!A$3:I$54,6,0)</f>
        <v>SECUELA, CALIFICACIÓN DE ENFERMEDAD LABORAL, MUERTE</v>
      </c>
      <c r="X405" s="65"/>
      <c r="Y405" s="65"/>
      <c r="Z405" s="65"/>
      <c r="AA405" s="64" t="str">
        <f>VLOOKUP(I405,Hoja2!A$3:I$54,7,0)</f>
        <v>NS PLANES DE EMERGENCIA</v>
      </c>
      <c r="AB405" s="64" t="str">
        <f>VLOOKUP(I405,Hoja2!A$3:I$54,8,0)</f>
        <v>N/A</v>
      </c>
      <c r="AC405" s="65" t="str">
        <f>VLOOKUP(I405,Hoja2!A$3:I$54,9,0)</f>
        <v>N/A</v>
      </c>
      <c r="AD405" s="83"/>
    </row>
    <row r="406" spans="1:30" ht="26.25" thickBot="1">
      <c r="A406" s="158"/>
      <c r="B406" s="155"/>
      <c r="C406" s="129"/>
      <c r="D406" s="132"/>
      <c r="E406" s="135"/>
      <c r="F406" s="135"/>
      <c r="G406" s="135"/>
      <c r="H406" s="93" t="str">
        <f>VLOOKUP(I406,Hoja2!A$3:I$54,2,0)</f>
        <v>LLUVIAS, GRANIZADA, HELADAS</v>
      </c>
      <c r="I406" s="94" t="s">
        <v>251</v>
      </c>
      <c r="J406" s="93" t="str">
        <f>VLOOKUP(I406,Hoja2!A$3:I$54,3,0)</f>
        <v>LESIONES, ATRAPAMIENTO, APLASTAMIENTO, PÉRDIDAS MATERIALES</v>
      </c>
      <c r="K406" s="95"/>
      <c r="L406" s="93" t="str">
        <f>VLOOKUP(I406,Hoja2!A$3:I$54,4,0)</f>
        <v>PG INSPECCIONES, PG EMERGENCIA</v>
      </c>
      <c r="M406" s="93" t="str">
        <f>VLOOKUP(I406,Hoja2!A$3:I$54,5,0)</f>
        <v>BRIGADAS DE EMERGENCIA</v>
      </c>
      <c r="N406" s="96">
        <v>2</v>
      </c>
      <c r="O406" s="96">
        <v>3</v>
      </c>
      <c r="P406" s="96">
        <v>10</v>
      </c>
      <c r="Q406" s="96">
        <f t="shared" si="50"/>
        <v>6</v>
      </c>
      <c r="R406" s="96">
        <f t="shared" si="51"/>
        <v>60</v>
      </c>
      <c r="S406" s="96" t="str">
        <f t="shared" si="52"/>
        <v>M-6</v>
      </c>
      <c r="T406" s="89" t="str">
        <f t="shared" si="53"/>
        <v>III</v>
      </c>
      <c r="U406" s="89" t="str">
        <f t="shared" si="49"/>
        <v>Mejorable</v>
      </c>
      <c r="V406" s="95">
        <v>9</v>
      </c>
      <c r="W406" s="93" t="str">
        <f>VLOOKUP(I406,Hoja2!A$3:I$54,6,0)</f>
        <v>SECUELA, CALIFICACIÓN DE ENFERMEDAD LABORAL, MUERTE</v>
      </c>
      <c r="X406" s="97"/>
      <c r="Y406" s="97"/>
      <c r="Z406" s="97"/>
      <c r="AA406" s="98" t="str">
        <f>VLOOKUP(I406,Hoja2!A$3:I$54,7,0)</f>
        <v>NS PLANES DE EMERGENCIA</v>
      </c>
      <c r="AB406" s="98" t="str">
        <f>VLOOKUP(I406,Hoja2!A$3:I$54,8,0)</f>
        <v>N/A</v>
      </c>
      <c r="AC406" s="97" t="str">
        <f>VLOOKUP(I406,Hoja2!A$3:I$54,9,0)</f>
        <v>N/A</v>
      </c>
      <c r="AD406" s="99"/>
    </row>
    <row r="407" spans="1:30" ht="25.5">
      <c r="A407" s="158"/>
      <c r="B407" s="155"/>
      <c r="C407" s="118" t="s">
        <v>306</v>
      </c>
      <c r="D407" s="121" t="s">
        <v>326</v>
      </c>
      <c r="E407" s="124" t="s">
        <v>304</v>
      </c>
      <c r="F407" s="124">
        <v>42</v>
      </c>
      <c r="G407" s="124" t="s">
        <v>256</v>
      </c>
      <c r="H407" s="110" t="str">
        <f>VLOOKUP(I407,Hoja2!A$3:I$54,2,0)</f>
        <v>INADECUADAS CONEXIONES ELÉCTRICAS, SATURACIÓN EN TOMAS DE ENERGÍA</v>
      </c>
      <c r="I407" s="101" t="s">
        <v>158</v>
      </c>
      <c r="J407" s="110" t="str">
        <f>VLOOKUP(I407,Hoja2!A$3:I$54,3,0)</f>
        <v>QUEMADURAS, ELECTROCUCIÓN, ARITMIA CARDIACA, MUERTE</v>
      </c>
      <c r="K407" s="102"/>
      <c r="L407" s="110" t="str">
        <f>VLOOKUP(I407,Hoja2!A$3:I$54,4,0)</f>
        <v>PG INSPECCIONES, PG EMERGENCIA, REQUISITOS MÍNIMOS PARA LÍNEAS ELÉCTRICAS</v>
      </c>
      <c r="M407" s="110" t="str">
        <f>VLOOKUP(I407,Hoja2!A$3:I$54,5,0)</f>
        <v>ELEMENTOS DE PROTECCIÓN PERSONAL</v>
      </c>
      <c r="N407" s="103">
        <v>10</v>
      </c>
      <c r="O407" s="103">
        <v>4</v>
      </c>
      <c r="P407" s="103">
        <v>25</v>
      </c>
      <c r="Q407" s="103">
        <f t="shared" si="50"/>
        <v>40</v>
      </c>
      <c r="R407" s="103">
        <f t="shared" si="51"/>
        <v>1000</v>
      </c>
      <c r="S407" s="103" t="str">
        <f t="shared" si="52"/>
        <v>MA-40</v>
      </c>
      <c r="T407" s="78" t="str">
        <f t="shared" si="53"/>
        <v>I</v>
      </c>
      <c r="U407" s="78" t="str">
        <f>IF(T407=0,"",IF(T407="IV","Aceptable",IF(T407="III","Mejorable",IF(T407="II","No Aceptable o Aceptable con Control Especifico",IF(T407="I","No Aceptable","")))))</f>
        <v>No Aceptable</v>
      </c>
      <c r="V407" s="102">
        <v>6</v>
      </c>
      <c r="W407" s="100" t="str">
        <f>VLOOKUP(I407,Hoja2!A$3:I$54,6,0)</f>
        <v>SECUELA, CALIFICACIÓN DE ENFERMEDAD LABORAL, MUERTE</v>
      </c>
      <c r="X407" s="104"/>
      <c r="Y407" s="104"/>
      <c r="Z407" s="104"/>
      <c r="AA407" s="105" t="str">
        <f>VLOOKUP(I407,Hoja2!A$3:I$54,7,0)</f>
        <v>NS LÍNEAS ELÉCTRICAS</v>
      </c>
      <c r="AB407" s="105" t="str">
        <f>VLOOKUP(I407,Hoja2!A$3:I$54,8,0)</f>
        <v>BUENAS PRACTICAS, APLICACIÓN DE PROCEDIMIENTOS</v>
      </c>
      <c r="AC407" s="106" t="str">
        <f>VLOOKUP(I407,Hoja2!A$3:I$54,9,0)</f>
        <v>BUENAS PRACTICAS, APLICACIÓN DE PROCEDIMIENTOS</v>
      </c>
      <c r="AD407" s="107"/>
    </row>
    <row r="408" spans="1:30" ht="40.5">
      <c r="A408" s="158"/>
      <c r="B408" s="155"/>
      <c r="C408" s="119"/>
      <c r="D408" s="122"/>
      <c r="E408" s="125"/>
      <c r="F408" s="125"/>
      <c r="G408" s="125"/>
      <c r="H408" s="111" t="str">
        <f>VLOOKUP(I408,Hoja2!A$3:I$54,2,0)</f>
        <v>INADECUADAS CONEXIONES ELÉCTRICAS, SATURACIÓN EN TOMAS DE ENERGÍA</v>
      </c>
      <c r="I408" s="68" t="s">
        <v>163</v>
      </c>
      <c r="J408" s="111" t="str">
        <f>VLOOKUP(I408,Hoja2!A$3:I$54,3,0)</f>
        <v>INTOXICACIÓN, QUEMADURAS</v>
      </c>
      <c r="K408" s="69"/>
      <c r="L408" s="111" t="str">
        <f>VLOOKUP(I408,Hoja2!A$3:I$54,4,0)</f>
        <v>PG INSPECCIONES, PG EMERGENCIA</v>
      </c>
      <c r="M408" s="111" t="str">
        <f>VLOOKUP(I408,Hoja2!A$3:I$54,5,0)</f>
        <v>BRIGADAS DE EMERGENCIA</v>
      </c>
      <c r="N408" s="70">
        <v>10</v>
      </c>
      <c r="O408" s="70">
        <v>3</v>
      </c>
      <c r="P408" s="70">
        <v>10</v>
      </c>
      <c r="Q408" s="70">
        <f t="shared" si="50"/>
        <v>30</v>
      </c>
      <c r="R408" s="70">
        <f t="shared" si="51"/>
        <v>300</v>
      </c>
      <c r="S408" s="70" t="str">
        <f t="shared" si="52"/>
        <v>MA-30</v>
      </c>
      <c r="T408" s="62" t="str">
        <f t="shared" si="53"/>
        <v>II</v>
      </c>
      <c r="U408" s="62" t="str">
        <f t="shared" ref="U408:U443" si="54">IF(T408=0,"",IF(T408="IV","Aceptable",IF(T408="III","Mejorable",IF(T408="II","No Aceptable o Aceptable con Control Especifico",IF(T408="I","No Aceptable","")))))</f>
        <v>No Aceptable o Aceptable con Control Especifico</v>
      </c>
      <c r="V408" s="69">
        <v>6</v>
      </c>
      <c r="W408" s="67" t="str">
        <f>VLOOKUP(I408,Hoja2!A$3:I$54,6,0)</f>
        <v>SECUELA, CALIFICACIÓN DE ENFERMEDAD LABORAL, MUERTE</v>
      </c>
      <c r="X408" s="71"/>
      <c r="Y408" s="71"/>
      <c r="Z408" s="71"/>
      <c r="AA408" s="72" t="str">
        <f>VLOOKUP(I408,Hoja2!A$3:I$54,7,0)</f>
        <v>NS PLANES DE EMERGENCIA</v>
      </c>
      <c r="AB408" s="72" t="str">
        <f>VLOOKUP(I408,Hoja2!A$3:I$54,8,0)</f>
        <v>REPORTES DE CONDICIONES INSEGURAS</v>
      </c>
      <c r="AC408" s="73" t="str">
        <f>VLOOKUP(I408,Hoja2!A$3:I$54,9,0)</f>
        <v>N/A</v>
      </c>
      <c r="AD408" s="84"/>
    </row>
    <row r="409" spans="1:30" ht="40.5">
      <c r="A409" s="158"/>
      <c r="B409" s="155"/>
      <c r="C409" s="119"/>
      <c r="D409" s="122"/>
      <c r="E409" s="125"/>
      <c r="F409" s="125"/>
      <c r="G409" s="125"/>
      <c r="H409" s="111" t="str">
        <f>VLOOKUP(I409,Hoja2!A$3:I$54,2,0)</f>
        <v>ESCALERAS SIN BARANDAL, PISOS A DESNIVEL,INFRAESTRUCTURA DÉBIL, OBJETOS MAL UBICADOS, AUSENCIA DE ORDEN Y ASEO</v>
      </c>
      <c r="I409" s="68" t="s">
        <v>247</v>
      </c>
      <c r="J409" s="111" t="str">
        <f>VLOOKUP(I409,Hoja2!A$3:I$54,3,0)</f>
        <v>CAÍDAS DEL MISMO Y DISTINTO NIVEL, FRACTURAS, GOLPE CON OBJETOS, CAÍDA DE OBJETOS, OBSTRUCCIÓN DE VÍAS</v>
      </c>
      <c r="K409" s="69"/>
      <c r="L409" s="111" t="str">
        <f>VLOOKUP(I409,Hoja2!A$3:I$54,4,0)</f>
        <v>PG INSPECCIONES, PG EMERGENCIA</v>
      </c>
      <c r="M409" s="111" t="str">
        <f>VLOOKUP(I409,Hoja2!A$3:I$54,5,0)</f>
        <v>CAPACITACIÓN</v>
      </c>
      <c r="N409" s="70">
        <v>6</v>
      </c>
      <c r="O409" s="70">
        <v>3</v>
      </c>
      <c r="P409" s="70">
        <v>10</v>
      </c>
      <c r="Q409" s="70">
        <f t="shared" si="50"/>
        <v>18</v>
      </c>
      <c r="R409" s="70">
        <f t="shared" si="51"/>
        <v>180</v>
      </c>
      <c r="S409" s="70" t="str">
        <f t="shared" si="52"/>
        <v>A-18</v>
      </c>
      <c r="T409" s="62" t="str">
        <f t="shared" si="53"/>
        <v>II</v>
      </c>
      <c r="U409" s="62" t="str">
        <f t="shared" si="54"/>
        <v>No Aceptable o Aceptable con Control Especifico</v>
      </c>
      <c r="V409" s="69">
        <v>6</v>
      </c>
      <c r="W409" s="67" t="str">
        <f>VLOOKUP(I409,Hoja2!A$3:I$54,6,0)</f>
        <v>SECUELA, CALIFICACIÓN DE ENFERMEDAD LABORAL, MUERTE</v>
      </c>
      <c r="X409" s="73"/>
      <c r="Y409" s="73"/>
      <c r="Z409" s="73"/>
      <c r="AA409" s="72" t="s">
        <v>337</v>
      </c>
      <c r="AB409" s="72" t="str">
        <f>VLOOKUP(I409,Hoja2!A$3:I$54,8,0)</f>
        <v>REPORTES DE CONDICIONES INSEGURAS</v>
      </c>
      <c r="AC409" s="73" t="str">
        <f>VLOOKUP(I409,Hoja2!A$3:I$54,9,0)</f>
        <v>SEGUIMIENTO A ACCIONES PREVENTIVAS Y CORRECTIVAS</v>
      </c>
      <c r="AD409" s="84"/>
    </row>
    <row r="410" spans="1:30" ht="30">
      <c r="A410" s="158"/>
      <c r="B410" s="155"/>
      <c r="C410" s="119"/>
      <c r="D410" s="122"/>
      <c r="E410" s="125"/>
      <c r="F410" s="125"/>
      <c r="G410" s="125"/>
      <c r="H410" s="111" t="str">
        <f>VLOOKUP(I410,Hoja2!A$3:I$54,2,0)</f>
        <v>LLUVIAS, CRECIENTE DE RIOS Y QUEBRADAS, CAÍDAS DESDE TARAVITAS Y PUENTES</v>
      </c>
      <c r="I410" s="68" t="s">
        <v>334</v>
      </c>
      <c r="J410" s="111" t="str">
        <f>VLOOKUP(I410,Hoja2!A$3:I$54,3,0)</f>
        <v>INMERSIÓN, MUERTE</v>
      </c>
      <c r="K410" s="69"/>
      <c r="L410" s="111" t="str">
        <f>VLOOKUP(I410,Hoja2!A$3:I$54,4,0)</f>
        <v>PG INSPECCIONES, PG EMERGENCIA</v>
      </c>
      <c r="M410" s="111" t="str">
        <f>VLOOKUP(I410,Hoja2!A$3:I$54,5,0)</f>
        <v>CAPACITACIÓN</v>
      </c>
      <c r="N410" s="70">
        <v>10</v>
      </c>
      <c r="O410" s="70">
        <v>3</v>
      </c>
      <c r="P410" s="70">
        <v>25</v>
      </c>
      <c r="Q410" s="70">
        <f t="shared" si="50"/>
        <v>30</v>
      </c>
      <c r="R410" s="70">
        <f t="shared" si="51"/>
        <v>750</v>
      </c>
      <c r="S410" s="70" t="str">
        <f t="shared" si="52"/>
        <v>MA-30</v>
      </c>
      <c r="T410" s="66" t="str">
        <f t="shared" si="53"/>
        <v>I</v>
      </c>
      <c r="U410" s="66" t="str">
        <f t="shared" si="54"/>
        <v>No Aceptable</v>
      </c>
      <c r="V410" s="69">
        <v>6</v>
      </c>
      <c r="W410" s="67" t="str">
        <f>VLOOKUP(I410,Hoja2!A$3:I$54,6,0)</f>
        <v>SECUELA, CALIFICACIÓN DE ENFERMEDAD LABORAL, MUERTE</v>
      </c>
      <c r="X410" s="73"/>
      <c r="Y410" s="73"/>
      <c r="Z410" s="73"/>
      <c r="AA410" s="72" t="s">
        <v>337</v>
      </c>
      <c r="AB410" s="72" t="str">
        <f>VLOOKUP(I410,Hoja2!A$3:I$54,8,0)</f>
        <v>REPORTES DE CONDICIONES INSEGURAS</v>
      </c>
      <c r="AC410" s="73" t="str">
        <f>VLOOKUP(I410,Hoja2!A$3:I$54,9,0)</f>
        <v>SEGUIMIENTO A ACCIONES PREVENTIVAS Y CORRECTIVAS</v>
      </c>
      <c r="AD410" s="84"/>
    </row>
    <row r="411" spans="1:30" ht="51">
      <c r="A411" s="158"/>
      <c r="B411" s="155"/>
      <c r="C411" s="119"/>
      <c r="D411" s="122"/>
      <c r="E411" s="125"/>
      <c r="F411" s="125"/>
      <c r="G411" s="125"/>
      <c r="H411" s="111" t="str">
        <f>VLOOKUP(I411,Hoja2!A$3:I$54,2,0)</f>
        <v>SUPERFICIES DE TRABAJO IRREGULARES O DESLIZANTES</v>
      </c>
      <c r="I411" s="68" t="s">
        <v>248</v>
      </c>
      <c r="J411" s="111" t="str">
        <f>VLOOKUP(I411,Hoja2!A$3:I$54,3,0)</f>
        <v>CAÍDAS DEL MISMO Y DISTINTO NIVEL, FRACTURAS, GOLPE CON OBJETOS</v>
      </c>
      <c r="K411" s="69"/>
      <c r="L411" s="111" t="str">
        <f>VLOOKUP(I411,Hoja2!A$3:I$54,4,0)</f>
        <v>PG INSPECCIONES, PG EMERGENCIA</v>
      </c>
      <c r="M411" s="111" t="str">
        <f>VLOOKUP(I411,Hoja2!A$3:I$54,5,0)</f>
        <v>CAPACITACIÓN</v>
      </c>
      <c r="N411" s="70">
        <v>10</v>
      </c>
      <c r="O411" s="70">
        <v>4</v>
      </c>
      <c r="P411" s="70">
        <v>25</v>
      </c>
      <c r="Q411" s="70">
        <f t="shared" si="50"/>
        <v>40</v>
      </c>
      <c r="R411" s="70">
        <f t="shared" si="51"/>
        <v>1000</v>
      </c>
      <c r="S411" s="70" t="str">
        <f t="shared" si="52"/>
        <v>MA-40</v>
      </c>
      <c r="T411" s="66" t="str">
        <f t="shared" si="53"/>
        <v>I</v>
      </c>
      <c r="U411" s="66" t="str">
        <f t="shared" si="54"/>
        <v>No Aceptable</v>
      </c>
      <c r="V411" s="69">
        <v>6</v>
      </c>
      <c r="W411" s="67" t="str">
        <f>VLOOKUP(I411,Hoja2!A$3:I$54,6,0)</f>
        <v>SECUELA, CALIFICACIÓN DE ENFERMEDAD LABORAL, MUERTE</v>
      </c>
      <c r="X411" s="73"/>
      <c r="Y411" s="73"/>
      <c r="Z411" s="73" t="s">
        <v>336</v>
      </c>
      <c r="AA411" s="72" t="s">
        <v>337</v>
      </c>
      <c r="AB411" s="72" t="str">
        <f>VLOOKUP(I411,Hoja2!A$3:I$54,8,0)</f>
        <v>REPORTES DE CONDICIONES INSEGURAS</v>
      </c>
      <c r="AC411" s="73" t="str">
        <f>VLOOKUP(I411,Hoja2!A$3:I$54,9,0)</f>
        <v>SEGUIMIENTO A ACCIONES PREVENTIVAS Y CORRECTIVAS</v>
      </c>
      <c r="AD411" s="84"/>
    </row>
    <row r="412" spans="1:30" ht="40.5">
      <c r="A412" s="158"/>
      <c r="B412" s="155"/>
      <c r="C412" s="119"/>
      <c r="D412" s="122"/>
      <c r="E412" s="125"/>
      <c r="F412" s="125"/>
      <c r="G412" s="125"/>
      <c r="H412" s="111" t="str">
        <f>VLOOKUP(I412,Hoja2!A$3:I$54,2,0)</f>
        <v>SISTEMAS Y MEDIDAS DE ALMACENAMIENTO</v>
      </c>
      <c r="I412" s="68" t="s">
        <v>249</v>
      </c>
      <c r="J412" s="111" t="str">
        <f>VLOOKUP(I412,Hoja2!A$3:I$54,3,0)</f>
        <v>CAÍDAS DEL MISMO Y DISTINTO NIVEL, FRACTURAS, GOLPE CON OBJETOS, CAÍDA DE OBJETOS, OBSTRUCCIÓN DE VÍAS</v>
      </c>
      <c r="K412" s="69"/>
      <c r="L412" s="111" t="str">
        <f>VLOOKUP(I412,Hoja2!A$3:I$54,4,0)</f>
        <v>PG INSPECCIONES, PG EMERGENCIA</v>
      </c>
      <c r="M412" s="111" t="str">
        <f>VLOOKUP(I412,Hoja2!A$3:I$54,5,0)</f>
        <v>CAPACITACIÓN</v>
      </c>
      <c r="N412" s="70">
        <v>10</v>
      </c>
      <c r="O412" s="70">
        <v>4</v>
      </c>
      <c r="P412" s="70">
        <v>10</v>
      </c>
      <c r="Q412" s="70">
        <f t="shared" si="50"/>
        <v>40</v>
      </c>
      <c r="R412" s="70">
        <f t="shared" si="51"/>
        <v>400</v>
      </c>
      <c r="S412" s="70" t="str">
        <f t="shared" si="52"/>
        <v>MA-40</v>
      </c>
      <c r="T412" s="66" t="str">
        <f t="shared" si="53"/>
        <v>II</v>
      </c>
      <c r="U412" s="66" t="str">
        <f t="shared" si="54"/>
        <v>No Aceptable o Aceptable con Control Especifico</v>
      </c>
      <c r="V412" s="69">
        <v>6</v>
      </c>
      <c r="W412" s="67" t="str">
        <f>VLOOKUP(I412,Hoja2!A$3:I$54,6,0)</f>
        <v>SECUELA, CALIFICACIÓN DE ENFERMEDAD LABORAL, MUERTE</v>
      </c>
      <c r="X412" s="73"/>
      <c r="Y412" s="73"/>
      <c r="Z412" s="73"/>
      <c r="AA412" s="72" t="s">
        <v>337</v>
      </c>
      <c r="AB412" s="72" t="str">
        <f>VLOOKUP(I412,Hoja2!A$3:I$54,8,0)</f>
        <v>REPORTES DE CONDICIONES INSEGURAS</v>
      </c>
      <c r="AC412" s="73" t="str">
        <f>VLOOKUP(I412,Hoja2!A$3:I$54,9,0)</f>
        <v>SEGUIMIENTO A ACCIONES PREVENTIVAS Y CORRECTIVAS</v>
      </c>
      <c r="AD412" s="84"/>
    </row>
    <row r="413" spans="1:30" ht="40.5">
      <c r="A413" s="158"/>
      <c r="B413" s="155"/>
      <c r="C413" s="119"/>
      <c r="D413" s="122"/>
      <c r="E413" s="125"/>
      <c r="F413" s="125"/>
      <c r="G413" s="125"/>
      <c r="H413" s="111" t="str">
        <f>VLOOKUP(I413,Hoja2!A$3:I$54,2,0)</f>
        <v>ATROPELLAMIENTO, ENVESTIDA</v>
      </c>
      <c r="I413" s="68" t="s">
        <v>189</v>
      </c>
      <c r="J413" s="111" t="str">
        <f>VLOOKUP(I413,Hoja2!A$3:I$54,3,0)</f>
        <v>LESIONES, PÉRDIDAS MATERIALES, MUERTE</v>
      </c>
      <c r="K413" s="69"/>
      <c r="L413" s="111" t="str">
        <f>VLOOKUP(I413,Hoja2!A$3:I$54,4,0)</f>
        <v>PG INSPECCIONES, PG EMERGENCIA</v>
      </c>
      <c r="M413" s="111" t="str">
        <f>VLOOKUP(I413,Hoja2!A$3:I$54,5,0)</f>
        <v>PG SEGURIDAD VIAL</v>
      </c>
      <c r="N413" s="70">
        <v>2</v>
      </c>
      <c r="O413" s="70">
        <v>4</v>
      </c>
      <c r="P413" s="70">
        <v>25</v>
      </c>
      <c r="Q413" s="70">
        <f t="shared" si="50"/>
        <v>8</v>
      </c>
      <c r="R413" s="70">
        <f t="shared" si="51"/>
        <v>200</v>
      </c>
      <c r="S413" s="70" t="str">
        <f t="shared" si="52"/>
        <v>M-8</v>
      </c>
      <c r="T413" s="62" t="str">
        <f t="shared" si="53"/>
        <v>II</v>
      </c>
      <c r="U413" s="62" t="str">
        <f t="shared" si="54"/>
        <v>No Aceptable o Aceptable con Control Especifico</v>
      </c>
      <c r="V413" s="69">
        <v>6</v>
      </c>
      <c r="W413" s="67" t="str">
        <f>VLOOKUP(I413,Hoja2!A$3:I$54,6,0)</f>
        <v>SECUELA, CALIFICACIÓN DE ENFERMEDAD LABORAL, MUERTE</v>
      </c>
      <c r="X413" s="73"/>
      <c r="Y413" s="73"/>
      <c r="Z413" s="73"/>
      <c r="AA413" s="72" t="str">
        <f>VLOOKUP(I413,Hoja2!A$3:I$54,7,0)</f>
        <v>NS SEGURIDAD VIAL</v>
      </c>
      <c r="AB413" s="72" t="str">
        <f>VLOOKUP(I413,Hoja2!A$3:I$54,8,0)</f>
        <v>REPORTE DE CONDICIONES</v>
      </c>
      <c r="AC413" s="73" t="str">
        <f>VLOOKUP(I413,Hoja2!A$3:I$54,9,0)</f>
        <v>LISTAS PREOPERACIONALES, MANTENIMIENTO PREVENTIVO Y CORRECTIVO</v>
      </c>
      <c r="AD413" s="84"/>
    </row>
    <row r="414" spans="1:30" ht="40.5">
      <c r="A414" s="158"/>
      <c r="B414" s="155"/>
      <c r="C414" s="119"/>
      <c r="D414" s="122"/>
      <c r="E414" s="125"/>
      <c r="F414" s="125"/>
      <c r="G414" s="125"/>
      <c r="H414" s="111" t="str">
        <f>VLOOKUP(I414,Hoja2!A$3:I$54,2,0)</f>
        <v>ATRACO, ROBO, ATENTADO, SECUESTROS, DE ORDEN PÚBLICO</v>
      </c>
      <c r="I414" s="68" t="s">
        <v>180</v>
      </c>
      <c r="J414" s="111" t="str">
        <f>VLOOKUP(I414,Hoja2!A$3:I$54,3,0)</f>
        <v>HERIDAS, LESIONES FÍSICAS / PSICOLÓGICAS</v>
      </c>
      <c r="K414" s="69"/>
      <c r="L414" s="111" t="str">
        <f>VLOOKUP(I414,Hoja2!A$3:I$54,4,0)</f>
        <v>PG INSPECCIONES, PG EMERGENCIA</v>
      </c>
      <c r="M414" s="111" t="str">
        <f>VLOOKUP(I414,Hoja2!A$3:I$54,5,0)</f>
        <v>UNIFORMES CORPORATIVOS, CHAQUETAS CORPORATIVAS, CARNETIZACIÓN</v>
      </c>
      <c r="N414" s="70">
        <v>6</v>
      </c>
      <c r="O414" s="70">
        <v>3</v>
      </c>
      <c r="P414" s="70">
        <v>25</v>
      </c>
      <c r="Q414" s="70">
        <f t="shared" si="50"/>
        <v>18</v>
      </c>
      <c r="R414" s="70">
        <f t="shared" si="51"/>
        <v>450</v>
      </c>
      <c r="S414" s="70" t="str">
        <f t="shared" si="52"/>
        <v>A-18</v>
      </c>
      <c r="T414" s="62" t="str">
        <f t="shared" si="53"/>
        <v>II</v>
      </c>
      <c r="U414" s="62" t="str">
        <f t="shared" si="54"/>
        <v>No Aceptable o Aceptable con Control Especifico</v>
      </c>
      <c r="V414" s="69">
        <v>6</v>
      </c>
      <c r="W414" s="67" t="str">
        <f>VLOOKUP(I414,Hoja2!A$3:I$54,6,0)</f>
        <v>SECUELA, CALIFICACIÓN DE ENFERMEDAD LABORAL, MUERTE</v>
      </c>
      <c r="X414" s="73"/>
      <c r="Y414" s="73"/>
      <c r="Z414" s="73"/>
      <c r="AA414" s="72" t="s">
        <v>337</v>
      </c>
      <c r="AB414" s="72" t="str">
        <f>VLOOKUP(I414,Hoja2!A$3:I$54,8,0)</f>
        <v>BUENAS PRACTICAS, APLICACIÓN DE PROCEDIMIENTOS</v>
      </c>
      <c r="AC414" s="73" t="str">
        <f>VLOOKUP(I414,Hoja2!A$3:I$54,9,0)</f>
        <v>BUENAS PRACTICAS</v>
      </c>
      <c r="AD414" s="84"/>
    </row>
    <row r="415" spans="1:30" ht="23.25" customHeight="1">
      <c r="A415" s="158"/>
      <c r="B415" s="155"/>
      <c r="C415" s="119"/>
      <c r="D415" s="122"/>
      <c r="E415" s="125"/>
      <c r="F415" s="125"/>
      <c r="G415" s="125"/>
      <c r="H415" s="111" t="str">
        <f>VLOOKUP(I415,Hoja2!A$3:I$54,2,0)</f>
        <v>EXPLOSION, FUGA, DERRAME E INCENDIO</v>
      </c>
      <c r="I415" s="68" t="s">
        <v>230</v>
      </c>
      <c r="J415" s="111" t="str">
        <f>VLOOKUP(I415,Hoja2!A$3:I$54,3,0)</f>
        <v>INTOXICACIÓN, QUEMADURAS, LESIONES, ATRAPAMIENTO</v>
      </c>
      <c r="K415" s="69"/>
      <c r="L415" s="111" t="str">
        <f>VLOOKUP(I415,Hoja2!A$3:I$54,4,0)</f>
        <v>PG INSPECCIONES, PG EMERGENCIA</v>
      </c>
      <c r="M415" s="111" t="str">
        <f>VLOOKUP(I415,Hoja2!A$3:I$54,5,0)</f>
        <v>NO OBSERVADO</v>
      </c>
      <c r="N415" s="70">
        <v>6</v>
      </c>
      <c r="O415" s="70">
        <v>3</v>
      </c>
      <c r="P415" s="70">
        <v>10</v>
      </c>
      <c r="Q415" s="70">
        <f t="shared" si="50"/>
        <v>18</v>
      </c>
      <c r="R415" s="70">
        <f t="shared" si="51"/>
        <v>180</v>
      </c>
      <c r="S415" s="70" t="str">
        <f t="shared" si="52"/>
        <v>A-18</v>
      </c>
      <c r="T415" s="62" t="str">
        <f t="shared" si="53"/>
        <v>II</v>
      </c>
      <c r="U415" s="62" t="str">
        <f t="shared" si="54"/>
        <v>No Aceptable o Aceptable con Control Especifico</v>
      </c>
      <c r="V415" s="69">
        <v>6</v>
      </c>
      <c r="W415" s="67" t="str">
        <f>VLOOKUP(I415,Hoja2!A$3:I$54,6,0)</f>
        <v>SECUELA, CALIFICACIÓN DE ENFERMEDAD LABORAL, MUERTE</v>
      </c>
      <c r="X415" s="73"/>
      <c r="Y415" s="73"/>
      <c r="Z415" s="73"/>
      <c r="AA415" s="72" t="str">
        <f>VLOOKUP(I415,Hoja2!A$3:I$54,7,0)</f>
        <v>NS PLANES DE EMERGENCIA</v>
      </c>
      <c r="AB415" s="72" t="str">
        <f>VLOOKUP(I415,Hoja2!A$3:I$54,8,0)</f>
        <v>PROTOCOLOS DE EVACUACIÓN, PUNTO DE ENCUENTRO</v>
      </c>
      <c r="AC415" s="73" t="str">
        <f>VLOOKUP(I415,Hoja2!A$3:I$54,9,0)</f>
        <v>N/A</v>
      </c>
      <c r="AD415" s="84"/>
    </row>
    <row r="416" spans="1:30" ht="23.25" customHeight="1">
      <c r="A416" s="158"/>
      <c r="B416" s="155"/>
      <c r="C416" s="119"/>
      <c r="D416" s="122"/>
      <c r="E416" s="125"/>
      <c r="F416" s="125"/>
      <c r="G416" s="125"/>
      <c r="H416" s="111" t="str">
        <f>VLOOKUP(I416,[1]Hoja2!A$3:I$54,2,0)</f>
        <v>MÁQUINARIA Y EQUIPO</v>
      </c>
      <c r="I416" s="68" t="s">
        <v>168</v>
      </c>
      <c r="J416" s="111" t="str">
        <f>VLOOKUP(I416,[1]Hoja2!A$3:I$54,3,0)</f>
        <v>ATRAPAMIENTO, AMPUTACIÓN, APLASTAMIENTO, FRACTURA</v>
      </c>
      <c r="K416" s="69"/>
      <c r="L416" s="111" t="str">
        <f>VLOOKUP(I416,[1]Hoja2!A$3:I$54,4,0)</f>
        <v>PG INSPECCIONES, PG EMERGENCIA, REQUISITOS PARA MANEJO DE MÁQUINAS, REQUISITOS PARA REALIZAR LABORES EN TALLERES</v>
      </c>
      <c r="M416" s="111" t="str">
        <f>VLOOKUP(I416,[1]Hoja2!A$3:I$54,5,0)</f>
        <v>ELEMENTOS DE PROTECCIÓN PERSONAL</v>
      </c>
      <c r="N416" s="70">
        <v>2</v>
      </c>
      <c r="O416" s="70">
        <v>3</v>
      </c>
      <c r="P416" s="70">
        <v>10</v>
      </c>
      <c r="Q416" s="70">
        <f t="shared" si="50"/>
        <v>6</v>
      </c>
      <c r="R416" s="70">
        <f t="shared" si="51"/>
        <v>60</v>
      </c>
      <c r="S416" s="70" t="str">
        <f t="shared" si="52"/>
        <v>M-6</v>
      </c>
      <c r="T416" s="62" t="str">
        <f t="shared" si="53"/>
        <v>III</v>
      </c>
      <c r="U416" s="62" t="str">
        <f t="shared" si="54"/>
        <v>Mejorable</v>
      </c>
      <c r="V416" s="69">
        <v>6</v>
      </c>
      <c r="W416" s="108" t="str">
        <f>VLOOKUP(I416,[1]Hoja2!A$3:I$54,6,0)</f>
        <v>SECUELA, CALIFICACIÓN DE ENFERMEDAD LABORAL, MUERTE</v>
      </c>
      <c r="X416" s="73"/>
      <c r="Y416" s="73"/>
      <c r="Z416" s="73"/>
      <c r="AA416" s="72" t="str">
        <f>VLOOKUP(I416,[1]Hoja2!A$3:I$54,7,0)</f>
        <v>NS EQUIPOS</v>
      </c>
      <c r="AB416" s="72" t="str">
        <f>VLOOKUP(I416,[1]Hoja2!A$3:I$54,8,0)</f>
        <v>BUENAS PRACTICAS, PROCEDIMIENTOS, INSPECCIONES PREUSO OPERACIONALES</v>
      </c>
      <c r="AC416" s="73" t="str">
        <f>VLOOKUP(I416,[1]Hoja2!A$3:I$54,9,0)</f>
        <v>INSPECCIONES PREOPERACIONALES</v>
      </c>
      <c r="AD416" s="84"/>
    </row>
    <row r="417" spans="1:30" ht="63.75">
      <c r="A417" s="158"/>
      <c r="B417" s="155"/>
      <c r="C417" s="119"/>
      <c r="D417" s="122"/>
      <c r="E417" s="125"/>
      <c r="F417" s="125"/>
      <c r="G417" s="125"/>
      <c r="H417" s="111" t="str">
        <f>VLOOKUP(I417,[1]Hoja2!A$3:I$54,2,0)</f>
        <v>HERRAMIENTAS MANUALES</v>
      </c>
      <c r="I417" s="68" t="s">
        <v>174</v>
      </c>
      <c r="J417" s="111" t="str">
        <f>VLOOKUP(I417,[1]Hoja2!A$3:I$54,3,0)</f>
        <v>QUEMADURAS, LESIONES, PELLIZCOS, APLASTAMIENTOS</v>
      </c>
      <c r="K417" s="69"/>
      <c r="L417" s="111" t="str">
        <f>VLOOKUP(I417,[1]Hoja2!A$3:I$54,4,0)</f>
        <v>REQUISITOS MANEJO DE EQUIPOS EMPLEADOS EN LABORES DE CONSTRUCCION ACUEDUCTO Y ALCANTARILLADO, PG INSPECCIONES,PG EMERGENCIA, REQUISITOS  PARA EL MANEJO DE MÁQUINAS HERRAMIENTAS</v>
      </c>
      <c r="M417" s="111" t="str">
        <f>VLOOKUP(I417,[1]Hoja2!A$3:I$54,5,0)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108" t="str">
        <f>VLOOKUP(I417,[1]Hoja2!A$3:I$54,6,0)</f>
        <v>SECUELA, CALIFICACIÓN DE ENFERMEDAD LABORAL</v>
      </c>
      <c r="X417" s="73"/>
      <c r="Y417" s="73"/>
      <c r="Z417" s="73"/>
      <c r="AA417" s="72" t="str">
        <f>VLOOKUP(I417,[1]Hoja2!A$3:I$54,7,0)</f>
        <v>NS HERRAMIENTAS</v>
      </c>
      <c r="AB417" s="72" t="str">
        <f>VLOOKUP(I417,[1]Hoja2!A$3:I$54,8,0)</f>
        <v>BUENAS PRACTICAS,  INSPECCIONES OPERACIONALES</v>
      </c>
      <c r="AC417" s="73" t="str">
        <f>VLOOKUP(I417,[1]Hoja2!A$3:I$54,9,0)</f>
        <v>INSPECCIONES PREOPERACIONALES</v>
      </c>
      <c r="AD417" s="84"/>
    </row>
    <row r="418" spans="1:30" ht="40.5">
      <c r="A418" s="158"/>
      <c r="B418" s="155"/>
      <c r="C418" s="119"/>
      <c r="D418" s="122"/>
      <c r="E418" s="125"/>
      <c r="F418" s="125"/>
      <c r="G418" s="125"/>
      <c r="H418" s="111" t="str">
        <f>VLOOKUP(I418,[1]Hoja2!A$3:I$54,2,0)</f>
        <v>MANTENIMIENTO DE PUENTE GRUAS, LIMPIEZA DE CANALES, MANTENIMIENTO DE INSTALACIONES LOCATIVAS, MANTENIMIENTO Y REPARACION DE POZOS</v>
      </c>
      <c r="I418" s="68" t="s">
        <v>203</v>
      </c>
      <c r="J418" s="111" t="str">
        <f>VLOOKUP(I418,[1]Hoja2!A$3:I$54,3,0)</f>
        <v>LESIONES, FRACTURAS</v>
      </c>
      <c r="K418" s="69"/>
      <c r="L418" s="111" t="str">
        <f>VLOOKUP(I418,[1]Hoja2!A$3:I$54,4,0)</f>
        <v>PG INSPECCIONES, PG EMERGENCIA, REQUISITOS MÍNIMOS DE SEGURIDAD E HIGIENE PARA TRABAJOS EN ALTURAS</v>
      </c>
      <c r="M418" s="111" t="str">
        <f>VLOOKUP(I418,[1]Hoja2!A$3:I$54,5,0)</f>
        <v>ELEMENTOS DE PROTECCIÓN PERSONAL</v>
      </c>
      <c r="N418" s="70">
        <v>6</v>
      </c>
      <c r="O418" s="70">
        <v>3</v>
      </c>
      <c r="P418" s="70">
        <v>25</v>
      </c>
      <c r="Q418" s="70">
        <f t="shared" si="50"/>
        <v>18</v>
      </c>
      <c r="R418" s="70">
        <f t="shared" si="51"/>
        <v>450</v>
      </c>
      <c r="S418" s="70" t="str">
        <f t="shared" si="52"/>
        <v>A-18</v>
      </c>
      <c r="T418" s="62" t="str">
        <f t="shared" si="53"/>
        <v>II</v>
      </c>
      <c r="U418" s="62" t="str">
        <f t="shared" si="54"/>
        <v>No Aceptable o Aceptable con Control Especifico</v>
      </c>
      <c r="V418" s="69">
        <v>6</v>
      </c>
      <c r="W418" s="108" t="str">
        <f>VLOOKUP(I418,[1]Hoja2!A$3:I$54,6,0)</f>
        <v>SECUELA, CALIFICACIÓN DE ENFERMEDAD LABORAL, MUERTE</v>
      </c>
      <c r="X418" s="73"/>
      <c r="Y418" s="73"/>
      <c r="Z418" s="73"/>
      <c r="AA418" s="72" t="str">
        <f>VLOOKUP(I418,[1]Hoja2!A$3:I$54,7,0)</f>
        <v>NS TRABAJO EN ALTURAS</v>
      </c>
      <c r="AB418" s="72" t="str">
        <f>VLOOKUP(I418,[1]Hoja2!A$3:I$54,8,0)</f>
        <v>BUENAS PRACTICAS Y USO DE EPP COLECTIVOS</v>
      </c>
      <c r="AC418" s="73" t="str">
        <f>VLOOKUP(I418,[1]Hoja2!A$3:I$54,9,0)</f>
        <v>USO EPP, LISTAS PREOPERACIONALES</v>
      </c>
      <c r="AD418" s="84"/>
    </row>
    <row r="419" spans="1:30" ht="40.5">
      <c r="A419" s="158"/>
      <c r="B419" s="155"/>
      <c r="C419" s="119"/>
      <c r="D419" s="122"/>
      <c r="E419" s="125"/>
      <c r="F419" s="125"/>
      <c r="G419" s="125"/>
      <c r="H419" s="111" t="str">
        <f>VLOOKUP(I419,[1]Hoja2!A$3:I$54,2,0)</f>
        <v>INGRESO A POZOS, RED DE ACUEDUCTO, EXCAVACIONES</v>
      </c>
      <c r="I419" s="68" t="s">
        <v>196</v>
      </c>
      <c r="J419" s="111" t="str">
        <f>VLOOKUP(I419,[1]Hoja2!A$3:I$54,3,0)</f>
        <v>INTOXICACIÓN, ASFIXIA</v>
      </c>
      <c r="K419" s="69"/>
      <c r="L419" s="111" t="str">
        <f>VLOOKUP(I419,[1]Hoja2!A$3:I$54,4,0)</f>
        <v>PG INSPECCIONES, PG EMERGENCIA, REQUISITOS MÍNIMOS DE SEGURIDAD E HIGIENE PARA ESPACIOS CONFINADOS</v>
      </c>
      <c r="M419" s="111" t="str">
        <f>VLOOKUP(I419,[1]Hoja2!A$3:I$54,5,0)</f>
        <v>ELEMENTOS DE PROTECCIÓN PERSONAL</v>
      </c>
      <c r="N419" s="70">
        <v>6</v>
      </c>
      <c r="O419" s="70">
        <v>3</v>
      </c>
      <c r="P419" s="70">
        <v>25</v>
      </c>
      <c r="Q419" s="70">
        <f t="shared" si="50"/>
        <v>18</v>
      </c>
      <c r="R419" s="70">
        <f t="shared" si="51"/>
        <v>450</v>
      </c>
      <c r="S419" s="70" t="str">
        <f t="shared" si="52"/>
        <v>A-18</v>
      </c>
      <c r="T419" s="62" t="str">
        <f t="shared" si="53"/>
        <v>II</v>
      </c>
      <c r="U419" s="62" t="str">
        <f t="shared" si="54"/>
        <v>No Aceptable o Aceptable con Control Especifico</v>
      </c>
      <c r="V419" s="69">
        <v>6</v>
      </c>
      <c r="W419" s="108" t="str">
        <f>VLOOKUP(I419,[1]Hoja2!A$3:I$54,6,0)</f>
        <v>SECUELA, CALIFICACIÓN DE ENFERMEDAD LABORAL, MUERTE</v>
      </c>
      <c r="X419" s="73"/>
      <c r="Y419" s="73"/>
      <c r="Z419" s="73"/>
      <c r="AA419" s="72" t="str">
        <f>VLOOKUP(I419,[1]Hoja2!A$3:I$54,7,0)</f>
        <v>NS ESPACIOS CONFINADOS</v>
      </c>
      <c r="AB419" s="72" t="str">
        <f>VLOOKUP(I419,[1]Hoja2!A$3:I$54,8,0)</f>
        <v>BUENAS PRACTICAS, USO DE EPP Y COLECTIVOS</v>
      </c>
      <c r="AC419" s="73" t="str">
        <f>VLOOKUP(I419,[1]Hoja2!A$3:I$54,9,0)</f>
        <v>LISTAS PREOPERACIONALES</v>
      </c>
      <c r="AD419" s="84"/>
    </row>
    <row r="420" spans="1:30" ht="38.25">
      <c r="A420" s="158"/>
      <c r="B420" s="155"/>
      <c r="C420" s="119"/>
      <c r="D420" s="122"/>
      <c r="E420" s="125"/>
      <c r="F420" s="125"/>
      <c r="G420" s="125"/>
      <c r="H420" s="111" t="str">
        <f>VLOOKUP(I420,Hoja2!A$3:I$54,2,0)</f>
        <v>CARGA Y DESCARGA DE MÁQUINARIAS Y EQUIPOS</v>
      </c>
      <c r="I420" s="68" t="s">
        <v>216</v>
      </c>
      <c r="J420" s="111" t="str">
        <f>VLOOKUP(I420,Hoja2!A$3:I$54,3,0)</f>
        <v>APLASTAMIENTO, ATRAPAMIENTO, AMPUTACIÓN, PÉRDIDAS MATERIALES, FRACTURAS</v>
      </c>
      <c r="K420" s="69"/>
      <c r="L420" s="111" t="str">
        <f>VLOOKUP(I420,Hoja2!A$3:I$54,4,0)</f>
        <v>PG INSPECCIONES, PG EMERGENCIA, REQUISITOS MÍNIMOS DE SEGURIDAD E HIGIENE PARA TRABAJOS EN ALTURAS</v>
      </c>
      <c r="M420" s="111" t="str">
        <f>VLOOKUP(I420,Hoja2!A$3:I$54,5,0)</f>
        <v>NO OBSERVADO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 CALIFICACIÓN DE ENFERMEDAD LABORAL, MUERTE</v>
      </c>
      <c r="X420" s="73"/>
      <c r="Y420" s="73"/>
      <c r="Z420" s="73"/>
      <c r="AA420" s="72" t="str">
        <f>VLOOKUP(I420,Hoja2!A$3:I$54,7,0)</f>
        <v>NS DE IZAJE</v>
      </c>
      <c r="AB420" s="72" t="str">
        <f>VLOOKUP(I420,Hoja2!A$3:I$54,8,0)</f>
        <v>BUENAS PRACTICAS, INSPECCIONES PREOPERACIONALES</v>
      </c>
      <c r="AC420" s="73" t="str">
        <f>VLOOKUP(I420,Hoja2!A$3:I$54,9,0)</f>
        <v>USO ADECUADO DE LENGUAJE PARA OPERACIONES DE IZAJE</v>
      </c>
      <c r="AD420" s="84"/>
    </row>
    <row r="421" spans="1:30" ht="40.5">
      <c r="A421" s="158"/>
      <c r="B421" s="155"/>
      <c r="C421" s="119"/>
      <c r="D421" s="122"/>
      <c r="E421" s="125"/>
      <c r="F421" s="125"/>
      <c r="G421" s="125"/>
      <c r="H421" s="113" t="str">
        <f>VLOOKUP(I421,Hoja2!A$3:I$54,2,0)</f>
        <v>EXPLOSION, FUGA, DERRAME E INCENDIO</v>
      </c>
      <c r="I421" s="68" t="s">
        <v>230</v>
      </c>
      <c r="J421" s="113" t="str">
        <f>VLOOKUP(I421,Hoja2!A$3:I$54,3,0)</f>
        <v>INTOXICACIÓN, QUEMADURAS, LESIONES, ATRAPAMIENTO</v>
      </c>
      <c r="K421" s="69"/>
      <c r="L421" s="113" t="str">
        <f>VLOOKUP(I421,Hoja2!A$3:I$54,4,0)</f>
        <v>PG INSPECCIONES, PG EMERGENCIA</v>
      </c>
      <c r="M421" s="113" t="str">
        <f>VLOOKUP(I421,Hoja2!A$3:I$54,5,0)</f>
        <v>NO OBSERVADO</v>
      </c>
      <c r="N421" s="70">
        <v>6</v>
      </c>
      <c r="O421" s="70">
        <v>3</v>
      </c>
      <c r="P421" s="70">
        <v>25</v>
      </c>
      <c r="Q421" s="70">
        <f t="shared" si="50"/>
        <v>18</v>
      </c>
      <c r="R421" s="70">
        <f t="shared" si="51"/>
        <v>450</v>
      </c>
      <c r="S421" s="70" t="str">
        <f t="shared" si="52"/>
        <v>A-18</v>
      </c>
      <c r="T421" s="62" t="str">
        <f t="shared" si="53"/>
        <v>II</v>
      </c>
      <c r="U421" s="62" t="str">
        <f t="shared" si="54"/>
        <v>No Aceptable o Aceptable con Control Especifico</v>
      </c>
      <c r="V421" s="69">
        <v>6</v>
      </c>
      <c r="W421" s="113" t="str">
        <f>VLOOKUP(I421,Hoja2!A$3:I$54,6,0)</f>
        <v>SECUELA, CALIFICACIÓN DE ENFERMEDAD LABORAL, MUERTE</v>
      </c>
      <c r="X421" s="73"/>
      <c r="Y421" s="73"/>
      <c r="Z421" s="73"/>
      <c r="AA421" s="72" t="str">
        <f>VLOOKUP(I421,Hoja2!A$3:I$54,7,0)</f>
        <v>NS PLANES DE EMERGENCIA</v>
      </c>
      <c r="AB421" s="72" t="str">
        <f>VLOOKUP(I421,Hoja2!A$3:I$54,8,0)</f>
        <v>PROTOCOLOS DE EVACUACIÓN, PUNTO DE ENCUENTRO</v>
      </c>
      <c r="AC421" s="73" t="str">
        <f>VLOOKUP(I421,Hoja2!A$3:I$54,9,0)</f>
        <v>N/A</v>
      </c>
      <c r="AD421" s="84"/>
    </row>
    <row r="422" spans="1:30" ht="24.75" customHeight="1">
      <c r="A422" s="158"/>
      <c r="B422" s="155"/>
      <c r="C422" s="119"/>
      <c r="D422" s="122"/>
      <c r="E422" s="125"/>
      <c r="F422" s="125"/>
      <c r="G422" s="125"/>
      <c r="H422" s="111" t="str">
        <f>VLOOKUP(I422,Hoja2!A$3:I$54,2,0)</f>
        <v>AUSENCIA O EXCESO DE LUZ EN UN AMBIENTE</v>
      </c>
      <c r="I422" s="68" t="s">
        <v>47</v>
      </c>
      <c r="J422" s="111" t="str">
        <f>VLOOKUP(I422,Hoja2!A$3:I$54,3,0)</f>
        <v>ESTRÉS, DIFICULTAD PARA VER, CANSANCIO VISUAL</v>
      </c>
      <c r="K422" s="69"/>
      <c r="L422" s="111" t="str">
        <f>VLOOKUP(I422,Hoja2!A$3:I$54,4,0)</f>
        <v>PG INSPECCIONES, PG EMERGENCIA</v>
      </c>
      <c r="M422" s="111" t="str">
        <f>VLOOKUP(I422,Hoja2!A$3:I$54,5,0)</f>
        <v>NO OBSERVADO</v>
      </c>
      <c r="N422" s="70">
        <v>10</v>
      </c>
      <c r="O422" s="70">
        <v>3</v>
      </c>
      <c r="P422" s="70">
        <v>25</v>
      </c>
      <c r="Q422" s="70">
        <f t="shared" si="50"/>
        <v>30</v>
      </c>
      <c r="R422" s="70">
        <f t="shared" si="51"/>
        <v>750</v>
      </c>
      <c r="S422" s="70" t="str">
        <f t="shared" si="52"/>
        <v>MA-30</v>
      </c>
      <c r="T422" s="62" t="str">
        <f t="shared" si="53"/>
        <v>I</v>
      </c>
      <c r="U422" s="62" t="str">
        <f t="shared" si="54"/>
        <v>No Aceptable</v>
      </c>
      <c r="V422" s="69">
        <v>6</v>
      </c>
      <c r="W422" s="67" t="str">
        <f>VLOOKUP(I422,Hoja2!A$3:I$54,6,0)</f>
        <v>SECUELA, CALIFICACIÓN DE ENFERMEDAD LABORAL</v>
      </c>
      <c r="X422" s="73"/>
      <c r="Y422" s="73"/>
      <c r="Z422" s="73"/>
      <c r="AA422" s="72" t="s">
        <v>337</v>
      </c>
      <c r="AB422" s="72" t="str">
        <f>VLOOKUP(I422,Hoja2!A$3:I$54,8,0)</f>
        <v>AUTOCUIDADO E HIGIENE</v>
      </c>
      <c r="AC422" s="73" t="str">
        <f>VLOOKUP(I422,Hoja2!A$3:I$54,9,0)</f>
        <v>PG HIGIENE</v>
      </c>
      <c r="AD422" s="84"/>
    </row>
    <row r="423" spans="1:30" ht="24.75" customHeight="1">
      <c r="A423" s="158"/>
      <c r="B423" s="155"/>
      <c r="C423" s="119"/>
      <c r="D423" s="122"/>
      <c r="E423" s="125"/>
      <c r="F423" s="125"/>
      <c r="G423" s="125"/>
      <c r="H423" s="111" t="str">
        <f>VLOOKUP(I423,Hoja2!A$3:I$54,2,0)</f>
        <v>MÁQUINARIA O EQUIPO</v>
      </c>
      <c r="I423" s="68" t="s">
        <v>54</v>
      </c>
      <c r="J423" s="111" t="str">
        <f>VLOOKUP(I423,Hoja2!A$3:I$54,3,0)</f>
        <v>SORDERA, ESTRÉS, HIPOACUSIA, CEFALÉA, IRRATIBILIDAD</v>
      </c>
      <c r="K423" s="69"/>
      <c r="L423" s="111" t="str">
        <f>VLOOKUP(I423,Hoja2!A$3:I$54,4,0)</f>
        <v>PG INSPECCIONES, PG EMERGENCIA</v>
      </c>
      <c r="M423" s="111" t="str">
        <f>VLOOKUP(I423,Hoja2!A$3:I$54,5,0)</f>
        <v>PVE RUIDO</v>
      </c>
      <c r="N423" s="70">
        <v>10</v>
      </c>
      <c r="O423" s="70">
        <v>3</v>
      </c>
      <c r="P423" s="70">
        <v>25</v>
      </c>
      <c r="Q423" s="70">
        <f t="shared" si="50"/>
        <v>30</v>
      </c>
      <c r="R423" s="70">
        <f t="shared" si="51"/>
        <v>750</v>
      </c>
      <c r="S423" s="70" t="str">
        <f t="shared" si="52"/>
        <v>MA-30</v>
      </c>
      <c r="T423" s="62" t="str">
        <f t="shared" si="53"/>
        <v>I</v>
      </c>
      <c r="U423" s="62" t="str">
        <f t="shared" si="54"/>
        <v>No Aceptable</v>
      </c>
      <c r="V423" s="69">
        <v>6</v>
      </c>
      <c r="W423" s="67" t="str">
        <f>VLOOKUP(I423,Hoja2!A$3:I$54,6,0)</f>
        <v>SECUELA, CALIFICACIÓN DE ENFERMEDAD LABORAL</v>
      </c>
      <c r="X423" s="73"/>
      <c r="Y423" s="73"/>
      <c r="Z423" s="73"/>
      <c r="AA423" s="72" t="s">
        <v>337</v>
      </c>
      <c r="AB423" s="72" t="str">
        <f>VLOOKUP(I423,Hoja2!A$3:I$54,8,0)</f>
        <v>AUTOCUIDADO E HIGIENE</v>
      </c>
      <c r="AC423" s="73" t="str">
        <f>VLOOKUP(I423,Hoja2!A$3:I$54,9,0)</f>
        <v>FORTALECIMIENTO PV RUIDO</v>
      </c>
      <c r="AD423" s="84"/>
    </row>
    <row r="424" spans="1:30" ht="15">
      <c r="A424" s="158"/>
      <c r="B424" s="155"/>
      <c r="C424" s="119"/>
      <c r="D424" s="122"/>
      <c r="E424" s="125"/>
      <c r="F424" s="125"/>
      <c r="G424" s="125"/>
      <c r="H424" s="111" t="str">
        <f>VLOOKUP(I424,Hoja2!A$3:I$54,2,0)</f>
        <v>MÁQUINARIA O EQUIPO</v>
      </c>
      <c r="I424" s="68" t="s">
        <v>59</v>
      </c>
      <c r="J424" s="111" t="str">
        <f>VLOOKUP(I424,Hoja2!A$3:I$54,3,0)</f>
        <v>MAREOS, VÓMITOS, Y SÍNTOMAS NEURÓLOGICOS</v>
      </c>
      <c r="K424" s="69"/>
      <c r="L424" s="111" t="str">
        <f>VLOOKUP(I424,Hoja2!A$3:I$54,4,0)</f>
        <v>PG INSPECCIONES, PG EMERGENCIA</v>
      </c>
      <c r="M424" s="111" t="str">
        <f>VLOOKUP(I424,Hoja2!A$3:I$54,5,0)</f>
        <v>PVE RUIDO</v>
      </c>
      <c r="N424" s="70">
        <v>10</v>
      </c>
      <c r="O424" s="70">
        <v>3</v>
      </c>
      <c r="P424" s="70">
        <v>25</v>
      </c>
      <c r="Q424" s="70">
        <f t="shared" si="50"/>
        <v>30</v>
      </c>
      <c r="R424" s="70">
        <f t="shared" si="51"/>
        <v>750</v>
      </c>
      <c r="S424" s="70" t="str">
        <f t="shared" si="52"/>
        <v>MA-30</v>
      </c>
      <c r="T424" s="62" t="str">
        <f t="shared" si="53"/>
        <v>I</v>
      </c>
      <c r="U424" s="62" t="str">
        <f t="shared" si="54"/>
        <v>No Aceptable</v>
      </c>
      <c r="V424" s="69">
        <v>6</v>
      </c>
      <c r="W424" s="67" t="str">
        <f>VLOOKUP(I424,Hoja2!A$3:I$54,6,0)</f>
        <v>SECUELA, CALIFICACIÓN DE ENFERMEDAD LABORAL</v>
      </c>
      <c r="X424" s="73"/>
      <c r="Y424" s="73"/>
      <c r="Z424" s="73"/>
      <c r="AA424" s="72" t="s">
        <v>337</v>
      </c>
      <c r="AB424" s="72" t="str">
        <f>VLOOKUP(I424,Hoja2!A$3:I$54,8,0)</f>
        <v>AUTOCUIDADO</v>
      </c>
      <c r="AC424" s="73" t="str">
        <f>VLOOKUP(I424,Hoja2!A$3:I$54,9,0)</f>
        <v>PG HIGIENE</v>
      </c>
      <c r="AD424" s="84"/>
    </row>
    <row r="425" spans="1:30" ht="15">
      <c r="A425" s="158"/>
      <c r="B425" s="155"/>
      <c r="C425" s="119"/>
      <c r="D425" s="122"/>
      <c r="E425" s="125"/>
      <c r="F425" s="125"/>
      <c r="G425" s="125"/>
      <c r="H425" s="111" t="str">
        <f>VLOOKUP(I425,Hoja2!A$3:I$54,2,0)</f>
        <v>X, GAMMA, ALFA, BETA, NEUTRONES</v>
      </c>
      <c r="I425" s="68" t="s">
        <v>69</v>
      </c>
      <c r="J425" s="111" t="str">
        <f>VLOOKUP(I425,Hoja2!A$3:I$54,3,0)</f>
        <v>QUEMADURAS</v>
      </c>
      <c r="K425" s="69"/>
      <c r="L425" s="111" t="str">
        <f>VLOOKUP(I425,Hoja2!A$3:I$54,4,0)</f>
        <v>PG INSPECCIONES, PG EMERGENCIA</v>
      </c>
      <c r="M425" s="111" t="str">
        <f>VLOOKUP(I425,Hoja2!A$3:I$54,5,0)</f>
        <v>PVE RADIACIÓN</v>
      </c>
      <c r="N425" s="70">
        <v>2</v>
      </c>
      <c r="O425" s="70">
        <v>3</v>
      </c>
      <c r="P425" s="70">
        <v>10</v>
      </c>
      <c r="Q425" s="70">
        <f t="shared" si="50"/>
        <v>6</v>
      </c>
      <c r="R425" s="70">
        <f t="shared" si="51"/>
        <v>60</v>
      </c>
      <c r="S425" s="70" t="str">
        <f t="shared" si="52"/>
        <v>M-6</v>
      </c>
      <c r="T425" s="62" t="str">
        <f t="shared" si="53"/>
        <v>III</v>
      </c>
      <c r="U425" s="62" t="str">
        <f t="shared" si="54"/>
        <v>Mejorable</v>
      </c>
      <c r="V425" s="69">
        <v>6</v>
      </c>
      <c r="W425" s="67" t="str">
        <f>VLOOKUP(I425,Hoja2!A$3:I$54,6,0)</f>
        <v>SECUELA, CALIFICACIÓN DE ENFERMEDAD LABORAL, MUERTE</v>
      </c>
      <c r="X425" s="73"/>
      <c r="Y425" s="73"/>
      <c r="Z425" s="73"/>
      <c r="AA425" s="72" t="s">
        <v>337</v>
      </c>
      <c r="AB425" s="72" t="str">
        <f>VLOOKUP(I425,Hoja2!A$3:I$54,8,0)</f>
        <v>N/A</v>
      </c>
      <c r="AC425" s="73" t="str">
        <f>VLOOKUP(I425,Hoja2!A$3:I$54,9,0)</f>
        <v>FORTALECIMIENTO PVE RADIACIÓN</v>
      </c>
      <c r="AD425" s="84"/>
    </row>
    <row r="426" spans="1:30" ht="40.5">
      <c r="A426" s="158"/>
      <c r="B426" s="155"/>
      <c r="C426" s="119"/>
      <c r="D426" s="122"/>
      <c r="E426" s="125"/>
      <c r="F426" s="125"/>
      <c r="G426" s="125"/>
      <c r="H426" s="111" t="str">
        <f>VLOOKUP(I426,Hoja2!A$3:I$54,2,0)</f>
        <v>POLVOS INORGÁNICOS</v>
      </c>
      <c r="I426" s="68" t="s">
        <v>78</v>
      </c>
      <c r="J426" s="111" t="str">
        <f>VLOOKUP(I426,Hoja2!A$3:I$54,3,0)</f>
        <v>COMPLICACIONES RESPIRATORIAS</v>
      </c>
      <c r="K426" s="69"/>
      <c r="L426" s="111" t="str">
        <f>VLOOKUP(I426,Hoja2!A$3:I$54,4,0)</f>
        <v>PG INSPECCIONES, PG EMERGENCIA, PG RIESGO QUÍMICO</v>
      </c>
      <c r="M426" s="111" t="str">
        <f>VLOOKUP(I426,Hoja2!A$3:I$54,5,0)</f>
        <v>ELEMENTOS DE PROTECCIÓN PERSONAL</v>
      </c>
      <c r="N426" s="70">
        <v>6</v>
      </c>
      <c r="O426" s="70">
        <v>3</v>
      </c>
      <c r="P426" s="70">
        <v>25</v>
      </c>
      <c r="Q426" s="70">
        <f t="shared" si="50"/>
        <v>18</v>
      </c>
      <c r="R426" s="70">
        <f t="shared" si="51"/>
        <v>450</v>
      </c>
      <c r="S426" s="70" t="str">
        <f t="shared" si="52"/>
        <v>A-18</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QUIMICOS</v>
      </c>
      <c r="AB426" s="72" t="str">
        <f>VLOOKUP(I426,Hoja2!A$3:I$54,8,0)</f>
        <v>BUENAS PRACTICAS Y USO DE EPP</v>
      </c>
      <c r="AC426" s="73" t="str">
        <f>VLOOKUP(I426,Hoja2!A$3:I$54,9,0)</f>
        <v>PG HIGIENE</v>
      </c>
      <c r="AD426" s="84"/>
    </row>
    <row r="427" spans="1:30" ht="25.5">
      <c r="A427" s="158"/>
      <c r="B427" s="155"/>
      <c r="C427" s="119"/>
      <c r="D427" s="122"/>
      <c r="E427" s="125"/>
      <c r="F427" s="125"/>
      <c r="G427" s="125"/>
      <c r="H427" s="111" t="str">
        <f>VLOOKUP(I427,Hoja2!A$3:I$54,2,0)</f>
        <v>MATERIAL PARTICULADO</v>
      </c>
      <c r="I427" s="68" t="s">
        <v>84</v>
      </c>
      <c r="J427" s="111" t="str">
        <f>VLOOKUP(I427,Hoja2!A$3:I$54,3,0)</f>
        <v>COMPLICACIONES RESPIRATORIAS</v>
      </c>
      <c r="K427" s="69"/>
      <c r="L427" s="111" t="str">
        <f>VLOOKUP(I427,Hoja2!A$3:I$54,4,0)</f>
        <v>PG INSPECCIONES, PG EMERGENCIA, PG RIESGO QUÍMICO</v>
      </c>
      <c r="M427" s="111" t="str">
        <f>VLOOKUP(I427,Hoja2!A$3:I$54,5,0)</f>
        <v>ELEMENTOS DE PROTECCIÓN PERSONAL</v>
      </c>
      <c r="N427" s="70">
        <v>2</v>
      </c>
      <c r="O427" s="70">
        <v>1</v>
      </c>
      <c r="P427" s="70">
        <v>10</v>
      </c>
      <c r="Q427" s="70">
        <f t="shared" si="50"/>
        <v>2</v>
      </c>
      <c r="R427" s="70">
        <f t="shared" si="51"/>
        <v>20</v>
      </c>
      <c r="S427" s="70" t="str">
        <f t="shared" si="52"/>
        <v>B-2</v>
      </c>
      <c r="T427" s="62" t="str">
        <f t="shared" si="53"/>
        <v>IV</v>
      </c>
      <c r="U427" s="62" t="str">
        <f t="shared" si="54"/>
        <v>Aceptable</v>
      </c>
      <c r="V427" s="69">
        <v>6</v>
      </c>
      <c r="W427" s="67" t="str">
        <f>VLOOKUP(I427,Hoja2!A$3:I$54,6,0)</f>
        <v>SECUELA, CALIFICACIÓN DE ENFERMEDAD LABORAL</v>
      </c>
      <c r="X427" s="73"/>
      <c r="Y427" s="73"/>
      <c r="Z427" s="73"/>
      <c r="AA427" s="72" t="str">
        <f>VLOOKUP(I427,Hoja2!A$3:I$54,7,0)</f>
        <v>NS QUIMICOS</v>
      </c>
      <c r="AB427" s="72" t="str">
        <f>VLOOKUP(I427,Hoja2!A$3:I$54,8,0)</f>
        <v>BUENAS PRACTICAS Y USO DE EPP</v>
      </c>
      <c r="AC427" s="73" t="str">
        <f>VLOOKUP(I427,Hoja2!A$3:I$54,9,0)</f>
        <v>FORTALECIMIENTO PVE QUÍMICO</v>
      </c>
      <c r="AD427" s="84"/>
    </row>
    <row r="428" spans="1:30" ht="25.5">
      <c r="A428" s="158"/>
      <c r="B428" s="155"/>
      <c r="C428" s="119"/>
      <c r="D428" s="122"/>
      <c r="E428" s="125"/>
      <c r="F428" s="125"/>
      <c r="G428" s="125"/>
      <c r="H428" s="111" t="str">
        <f>VLOOKUP(I428,Hoja2!A$3:I$54,2,0)</f>
        <v>HUMOS METÁLICOS O NO METÁLICOS</v>
      </c>
      <c r="I428" s="68" t="s">
        <v>93</v>
      </c>
      <c r="J428" s="111" t="str">
        <f>VLOOKUP(I428,Hoja2!A$3:I$54,3,0)</f>
        <v>COMPLICACIONES RESPIRATORIAS</v>
      </c>
      <c r="K428" s="69"/>
      <c r="L428" s="111" t="str">
        <f>VLOOKUP(I428,Hoja2!A$3:I$54,4,0)</f>
        <v>PG INSPECCIONES, PG EMERGENCIA, PG RIESGO QUÍMICO</v>
      </c>
      <c r="M428" s="111" t="str">
        <f>VLOOKUP(I428,Hoja2!A$3:I$54,5,0)</f>
        <v>ELEMENTOS DE PROTECCIÓN PERSONAL</v>
      </c>
      <c r="N428" s="70">
        <v>10</v>
      </c>
      <c r="O428" s="70">
        <v>3</v>
      </c>
      <c r="P428" s="70">
        <v>25</v>
      </c>
      <c r="Q428" s="70">
        <f t="shared" si="50"/>
        <v>30</v>
      </c>
      <c r="R428" s="70">
        <f t="shared" si="51"/>
        <v>750</v>
      </c>
      <c r="S428" s="70" t="str">
        <f t="shared" si="52"/>
        <v>MA-30</v>
      </c>
      <c r="T428" s="62" t="str">
        <f t="shared" si="53"/>
        <v>I</v>
      </c>
      <c r="U428" s="62" t="str">
        <f t="shared" si="54"/>
        <v>No Aceptable</v>
      </c>
      <c r="V428" s="69">
        <v>6</v>
      </c>
      <c r="W428" s="67" t="str">
        <f>VLOOKUP(I428,Hoja2!A$3:I$54,6,0)</f>
        <v>SECUELA, CALIFICACIÓN DE ENFERMEDAD LABORAL, MUERTE</v>
      </c>
      <c r="X428" s="73"/>
      <c r="Y428" s="73"/>
      <c r="Z428" s="73"/>
      <c r="AA428" s="72" t="str">
        <f>VLOOKUP(I428,Hoja2!A$3:I$54,7,0)</f>
        <v>NS QUIMICOS</v>
      </c>
      <c r="AB428" s="72" t="str">
        <f>VLOOKUP(I428,Hoja2!A$3:I$54,8,0)</f>
        <v>BUENAS PRACTICAS, AUTOCUIDADO Y EPP</v>
      </c>
      <c r="AC428" s="73" t="str">
        <f>VLOOKUP(I428,Hoja2!A$3:I$54,9,0)</f>
        <v>FORTALECIMIENTO PVE QUÍMICO</v>
      </c>
      <c r="AD428" s="84"/>
    </row>
    <row r="429" spans="1:30" ht="15">
      <c r="A429" s="158"/>
      <c r="B429" s="155"/>
      <c r="C429" s="119"/>
      <c r="D429" s="122"/>
      <c r="E429" s="125"/>
      <c r="F429" s="125"/>
      <c r="G429" s="125"/>
      <c r="H429" s="111" t="str">
        <f>VLOOKUP(I429,Hoja2!A$3:I$54,2,0)</f>
        <v>MICROORGANISMOS</v>
      </c>
      <c r="I429" s="68" t="s">
        <v>237</v>
      </c>
      <c r="J429" s="111" t="str">
        <f>VLOOKUP(I429,Hoja2!A$3:I$54,3,0)</f>
        <v>GRIPAS, NAUSEAS, MAREOS, MALESTAR GENERAL</v>
      </c>
      <c r="K429" s="69"/>
      <c r="L429" s="111" t="str">
        <f>VLOOKUP(I429,Hoja2!A$3:I$54,4,0)</f>
        <v>PG INSPECCIONES, PG EMERGENCIA</v>
      </c>
      <c r="M429" s="111" t="str">
        <f>VLOOKUP(I429,Hoja2!A$3:I$54,5,0)</f>
        <v>PVE BIOLÓGICO</v>
      </c>
      <c r="N429" s="70">
        <v>2</v>
      </c>
      <c r="O429" s="70">
        <v>1</v>
      </c>
      <c r="P429" s="70">
        <v>10</v>
      </c>
      <c r="Q429" s="70">
        <f t="shared" si="50"/>
        <v>2</v>
      </c>
      <c r="R429" s="70">
        <f t="shared" si="51"/>
        <v>20</v>
      </c>
      <c r="S429" s="70" t="str">
        <f t="shared" si="52"/>
        <v>B-2</v>
      </c>
      <c r="T429" s="62" t="str">
        <f t="shared" si="53"/>
        <v>IV</v>
      </c>
      <c r="U429" s="62" t="str">
        <f t="shared" si="54"/>
        <v>Aceptable</v>
      </c>
      <c r="V429" s="69">
        <v>6</v>
      </c>
      <c r="W429" s="67" t="str">
        <f>VLOOKUP(I429,Hoja2!A$3:I$54,6,0)</f>
        <v>SECUELA</v>
      </c>
      <c r="X429" s="73"/>
      <c r="Y429" s="73"/>
      <c r="Z429" s="73"/>
      <c r="AA429" s="72" t="str">
        <f>VLOOKUP(I429,Hoja2!A$3:I$54,7,0)</f>
        <v>NS BIOLÓGICO</v>
      </c>
      <c r="AB429" s="72" t="str">
        <f>VLOOKUP(I429,Hoja2!A$3:I$54,8,0)</f>
        <v>N/A</v>
      </c>
      <c r="AC429" s="73" t="str">
        <f>VLOOKUP(I429,Hoja2!A$3:I$54,9,0)</f>
        <v>BUENAS PRACTICAS</v>
      </c>
      <c r="AD429" s="84"/>
    </row>
    <row r="430" spans="1:30" ht="27.75" customHeight="1">
      <c r="A430" s="158"/>
      <c r="B430" s="155"/>
      <c r="C430" s="119"/>
      <c r="D430" s="122"/>
      <c r="E430" s="125"/>
      <c r="F430" s="125"/>
      <c r="G430" s="125"/>
      <c r="H430" s="111" t="str">
        <f>VLOOKUP(I430,Hoja2!A$3:I$54,2,0)</f>
        <v>MICROORGANISMOS EN EL AMBIENTE</v>
      </c>
      <c r="I430" s="68" t="s">
        <v>240</v>
      </c>
      <c r="J430" s="111" t="str">
        <f>VLOOKUP(I430,Hoja2!A$3:I$54,3,0)</f>
        <v>LESIONES EN LA PIEL, MALESTAR GENERAL</v>
      </c>
      <c r="K430" s="69"/>
      <c r="L430" s="111" t="str">
        <f>VLOOKUP(I430,Hoja2!A$3:I$54,4,0)</f>
        <v>PG INSPECCIONES, PG EMERGENCIA</v>
      </c>
      <c r="M430" s="111" t="str">
        <f>VLOOKUP(I430,Hoja2!A$3:I$54,5,0)</f>
        <v>PVE BIOLÓGICO, ELEMENTOS DE PROTECCION PERSONAL</v>
      </c>
      <c r="N430" s="70">
        <v>2</v>
      </c>
      <c r="O430" s="70">
        <v>3</v>
      </c>
      <c r="P430" s="70">
        <v>10</v>
      </c>
      <c r="Q430" s="70">
        <f t="shared" si="50"/>
        <v>6</v>
      </c>
      <c r="R430" s="70">
        <f t="shared" si="51"/>
        <v>60</v>
      </c>
      <c r="S430" s="70" t="str">
        <f t="shared" si="52"/>
        <v>M-6</v>
      </c>
      <c r="T430" s="62" t="str">
        <f t="shared" si="53"/>
        <v>III</v>
      </c>
      <c r="U430" s="62" t="str">
        <f t="shared" si="54"/>
        <v>Mejorable</v>
      </c>
      <c r="V430" s="69">
        <v>6</v>
      </c>
      <c r="W430" s="67" t="str">
        <f>VLOOKUP(I430,Hoja2!A$3:I$54,6,0)</f>
        <v>SECUELA, CALIFICACIÓN DE ENFERMEDAD LABORAL, MUERTE</v>
      </c>
      <c r="X430" s="73"/>
      <c r="Y430" s="73"/>
      <c r="Z430" s="73"/>
      <c r="AA430" s="72" t="str">
        <f>VLOOKUP(I430,Hoja2!A$3:I$54,7,0)</f>
        <v>NS BIOLÓGICO</v>
      </c>
      <c r="AB430" s="72" t="str">
        <f>VLOOKUP(I430,Hoja2!A$3:I$54,8,0)</f>
        <v>AUTOCIODADO E HIGIENE, USO DE EPP</v>
      </c>
      <c r="AC430" s="73" t="str">
        <f>VLOOKUP(I430,Hoja2!A$3:I$54,9,0)</f>
        <v>N/A</v>
      </c>
      <c r="AD430" s="84"/>
    </row>
    <row r="431" spans="1:30" ht="27.75" customHeight="1">
      <c r="A431" s="158"/>
      <c r="B431" s="155"/>
      <c r="C431" s="119"/>
      <c r="D431" s="122"/>
      <c r="E431" s="125"/>
      <c r="F431" s="125"/>
      <c r="G431" s="125"/>
      <c r="H431" s="111" t="str">
        <f>VLOOKUP(I431,Hoja2!A$3:I$54,2,0)</f>
        <v>HONGOS</v>
      </c>
      <c r="I431" s="68" t="s">
        <v>113</v>
      </c>
      <c r="J431" s="111" t="str">
        <f>VLOOKUP(I431,Hoja2!A$3:I$54,3,0)</f>
        <v>LESIONES EN LA PIEL</v>
      </c>
      <c r="K431" s="69"/>
      <c r="L431" s="111" t="str">
        <f>VLOOKUP(I431,Hoja2!A$3:I$54,4,0)</f>
        <v>PG INSPECCIONES, PG EMERGENCIA</v>
      </c>
      <c r="M431" s="111" t="str">
        <f>VLOOKUP(I431,Hoja2!A$3:I$54,5,0)</f>
        <v>PVE BIOLÓGICO</v>
      </c>
      <c r="N431" s="70">
        <v>2</v>
      </c>
      <c r="O431" s="70">
        <v>1</v>
      </c>
      <c r="P431" s="70">
        <v>10</v>
      </c>
      <c r="Q431" s="70">
        <f t="shared" si="50"/>
        <v>2</v>
      </c>
      <c r="R431" s="70">
        <f t="shared" si="51"/>
        <v>20</v>
      </c>
      <c r="S431" s="70" t="str">
        <f t="shared" si="52"/>
        <v>B-2</v>
      </c>
      <c r="T431" s="62" t="str">
        <f t="shared" si="53"/>
        <v>IV</v>
      </c>
      <c r="U431" s="62" t="str">
        <f t="shared" si="54"/>
        <v>Aceptable</v>
      </c>
      <c r="V431" s="69">
        <v>6</v>
      </c>
      <c r="W431" s="67" t="str">
        <f>VLOOKUP(I431,Hoja2!A$3:I$54,6,0)</f>
        <v>SECUELA</v>
      </c>
      <c r="X431" s="73"/>
      <c r="Y431" s="73"/>
      <c r="Z431" s="73"/>
      <c r="AA431" s="72" t="str">
        <f>VLOOKUP(I431,Hoja2!A$3:I$54,7,0)</f>
        <v>NS BIOLÓGICO</v>
      </c>
      <c r="AB431" s="72" t="str">
        <f>VLOOKUP(I431,Hoja2!A$3:I$54,8,0)</f>
        <v>AUTOCUIDADO E HIGIENE, USO DE EPP</v>
      </c>
      <c r="AC431" s="73" t="str">
        <f>VLOOKUP(I431,Hoja2!A$3:I$54,9,0)</f>
        <v>N/A</v>
      </c>
      <c r="AD431" s="84"/>
    </row>
    <row r="432" spans="1:30" ht="27.75" customHeight="1">
      <c r="A432" s="158"/>
      <c r="B432" s="155"/>
      <c r="C432" s="119"/>
      <c r="D432" s="122"/>
      <c r="E432" s="125"/>
      <c r="F432" s="125"/>
      <c r="G432" s="125"/>
      <c r="H432" s="111" t="str">
        <f>VLOOKUP(I432,Hoja2!A$3:I$54,2,0)</f>
        <v>FLUIDOS</v>
      </c>
      <c r="I432" s="68" t="s">
        <v>117</v>
      </c>
      <c r="J432" s="111" t="str">
        <f>VLOOKUP(I432,Hoja2!A$3:I$54,3,0)</f>
        <v>LESIONES DÉRMICAS</v>
      </c>
      <c r="K432" s="69"/>
      <c r="L432" s="111" t="str">
        <f>VLOOKUP(I432,Hoja2!A$3:I$54,4,0)</f>
        <v>PG INSPECCIONES, PG EMERGENCIA</v>
      </c>
      <c r="M432" s="111" t="str">
        <f>VLOOKUP(I432,Hoja2!A$3:I$54,5,0)</f>
        <v>PVE BIOLÓGICO, ELEMENTOS DE PROTECCION PERSONAL</v>
      </c>
      <c r="N432" s="70">
        <v>2</v>
      </c>
      <c r="O432" s="70">
        <v>4</v>
      </c>
      <c r="P432" s="70">
        <v>25</v>
      </c>
      <c r="Q432" s="70">
        <f t="shared" si="50"/>
        <v>8</v>
      </c>
      <c r="R432" s="70">
        <f t="shared" si="51"/>
        <v>200</v>
      </c>
      <c r="S432" s="70" t="str">
        <f t="shared" si="52"/>
        <v>M-8</v>
      </c>
      <c r="T432" s="62" t="str">
        <f t="shared" si="53"/>
        <v>II</v>
      </c>
      <c r="U432" s="62" t="str">
        <f t="shared" si="54"/>
        <v>No Aceptable o Aceptable con Control Especifico</v>
      </c>
      <c r="V432" s="69">
        <v>6</v>
      </c>
      <c r="W432" s="67" t="str">
        <f>VLOOKUP(I432,Hoja2!A$3:I$54,6,0)</f>
        <v>SECUELA, CALIFICACIÓN DE ENFERMEDAD LABORAL, MUERTE</v>
      </c>
      <c r="X432" s="73"/>
      <c r="Y432" s="73"/>
      <c r="Z432" s="73"/>
      <c r="AA432" s="72" t="str">
        <f>VLOOKUP(I432,Hoja2!A$3:I$54,7,0)</f>
        <v>NS BIOLÓGICO</v>
      </c>
      <c r="AB432" s="72" t="str">
        <f>VLOOKUP(I432,Hoja2!A$3:I$54,8,0)</f>
        <v>AUTOCUIDADO E HIGIENE, USO DE EPP</v>
      </c>
      <c r="AC432" s="73" t="str">
        <f>VLOOKUP(I432,Hoja2!A$3:I$54,9,0)</f>
        <v>N/A</v>
      </c>
      <c r="AD432" s="84"/>
    </row>
    <row r="433" spans="1:30" ht="25.5">
      <c r="A433" s="158"/>
      <c r="B433" s="155"/>
      <c r="C433" s="119"/>
      <c r="D433" s="122"/>
      <c r="E433" s="125"/>
      <c r="F433" s="125"/>
      <c r="G433" s="125"/>
      <c r="H433" s="111" t="str">
        <f>VLOOKUP(I433,Hoja2!A$3:I$54,2,0)</f>
        <v>PARÁSITOS</v>
      </c>
      <c r="I433" s="68" t="s">
        <v>119</v>
      </c>
      <c r="J433" s="111" t="str">
        <f>VLOOKUP(I433,Hoja2!A$3:I$54,3,0)</f>
        <v>LESIONES, INFECCIONES PARASITARIAS</v>
      </c>
      <c r="K433" s="69"/>
      <c r="L433" s="111" t="str">
        <f>VLOOKUP(I433,Hoja2!A$3:I$54,4,0)</f>
        <v>PG INSPECCIONES, PG EMERGENCIA</v>
      </c>
      <c r="M433" s="111" t="str">
        <f>VLOOKUP(I433,Hoja2!A$3:I$54,5,0)</f>
        <v>PVE BIOLÓGICO, ELEMENTOS DE PROTECCION PERSONAL</v>
      </c>
      <c r="N433" s="70">
        <v>2</v>
      </c>
      <c r="O433" s="70">
        <v>2</v>
      </c>
      <c r="P433" s="70">
        <v>10</v>
      </c>
      <c r="Q433" s="70">
        <f t="shared" si="50"/>
        <v>4</v>
      </c>
      <c r="R433" s="70">
        <f t="shared" si="51"/>
        <v>40</v>
      </c>
      <c r="S433" s="70" t="str">
        <f t="shared" si="52"/>
        <v>B-4</v>
      </c>
      <c r="T433" s="62" t="str">
        <f t="shared" si="53"/>
        <v>III</v>
      </c>
      <c r="U433" s="62" t="str">
        <f t="shared" si="54"/>
        <v>Mejorable</v>
      </c>
      <c r="V433" s="69">
        <v>6</v>
      </c>
      <c r="W433" s="67" t="str">
        <f>VLOOKUP(I433,Hoja2!A$3:I$54,6,0)</f>
        <v>SECUELA</v>
      </c>
      <c r="X433" s="73"/>
      <c r="Y433" s="73"/>
      <c r="Z433" s="73"/>
      <c r="AA433" s="72" t="str">
        <f>VLOOKUP(I433,Hoja2!A$3:I$54,7,0)</f>
        <v>NS BIOLÓGICO</v>
      </c>
      <c r="AB433" s="72" t="str">
        <f>VLOOKUP(I433,Hoja2!A$3:I$54,8,0)</f>
        <v>AUTOCUIDADO E HIGIENE, USO DE EPP</v>
      </c>
      <c r="AC433" s="73" t="str">
        <f>VLOOKUP(I433,Hoja2!A$3:I$54,9,0)</f>
        <v>N/A</v>
      </c>
      <c r="AD433" s="84"/>
    </row>
    <row r="434" spans="1:30" ht="25.5">
      <c r="A434" s="158"/>
      <c r="B434" s="155"/>
      <c r="C434" s="119"/>
      <c r="D434" s="122"/>
      <c r="E434" s="125"/>
      <c r="F434" s="125"/>
      <c r="G434" s="125"/>
      <c r="H434" s="111" t="str">
        <f>VLOOKUP(I434,Hoja2!A$3:I$54,2,0)</f>
        <v>ANIMALES VIVOS</v>
      </c>
      <c r="I434" s="68" t="s">
        <v>122</v>
      </c>
      <c r="J434" s="111" t="str">
        <f>VLOOKUP(I434,Hoja2!A$3:I$54,3,0)</f>
        <v>LESIONES EN TEJIDOS, INFECCIONES, ENFERMADES INFECTOCONTAGIOSAS</v>
      </c>
      <c r="K434" s="69"/>
      <c r="L434" s="111" t="str">
        <f>VLOOKUP(I434,Hoja2!A$3:I$54,4,0)</f>
        <v>PG INSPECCIONES, PG EMERGENCIA</v>
      </c>
      <c r="M434" s="111" t="str">
        <f>VLOOKUP(I434,Hoja2!A$3:I$54,5,0)</f>
        <v>ELEMENTOS DE PROTECCIÓN PERSONAL</v>
      </c>
      <c r="N434" s="70">
        <v>2</v>
      </c>
      <c r="O434" s="70">
        <v>2</v>
      </c>
      <c r="P434" s="70">
        <v>10</v>
      </c>
      <c r="Q434" s="70">
        <f t="shared" si="50"/>
        <v>4</v>
      </c>
      <c r="R434" s="70">
        <f t="shared" si="51"/>
        <v>40</v>
      </c>
      <c r="S434" s="70" t="str">
        <f t="shared" si="52"/>
        <v>B-4</v>
      </c>
      <c r="T434" s="62" t="str">
        <f t="shared" si="53"/>
        <v>III</v>
      </c>
      <c r="U434" s="62" t="str">
        <f t="shared" si="54"/>
        <v>Mejorable</v>
      </c>
      <c r="V434" s="69">
        <v>6</v>
      </c>
      <c r="W434" s="67" t="str">
        <f>VLOOKUP(I434,Hoja2!A$3:I$54,6,0)</f>
        <v>SECUELA, CALIFICACIÓN DE ENFERMEDAD LABORAL, MUERTE</v>
      </c>
      <c r="X434" s="73"/>
      <c r="Y434" s="73"/>
      <c r="Z434" s="73"/>
      <c r="AA434" s="72" t="str">
        <f>VLOOKUP(I434,Hoja2!A$3:I$54,7,0)</f>
        <v>NS BIOLÓGICO</v>
      </c>
      <c r="AB434" s="72" t="str">
        <f>VLOOKUP(I434,Hoja2!A$3:I$54,8,0)</f>
        <v>AUTOCUIDADO E HIGIENE, USO DE EPP</v>
      </c>
      <c r="AC434" s="73" t="str">
        <f>VLOOKUP(I434,Hoja2!A$3:I$54,9,0)</f>
        <v>BUENAS PRACTICAS</v>
      </c>
      <c r="AD434" s="84"/>
    </row>
    <row r="435" spans="1:30" ht="38.25">
      <c r="A435" s="158"/>
      <c r="B435" s="155"/>
      <c r="C435" s="119"/>
      <c r="D435" s="122"/>
      <c r="E435" s="125"/>
      <c r="F435" s="125"/>
      <c r="G435" s="125"/>
      <c r="H435" s="111" t="str">
        <f>VLOOKUP(I435,Hoja2!A$3:I$54,2,0)</f>
        <v>CARGA DE UN PESO MAYOR AL RECOMENDADO</v>
      </c>
      <c r="I435" s="68" t="s">
        <v>125</v>
      </c>
      <c r="J435" s="111" t="str">
        <f>VLOOKUP(I435,Hoja2!A$3:I$54,3,0)</f>
        <v>LESIONES OSTEOMUSCULARES</v>
      </c>
      <c r="K435" s="69"/>
      <c r="L435" s="111" t="str">
        <f>VLOOKUP(I435,Hoja2!A$3:I$54,4,0)</f>
        <v>PG INSPECCIONES, PG EMERGENCIA</v>
      </c>
      <c r="M435" s="111" t="str">
        <f>VLOOKUP(I435,Hoja2!A$3:I$54,5,0)</f>
        <v>PVE BIOMECÁNICO, PROGRAMA PAUSAS ACTIVAS, PG MEDICINA PREVENTIVA Y DEL TRABAJO</v>
      </c>
      <c r="N435" s="70">
        <v>2</v>
      </c>
      <c r="O435" s="70">
        <v>3</v>
      </c>
      <c r="P435" s="70">
        <v>10</v>
      </c>
      <c r="Q435" s="70">
        <f t="shared" si="50"/>
        <v>6</v>
      </c>
      <c r="R435" s="70">
        <f t="shared" si="51"/>
        <v>60</v>
      </c>
      <c r="S435" s="70" t="str">
        <f t="shared" si="52"/>
        <v>M-6</v>
      </c>
      <c r="T435" s="62" t="str">
        <f t="shared" si="53"/>
        <v>III</v>
      </c>
      <c r="U435" s="62" t="str">
        <f t="shared" si="54"/>
        <v>Mejorable</v>
      </c>
      <c r="V435" s="69">
        <v>6</v>
      </c>
      <c r="W435" s="67" t="str">
        <f>VLOOKUP(I435,Hoja2!A$3:I$54,6,0)</f>
        <v>SECUELA, CALIFICACIÓN DE ENFERMEDAD LABORAL</v>
      </c>
      <c r="X435" s="73"/>
      <c r="Y435" s="73"/>
      <c r="Z435" s="73"/>
      <c r="AA435" s="72" t="str">
        <f>VLOOKUP(I435,Hoja2!A$3:I$54,7,0)</f>
        <v>NS MANEJO DE CARGAS</v>
      </c>
      <c r="AB435" s="72" t="str">
        <f>VLOOKUP(I435,Hoja2!A$3:I$54,8,0)</f>
        <v>LEVANTAMIENTO MANUAL Y MECÁNICO DE CARGAS</v>
      </c>
      <c r="AC435" s="73" t="str">
        <f>VLOOKUP(I435,Hoja2!A$3:I$54,9,0)</f>
        <v>FORTALECIMIENTO PVE BIOMECÁNICO</v>
      </c>
      <c r="AD435" s="84"/>
    </row>
    <row r="436" spans="1:30" ht="40.5">
      <c r="A436" s="158"/>
      <c r="B436" s="155"/>
      <c r="C436" s="119"/>
      <c r="D436" s="122"/>
      <c r="E436" s="125"/>
      <c r="F436" s="125"/>
      <c r="G436" s="125"/>
      <c r="H436" s="111" t="str">
        <f>VLOOKUP(I436,Hoja2!A$3:I$54,2,0)</f>
        <v>FORZADAS, PROLONGADAS EN PERSONAL OPERATIVO</v>
      </c>
      <c r="I436" s="68" t="s">
        <v>243</v>
      </c>
      <c r="J436" s="111" t="str">
        <f>VLOOKUP(I436,Hoja2!A$3:I$54,3,0)</f>
        <v>DOLOR DE ESPALDA, LESIONES EN LA COLUMNA</v>
      </c>
      <c r="K436" s="69"/>
      <c r="L436" s="111" t="str">
        <f>VLOOKUP(I436,Hoja2!A$3:I$54,4,0)</f>
        <v>PG INSPECCIONES, PG EMERGENCIA</v>
      </c>
      <c r="M436" s="111" t="str">
        <f>VLOOKUP(I436,Hoja2!A$3:I$54,5,0)</f>
        <v>PVE BIOMECÁNICO, EXÁMENES PERIODICOS, PG MEDICINA PREVENTIVA Y DEL TRABAJO</v>
      </c>
      <c r="N436" s="70">
        <v>2</v>
      </c>
      <c r="O436" s="70">
        <v>3</v>
      </c>
      <c r="P436" s="70">
        <v>25</v>
      </c>
      <c r="Q436" s="70">
        <f t="shared" si="50"/>
        <v>6</v>
      </c>
      <c r="R436" s="70">
        <f t="shared" si="51"/>
        <v>150</v>
      </c>
      <c r="S436" s="70" t="str">
        <f t="shared" si="52"/>
        <v>M-6</v>
      </c>
      <c r="T436" s="62" t="str">
        <f t="shared" si="53"/>
        <v>II</v>
      </c>
      <c r="U436" s="62" t="str">
        <f t="shared" si="54"/>
        <v>No Aceptable o Aceptable con Control Especifico</v>
      </c>
      <c r="V436" s="69">
        <v>6</v>
      </c>
      <c r="W436" s="67" t="str">
        <f>VLOOKUP(I436,Hoja2!A$3:I$54,6,0)</f>
        <v>SECUELA, CALIFICACIÓN DE ENFERMEDAD LABORAL</v>
      </c>
      <c r="X436" s="73"/>
      <c r="Y436" s="73"/>
      <c r="Z436" s="73"/>
      <c r="AA436" s="72" t="str">
        <f>VLOOKUP(I436,Hoja2!A$3:I$54,7,0)</f>
        <v>NS MANEJO DE CARGAS</v>
      </c>
      <c r="AB436" s="72" t="str">
        <f>VLOOKUP(I436,Hoja2!A$3:I$54,8,0)</f>
        <v>HIGIENE POSTURAL</v>
      </c>
      <c r="AC436" s="73" t="str">
        <f>VLOOKUP(I436,Hoja2!A$3:I$54,9,0)</f>
        <v>FORTALECIMIENTO PVE BIOMECÁNICO</v>
      </c>
      <c r="AD436" s="84"/>
    </row>
    <row r="437" spans="1:30" ht="40.5">
      <c r="A437" s="158"/>
      <c r="B437" s="155"/>
      <c r="C437" s="119"/>
      <c r="D437" s="122"/>
      <c r="E437" s="125"/>
      <c r="F437" s="125"/>
      <c r="G437" s="125"/>
      <c r="H437" s="111" t="str">
        <f>VLOOKUP(I437,Hoja2!A$3:I$54,2,0)</f>
        <v>HIGIENE POSTURAL, MOVIMIENTOS REPETITIVOS</v>
      </c>
      <c r="I437" s="68" t="s">
        <v>245</v>
      </c>
      <c r="J437" s="111" t="str">
        <f>VLOOKUP(I437,Hoja2!A$3:I$54,3,0)</f>
        <v>LESIONES OSTEOMUSCULARES, TRANSTORNO DE TRAUMA ACUMULATIVO</v>
      </c>
      <c r="K437" s="69"/>
      <c r="L437" s="111" t="str">
        <f>VLOOKUP(I437,Hoja2!A$3:I$54,4,0)</f>
        <v>PG INSPECCIONES, PG EMERGENCIA</v>
      </c>
      <c r="M437" s="111" t="str">
        <f>VLOOKUP(I437,Hoja2!A$3:I$54,5,0)</f>
        <v>PVE BIOMECÁNICO, PG MEDICINA PREVENTIVA Y DEL TRABAJO</v>
      </c>
      <c r="N437" s="70">
        <v>2</v>
      </c>
      <c r="O437" s="70">
        <v>3</v>
      </c>
      <c r="P437" s="70">
        <v>25</v>
      </c>
      <c r="Q437" s="70">
        <f t="shared" si="50"/>
        <v>6</v>
      </c>
      <c r="R437" s="70">
        <f t="shared" si="51"/>
        <v>150</v>
      </c>
      <c r="S437" s="70" t="str">
        <f t="shared" si="52"/>
        <v>M-6</v>
      </c>
      <c r="T437" s="62" t="str">
        <f t="shared" si="53"/>
        <v>II</v>
      </c>
      <c r="U437" s="62" t="str">
        <f t="shared" si="54"/>
        <v>No Aceptable o Aceptable con Control Especifico</v>
      </c>
      <c r="V437" s="69">
        <v>6</v>
      </c>
      <c r="W437" s="67" t="str">
        <f>VLOOKUP(I437,Hoja2!A$3:I$54,6,0)</f>
        <v>SECUELA, CALIFICACIÓN DE ENFERMEDAD LABORAL</v>
      </c>
      <c r="X437" s="73"/>
      <c r="Y437" s="73"/>
      <c r="Z437" s="73"/>
      <c r="AA437" s="72" t="str">
        <f>VLOOKUP(I437,Hoja2!A$3:I$54,7,0)</f>
        <v>NS MANEJO DE CARGAS</v>
      </c>
      <c r="AB437" s="72" t="str">
        <f>VLOOKUP(I437,Hoja2!A$3:I$54,8,0)</f>
        <v>HIGIENE POSTURAL</v>
      </c>
      <c r="AC437" s="73" t="str">
        <f>VLOOKUP(I437,Hoja2!A$3:I$54,9,0)</f>
        <v>FORTALECIMIENTO PVE BIOMECÁNICO</v>
      </c>
      <c r="AD437" s="84"/>
    </row>
    <row r="438" spans="1:30" ht="25.5">
      <c r="A438" s="158"/>
      <c r="B438" s="155"/>
      <c r="C438" s="119"/>
      <c r="D438" s="122"/>
      <c r="E438" s="125"/>
      <c r="F438" s="125"/>
      <c r="G438" s="125"/>
      <c r="H438" s="111" t="str">
        <f>VLOOKUP(I438,Hoja2!A$3:I$54,2,0)</f>
        <v>RELACIONES, COHESIÓN, CALIDAD DE INTERACCIONES NO EFECTIVA, NO HAY TRABAJO EN EQUIPO</v>
      </c>
      <c r="I438" s="68" t="s">
        <v>141</v>
      </c>
      <c r="J438" s="111" t="str">
        <f>VLOOKUP(I438,Hoja2!A$3:I$54,3,0)</f>
        <v>ENFERMEDADES DIGESTIVAS, IRRITABILIDAD</v>
      </c>
      <c r="K438" s="69"/>
      <c r="L438" s="111" t="str">
        <f>VLOOKUP(I438,Hoja2!A$3:I$54,4,0)</f>
        <v>N/A</v>
      </c>
      <c r="M438" s="111" t="str">
        <f>VLOOKUP(I438,Hoja2!A$3:I$54,5,0)</f>
        <v>PVE PSICOSOCIAL</v>
      </c>
      <c r="N438" s="70">
        <v>2</v>
      </c>
      <c r="O438" s="70">
        <v>3</v>
      </c>
      <c r="P438" s="70">
        <v>10</v>
      </c>
      <c r="Q438" s="70">
        <f t="shared" si="50"/>
        <v>6</v>
      </c>
      <c r="R438" s="70">
        <f t="shared" si="51"/>
        <v>60</v>
      </c>
      <c r="S438" s="70" t="str">
        <f t="shared" si="52"/>
        <v>M-6</v>
      </c>
      <c r="T438" s="62" t="str">
        <f t="shared" si="53"/>
        <v>III</v>
      </c>
      <c r="U438" s="62" t="str">
        <f t="shared" si="54"/>
        <v>Mejorable</v>
      </c>
      <c r="V438" s="69">
        <v>6</v>
      </c>
      <c r="W438" s="67" t="str">
        <f>VLOOKUP(I438,Hoja2!A$3:I$54,6,0)</f>
        <v>SECUELA, CALIFICACIÓN DE ENFERMEDAD LABORAL</v>
      </c>
      <c r="X438" s="73"/>
      <c r="Y438" s="73"/>
      <c r="Z438" s="73"/>
      <c r="AA438" s="72" t="s">
        <v>337</v>
      </c>
      <c r="AB438" s="72" t="str">
        <f>VLOOKUP(I438,Hoja2!A$3:I$54,8,0)</f>
        <v>N/A</v>
      </c>
      <c r="AC438" s="73" t="str">
        <f>VLOOKUP(I438,Hoja2!A$3:I$54,9,0)</f>
        <v>FORTALECIMIENTO PVE PSICOSOCIAL</v>
      </c>
      <c r="AD438" s="84"/>
    </row>
    <row r="439" spans="1:30" ht="25.5">
      <c r="A439" s="158"/>
      <c r="B439" s="155"/>
      <c r="C439" s="119"/>
      <c r="D439" s="122"/>
      <c r="E439" s="125"/>
      <c r="F439" s="125"/>
      <c r="G439" s="125"/>
      <c r="H439" s="111" t="str">
        <f>VLOOKUP(I439,Hoja2!A$3:I$54,2,0)</f>
        <v>CARGA MENTAL, DEMANDAS EMOCIONALES, INESPECIFICIDAD DE DEFINICIÓN DE ROLES, MONOTONÍA</v>
      </c>
      <c r="I439" s="68" t="s">
        <v>146</v>
      </c>
      <c r="J439" s="111" t="str">
        <f>VLOOKUP(I439,Hoja2!A$3:I$54,3,0)</f>
        <v>ESTRÉS, CEFALÉA, IRRITABILIDAD</v>
      </c>
      <c r="K439" s="69"/>
      <c r="L439" s="111" t="str">
        <f>VLOOKUP(I439,Hoja2!A$3:I$54,4,0)</f>
        <v>N/A</v>
      </c>
      <c r="M439" s="111" t="str">
        <f>VLOOKUP(I439,Hoja2!A$3:I$54,5,0)</f>
        <v>PVE PSICOSOCIAL</v>
      </c>
      <c r="N439" s="70">
        <v>2</v>
      </c>
      <c r="O439" s="70">
        <v>1</v>
      </c>
      <c r="P439" s="70">
        <v>10</v>
      </c>
      <c r="Q439" s="70">
        <f t="shared" si="50"/>
        <v>2</v>
      </c>
      <c r="R439" s="70">
        <f t="shared" si="51"/>
        <v>20</v>
      </c>
      <c r="S439" s="70" t="str">
        <f t="shared" si="52"/>
        <v>B-2</v>
      </c>
      <c r="T439" s="62" t="str">
        <f t="shared" si="53"/>
        <v>IV</v>
      </c>
      <c r="U439" s="62" t="str">
        <f t="shared" si="54"/>
        <v>Aceptable</v>
      </c>
      <c r="V439" s="69">
        <v>6</v>
      </c>
      <c r="W439" s="67" t="str">
        <f>VLOOKUP(I439,Hoja2!A$3:I$54,6,0)</f>
        <v>SECUELA, CALIFICACIÓN DE ENFERMEDAD LABORAL</v>
      </c>
      <c r="X439" s="73"/>
      <c r="Y439" s="73"/>
      <c r="Z439" s="73"/>
      <c r="AA439" s="72" t="s">
        <v>337</v>
      </c>
      <c r="AB439" s="72" t="str">
        <f>VLOOKUP(I439,Hoja2!A$3:I$54,8,0)</f>
        <v>N/A</v>
      </c>
      <c r="AC439" s="73" t="str">
        <f>VLOOKUP(I439,Hoja2!A$3:I$54,9,0)</f>
        <v>FORTALECIMIENTO PVE PSICOSOCIAL</v>
      </c>
      <c r="AD439" s="84"/>
    </row>
    <row r="440" spans="1:30" ht="38.25">
      <c r="A440" s="158"/>
      <c r="B440" s="155"/>
      <c r="C440" s="119"/>
      <c r="D440" s="122"/>
      <c r="E440" s="125"/>
      <c r="F440" s="125"/>
      <c r="G440" s="125"/>
      <c r="H440" s="111" t="str">
        <f>VLOOKUP(I440,Hoja2!A$3:I$54,2,0)</f>
        <v>TECNOLOGÍA NO AVANZADA, COMUNICACIÓN NO EFECTIVA, SOBRECARGA CUANTITATIVA Y CUALITATIVA, NO HAY VARIACIÓN EN FORMA DE TRABAJO</v>
      </c>
      <c r="I440" s="68" t="s">
        <v>149</v>
      </c>
      <c r="J440" s="111" t="str">
        <f>VLOOKUP(I440,Hoja2!A$3:I$54,3,0)</f>
        <v>ENFERMEDADES DIGESTIVAS, IRRITABILIDAD</v>
      </c>
      <c r="K440" s="69"/>
      <c r="L440" s="111" t="str">
        <f>VLOOKUP(I440,Hoja2!A$3:I$54,4,0)</f>
        <v>N/A</v>
      </c>
      <c r="M440" s="111" t="str">
        <f>VLOOKUP(I440,Hoja2!A$3:I$54,5,0)</f>
        <v>PVE PSICOSOCIAL</v>
      </c>
      <c r="N440" s="70">
        <v>2</v>
      </c>
      <c r="O440" s="70">
        <v>2</v>
      </c>
      <c r="P440" s="70">
        <v>10</v>
      </c>
      <c r="Q440" s="70">
        <f t="shared" si="50"/>
        <v>4</v>
      </c>
      <c r="R440" s="70">
        <f t="shared" si="51"/>
        <v>40</v>
      </c>
      <c r="S440" s="70" t="str">
        <f t="shared" si="52"/>
        <v>B-4</v>
      </c>
      <c r="T440" s="66" t="str">
        <f t="shared" si="53"/>
        <v>III</v>
      </c>
      <c r="U440" s="66" t="str">
        <f t="shared" si="54"/>
        <v>Mejorable</v>
      </c>
      <c r="V440" s="69">
        <v>6</v>
      </c>
      <c r="W440" s="67" t="str">
        <f>VLOOKUP(I440,Hoja2!A$3:I$54,6,0)</f>
        <v>SECUELA, CALIFICACIÓN DE ENFERMEDAD LABORAL</v>
      </c>
      <c r="X440" s="73"/>
      <c r="Y440" s="73"/>
      <c r="Z440" s="73"/>
      <c r="AA440" s="72" t="s">
        <v>337</v>
      </c>
      <c r="AB440" s="72" t="str">
        <f>VLOOKUP(I440,Hoja2!A$3:I$54,8,0)</f>
        <v>N/A</v>
      </c>
      <c r="AC440" s="73" t="str">
        <f>VLOOKUP(I440,Hoja2!A$3:I$54,9,0)</f>
        <v>FORTALECIMIENTO PVE PSICOSOCIAL</v>
      </c>
      <c r="AD440" s="84"/>
    </row>
    <row r="441" spans="1:30" ht="25.5">
      <c r="A441" s="158"/>
      <c r="B441" s="155"/>
      <c r="C441" s="119"/>
      <c r="D441" s="122"/>
      <c r="E441" s="125"/>
      <c r="F441" s="125"/>
      <c r="G441" s="125"/>
      <c r="H441" s="111" t="str">
        <f>VLOOKUP(I441,Hoja2!A$3:I$54,2,0)</f>
        <v>ESTILOS DE MANDO RÍGIDOS, AUSENCIA DE CAPACITACIÓN, AUSENCIA DE PROGRAMAS DE BIENESTAR</v>
      </c>
      <c r="I441" s="68" t="s">
        <v>154</v>
      </c>
      <c r="J441" s="111" t="str">
        <f>VLOOKUP(I441,Hoja2!A$3:I$54,3,0)</f>
        <v>ESTRÉS, DEPRESIÓN, DESMOTIVACIÓN, AUSENCIA DE ATENCIÓN</v>
      </c>
      <c r="K441" s="69"/>
      <c r="L441" s="111" t="str">
        <f>VLOOKUP(I441,Hoja2!A$3:I$54,4,0)</f>
        <v>N/A</v>
      </c>
      <c r="M441" s="111" t="str">
        <f>VLOOKUP(I441,Hoja2!A$3:I$54,5,0)</f>
        <v>PVE PSICOSOCIAL</v>
      </c>
      <c r="N441" s="70">
        <v>2</v>
      </c>
      <c r="O441" s="70">
        <v>2</v>
      </c>
      <c r="P441" s="70">
        <v>10</v>
      </c>
      <c r="Q441" s="70">
        <f t="shared" si="50"/>
        <v>4</v>
      </c>
      <c r="R441" s="70">
        <f t="shared" si="51"/>
        <v>40</v>
      </c>
      <c r="S441" s="70" t="str">
        <f t="shared" si="52"/>
        <v>B-4</v>
      </c>
      <c r="T441" s="66" t="str">
        <f t="shared" si="53"/>
        <v>III</v>
      </c>
      <c r="U441" s="66" t="str">
        <f t="shared" si="54"/>
        <v>Mejorable</v>
      </c>
      <c r="V441" s="69">
        <v>6</v>
      </c>
      <c r="W441" s="67" t="str">
        <f>VLOOKUP(I441,Hoja2!A$3:I$54,6,0)</f>
        <v>SECUELA, CALIFICACIÓN DE ENFERMEDAD LABORAL</v>
      </c>
      <c r="X441" s="73"/>
      <c r="Y441" s="73"/>
      <c r="Z441" s="73"/>
      <c r="AA441" s="72" t="s">
        <v>337</v>
      </c>
      <c r="AB441" s="72" t="str">
        <f>VLOOKUP(I441,Hoja2!A$3:I$54,8,0)</f>
        <v>N/A</v>
      </c>
      <c r="AC441" s="73" t="str">
        <f>VLOOKUP(I441,Hoja2!A$3:I$54,9,0)</f>
        <v>FORTALECIMIENTO PVE PSICOSOCIAL</v>
      </c>
      <c r="AD441" s="84"/>
    </row>
    <row r="442" spans="1:30" ht="25.5">
      <c r="A442" s="158"/>
      <c r="B442" s="155"/>
      <c r="C442" s="119"/>
      <c r="D442" s="122"/>
      <c r="E442" s="125"/>
      <c r="F442" s="125"/>
      <c r="G442" s="125"/>
      <c r="H442" s="111" t="str">
        <f>VLOOKUP(I442,Hoja2!A$3:I$54,2,0)</f>
        <v>SISMOS, INCENDIOS, INUNDACIONES, TERREMOTOS, VENDAVALES</v>
      </c>
      <c r="I442" s="68" t="s">
        <v>250</v>
      </c>
      <c r="J442" s="111" t="str">
        <f>VLOOKUP(I442,Hoja2!A$3:I$54,3,0)</f>
        <v>LESIONES, ATRAPAMIENTO, APLASTAMIENTO, PÉRDIDAS MATERIALES</v>
      </c>
      <c r="K442" s="69"/>
      <c r="L442" s="111" t="str">
        <f>VLOOKUP(I442,Hoja2!A$3:I$54,4,0)</f>
        <v>PG INSPECCIONES, PG EMERGENCIA</v>
      </c>
      <c r="M442" s="111" t="str">
        <f>VLOOKUP(I442,Hoja2!A$3:I$54,5,0)</f>
        <v>BRIGADAS DE EMERGENCIA</v>
      </c>
      <c r="N442" s="70">
        <v>2</v>
      </c>
      <c r="O442" s="70">
        <v>2</v>
      </c>
      <c r="P442" s="70">
        <v>10</v>
      </c>
      <c r="Q442" s="70">
        <f t="shared" si="50"/>
        <v>4</v>
      </c>
      <c r="R442" s="70">
        <f t="shared" si="51"/>
        <v>40</v>
      </c>
      <c r="S442" s="70" t="str">
        <f t="shared" si="52"/>
        <v>B-4</v>
      </c>
      <c r="T442" s="66" t="str">
        <f t="shared" si="53"/>
        <v>III</v>
      </c>
      <c r="U442" s="66" t="str">
        <f t="shared" si="54"/>
        <v>Mejorable</v>
      </c>
      <c r="V442" s="69">
        <v>6</v>
      </c>
      <c r="W442" s="67" t="str">
        <f>VLOOKUP(I442,Hoja2!A$3:I$54,6,0)</f>
        <v>SECUELA, CALIFICACIÓN DE ENFERMEDAD LABORAL, MUERTE</v>
      </c>
      <c r="X442" s="73"/>
      <c r="Y442" s="73"/>
      <c r="Z442" s="73"/>
      <c r="AA442" s="72" t="str">
        <f>VLOOKUP(I442,Hoja2!A$3:I$54,7,0)</f>
        <v>NS PLANES DE EMERGENCIA</v>
      </c>
      <c r="AB442" s="72" t="str">
        <f>VLOOKUP(I442,Hoja2!A$3:I$54,8,0)</f>
        <v>N/A</v>
      </c>
      <c r="AC442" s="73" t="str">
        <f>VLOOKUP(I442,Hoja2!A$3:I$54,9,0)</f>
        <v>N/A</v>
      </c>
      <c r="AD442" s="84"/>
    </row>
    <row r="443" spans="1:30" ht="39" customHeight="1" thickBot="1">
      <c r="A443" s="158"/>
      <c r="B443" s="155"/>
      <c r="C443" s="120"/>
      <c r="D443" s="123"/>
      <c r="E443" s="126"/>
      <c r="F443" s="126"/>
      <c r="G443" s="126"/>
      <c r="H443" s="112" t="str">
        <f>VLOOKUP(I443,Hoja2!A$3:I$54,2,0)</f>
        <v>LLUVIAS, GRANIZADA, HELADAS</v>
      </c>
      <c r="I443" s="86" t="s">
        <v>251</v>
      </c>
      <c r="J443" s="112" t="str">
        <f>VLOOKUP(I443,Hoja2!A$3:I$54,3,0)</f>
        <v>LESIONES, ATRAPAMIENTO, APLASTAMIENTO, PÉRDIDAS MATERIALES</v>
      </c>
      <c r="K443" s="87"/>
      <c r="L443" s="112" t="str">
        <f>VLOOKUP(I443,Hoja2!A$3:I$54,4,0)</f>
        <v>PG INSPECCIONES, PG EMERGENCIA</v>
      </c>
      <c r="M443" s="112" t="str">
        <f>VLOOKUP(I443,Hoja2!A$3:I$54,5,0)</f>
        <v>BRIGADAS DE EMERGENCIA</v>
      </c>
      <c r="N443" s="88">
        <v>2</v>
      </c>
      <c r="O443" s="88">
        <v>3</v>
      </c>
      <c r="P443" s="88">
        <v>10</v>
      </c>
      <c r="Q443" s="88">
        <f t="shared" si="50"/>
        <v>6</v>
      </c>
      <c r="R443" s="88">
        <f t="shared" si="51"/>
        <v>60</v>
      </c>
      <c r="S443" s="88" t="str">
        <f t="shared" si="52"/>
        <v>M-6</v>
      </c>
      <c r="T443" s="89" t="str">
        <f t="shared" si="53"/>
        <v>III</v>
      </c>
      <c r="U443" s="89" t="str">
        <f t="shared" si="54"/>
        <v>Mejorable</v>
      </c>
      <c r="V443" s="87">
        <v>6</v>
      </c>
      <c r="W443" s="85" t="str">
        <f>VLOOKUP(I443,Hoja2!A$3:I$54,6,0)</f>
        <v>SECUELA, CALIFICACIÓN DE ENFERMEDAD LABORAL, MUERTE</v>
      </c>
      <c r="X443" s="90"/>
      <c r="Y443" s="90"/>
      <c r="Z443" s="90"/>
      <c r="AA443" s="91" t="str">
        <f>VLOOKUP(I443,Hoja2!A$3:I$54,7,0)</f>
        <v>NS PLANES DE EMERGENCIA</v>
      </c>
      <c r="AB443" s="91" t="str">
        <f>VLOOKUP(I443,Hoja2!A$3:I$54,8,0)</f>
        <v>N/A</v>
      </c>
      <c r="AC443" s="90" t="str">
        <f>VLOOKUP(I443,Hoja2!A$3:I$54,9,0)</f>
        <v>N/A</v>
      </c>
      <c r="AD443" s="92"/>
    </row>
    <row r="444" spans="1:30" ht="25.5">
      <c r="A444" s="158"/>
      <c r="B444" s="155"/>
      <c r="C444" s="127"/>
      <c r="D444" s="130"/>
      <c r="E444" s="133" t="s">
        <v>327</v>
      </c>
      <c r="F444" s="133">
        <v>50</v>
      </c>
      <c r="G444" s="133" t="s">
        <v>256</v>
      </c>
      <c r="H444" s="74" t="str">
        <f>VLOOKUP(I444,Hoja2!A$3:I$54,2,0)</f>
        <v>INADECUADAS CONEXIONES ELÉCTRICAS, SATURACIÓN EN TOMAS DE ENERGÍA</v>
      </c>
      <c r="I444" s="75" t="s">
        <v>158</v>
      </c>
      <c r="J444" s="74" t="str">
        <f>VLOOKUP(I444,Hoja2!A$3:I$54,3,0)</f>
        <v>QUEMADURAS, ELECTROCUCIÓN, ARITMIA CARDIACA, MUERTE</v>
      </c>
      <c r="K444" s="76"/>
      <c r="L444" s="74" t="str">
        <f>VLOOKUP(I444,Hoja2!A$3:I$54,4,0)</f>
        <v>PG INSPECCIONES, PG EMERGENCIA, REQUISITOS MÍNIMOS PARA LÍNEAS ELÉCTRICAS</v>
      </c>
      <c r="M444" s="74" t="str">
        <f>VLOOKUP(I444,Hoja2!A$3:I$54,5,0)</f>
        <v>ELEMENTOS DE PROTECCIÓN PERSONAL</v>
      </c>
      <c r="N444" s="77">
        <v>10</v>
      </c>
      <c r="O444" s="77">
        <v>4</v>
      </c>
      <c r="P444" s="77">
        <v>25</v>
      </c>
      <c r="Q444" s="77">
        <f t="shared" si="50"/>
        <v>40</v>
      </c>
      <c r="R444" s="77">
        <f t="shared" si="51"/>
        <v>1000</v>
      </c>
      <c r="S444" s="77" t="str">
        <f t="shared" si="52"/>
        <v>MA-40</v>
      </c>
      <c r="T444" s="78" t="str">
        <f t="shared" si="53"/>
        <v>I</v>
      </c>
      <c r="U444" s="78" t="str">
        <f>IF(T444=0,"",IF(T444="IV","Aceptable",IF(T444="III","Mejorable",IF(T444="II","No Aceptable o Aceptable con Control Especifico",IF(T444="I","No Aceptable","")))))</f>
        <v>No Aceptable</v>
      </c>
      <c r="V444" s="76">
        <v>3</v>
      </c>
      <c r="W444" s="74" t="str">
        <f>VLOOKUP(I444,Hoja2!A$3:I$54,6,0)</f>
        <v>SECUELA, CALIFICACIÓN DE ENFERMEDAD LABORAL, MUERTE</v>
      </c>
      <c r="X444" s="79"/>
      <c r="Y444" s="79"/>
      <c r="Z444" s="79"/>
      <c r="AA444" s="80" t="str">
        <f>VLOOKUP(I444,Hoja2!A$3:I$54,7,0)</f>
        <v>NS LÍNEAS ELÉCTRICAS</v>
      </c>
      <c r="AB444" s="80" t="str">
        <f>VLOOKUP(I444,Hoja2!A$3:I$54,8,0)</f>
        <v>BUENAS PRACTICAS, APLICACIÓN DE PROCEDIMIENTOS</v>
      </c>
      <c r="AC444" s="81" t="str">
        <f>VLOOKUP(I444,Hoja2!A$3:I$54,9,0)</f>
        <v>BUENAS PRACTICAS, APLICACIÓN DE PROCEDIMIENTOS</v>
      </c>
      <c r="AD444" s="82"/>
    </row>
    <row r="445" spans="1:30" ht="40.5">
      <c r="A445" s="158"/>
      <c r="B445" s="155"/>
      <c r="C445" s="128"/>
      <c r="D445" s="131"/>
      <c r="E445" s="134"/>
      <c r="F445" s="134"/>
      <c r="G445" s="134"/>
      <c r="H445" s="58" t="str">
        <f>VLOOKUP(I445,Hoja2!A$3:I$54,2,0)</f>
        <v>INADECUADAS CONEXIONES ELÉCTRICAS, SATURACIÓN EN TOMAS DE ENERGÍA</v>
      </c>
      <c r="I445" s="59" t="s">
        <v>163</v>
      </c>
      <c r="J445" s="58" t="str">
        <f>VLOOKUP(I445,Hoja2!A$3:I$54,3,0)</f>
        <v>INTOXICACIÓN, QUEMADURAS</v>
      </c>
      <c r="K445" s="60"/>
      <c r="L445" s="58" t="str">
        <f>VLOOKUP(I445,Hoja2!A$3:I$54,4,0)</f>
        <v>PG INSPECCIONES, PG EMERGENCIA</v>
      </c>
      <c r="M445" s="58" t="str">
        <f>VLOOKUP(I445,Hoja2!A$3:I$54,5,0)</f>
        <v>BRIGADAS DE EMERGENCIA</v>
      </c>
      <c r="N445" s="61">
        <v>10</v>
      </c>
      <c r="O445" s="61">
        <v>3</v>
      </c>
      <c r="P445" s="61">
        <v>10</v>
      </c>
      <c r="Q445" s="61">
        <f t="shared" si="50"/>
        <v>30</v>
      </c>
      <c r="R445" s="61">
        <f t="shared" si="51"/>
        <v>300</v>
      </c>
      <c r="S445" s="61" t="str">
        <f t="shared" si="52"/>
        <v>MA-30</v>
      </c>
      <c r="T445" s="62" t="str">
        <f t="shared" si="53"/>
        <v>II</v>
      </c>
      <c r="U445" s="62" t="str">
        <f t="shared" ref="U445:U480" si="55">IF(T445=0,"",IF(T445="IV","Aceptable",IF(T445="III","Mejorable",IF(T445="II","No Aceptable o Aceptable con Control Especifico",IF(T445="I","No Aceptable","")))))</f>
        <v>No Aceptable o Aceptable con Control Especifico</v>
      </c>
      <c r="V445" s="60">
        <v>3</v>
      </c>
      <c r="W445" s="58" t="str">
        <f>VLOOKUP(I445,Hoja2!A$3:I$54,6,0)</f>
        <v>SECUELA, CALIFICACIÓN DE ENFERMEDAD LABORAL, MUERTE</v>
      </c>
      <c r="X445" s="63"/>
      <c r="Y445" s="63"/>
      <c r="Z445" s="63"/>
      <c r="AA445" s="64" t="str">
        <f>VLOOKUP(I445,Hoja2!A$3:I$54,7,0)</f>
        <v>NS PLANES DE EMERGENCIA</v>
      </c>
      <c r="AB445" s="64" t="str">
        <f>VLOOKUP(I445,Hoja2!A$3:I$54,8,0)</f>
        <v>REPORTES DE CONDICIONES INSEGURAS</v>
      </c>
      <c r="AC445" s="65" t="str">
        <f>VLOOKUP(I445,Hoja2!A$3:I$54,9,0)</f>
        <v>N/A</v>
      </c>
      <c r="AD445" s="83"/>
    </row>
    <row r="446" spans="1:30" ht="40.5">
      <c r="A446" s="158"/>
      <c r="B446" s="155"/>
      <c r="C446" s="128"/>
      <c r="D446" s="131"/>
      <c r="E446" s="134"/>
      <c r="F446" s="134"/>
      <c r="G446" s="134"/>
      <c r="H446" s="58" t="str">
        <f>VLOOKUP(I446,Hoja2!A$3:I$54,2,0)</f>
        <v>ESCALERAS SIN BARANDAL, PISOS A DESNIVEL,INFRAESTRUCTURA DÉBIL, OBJETOS MAL UBICADOS, AUSENCIA DE ORDEN Y ASEO</v>
      </c>
      <c r="I446" s="59" t="s">
        <v>247</v>
      </c>
      <c r="J446" s="58" t="str">
        <f>VLOOKUP(I446,Hoja2!A$3:I$54,3,0)</f>
        <v>CAÍDAS DEL MISMO Y DISTINTO NIVEL, FRACTURAS, GOLPE CON OBJETOS, CAÍDA DE OBJETOS, OBSTRUCCIÓN DE VÍAS</v>
      </c>
      <c r="K446" s="60"/>
      <c r="L446" s="58" t="str">
        <f>VLOOKUP(I446,Hoja2!A$3:I$54,4,0)</f>
        <v>PG INSPECCIONES, PG EMERGENCIA</v>
      </c>
      <c r="M446" s="58" t="str">
        <f>VLOOKUP(I446,Hoja2!A$3:I$54,5,0)</f>
        <v>CAPACITACIÓN</v>
      </c>
      <c r="N446" s="61">
        <v>6</v>
      </c>
      <c r="O446" s="61">
        <v>3</v>
      </c>
      <c r="P446" s="61">
        <v>10</v>
      </c>
      <c r="Q446" s="61">
        <f t="shared" si="50"/>
        <v>18</v>
      </c>
      <c r="R446" s="61">
        <f t="shared" si="51"/>
        <v>180</v>
      </c>
      <c r="S446" s="61" t="str">
        <f t="shared" si="52"/>
        <v>A-18</v>
      </c>
      <c r="T446" s="62" t="str">
        <f t="shared" si="53"/>
        <v>II</v>
      </c>
      <c r="U446" s="62" t="str">
        <f t="shared" si="55"/>
        <v>No Aceptable o Aceptable con Control Especifico</v>
      </c>
      <c r="V446" s="60">
        <v>3</v>
      </c>
      <c r="W446" s="58" t="str">
        <f>VLOOKUP(I446,Hoja2!A$3:I$54,6,0)</f>
        <v>SECUELA, CALIFICACIÓN DE ENFERMEDAD LABORAL, MUERTE</v>
      </c>
      <c r="X446" s="65"/>
      <c r="Y446" s="65"/>
      <c r="Z446" s="65"/>
      <c r="AA446" s="64" t="s">
        <v>337</v>
      </c>
      <c r="AB446" s="64" t="str">
        <f>VLOOKUP(I446,Hoja2!A$3:I$54,8,0)</f>
        <v>REPORTES DE CONDICIONES INSEGURAS</v>
      </c>
      <c r="AC446" s="65" t="str">
        <f>VLOOKUP(I446,Hoja2!A$3:I$54,9,0)</f>
        <v>SEGUIMIENTO A ACCIONES PREVENTIVAS Y CORRECTIVAS</v>
      </c>
      <c r="AD446" s="83"/>
    </row>
    <row r="447" spans="1:30" ht="30">
      <c r="A447" s="158"/>
      <c r="B447" s="155"/>
      <c r="C447" s="128"/>
      <c r="D447" s="131"/>
      <c r="E447" s="134"/>
      <c r="F447" s="134"/>
      <c r="G447" s="134"/>
      <c r="H447" s="58" t="str">
        <f>VLOOKUP(I447,Hoja2!A$3:I$54,2,0)</f>
        <v>LLUVIAS, CRECIENTE DE RIOS Y QUEBRADAS, CAÍDAS DESDE TARAVITAS Y PUENTES</v>
      </c>
      <c r="I447" s="59" t="s">
        <v>334</v>
      </c>
      <c r="J447" s="58" t="str">
        <f>VLOOKUP(I447,Hoja2!A$3:I$54,3,0)</f>
        <v>INMERSIÓN, MUERTE</v>
      </c>
      <c r="K447" s="60"/>
      <c r="L447" s="58" t="str">
        <f>VLOOKUP(I447,Hoja2!A$3:I$54,4,0)</f>
        <v>PG INSPECCIONES, PG EMERGENCIA</v>
      </c>
      <c r="M447" s="58" t="str">
        <f>VLOOKUP(I447,Hoja2!A$3:I$54,5,0)</f>
        <v>CAPACITACIÓN</v>
      </c>
      <c r="N447" s="61">
        <v>10</v>
      </c>
      <c r="O447" s="61">
        <v>3</v>
      </c>
      <c r="P447" s="61">
        <v>25</v>
      </c>
      <c r="Q447" s="61">
        <f t="shared" si="50"/>
        <v>30</v>
      </c>
      <c r="R447" s="61">
        <f t="shared" si="51"/>
        <v>750</v>
      </c>
      <c r="S447" s="61" t="str">
        <f t="shared" si="52"/>
        <v>MA-30</v>
      </c>
      <c r="T447" s="66" t="str">
        <f t="shared" si="53"/>
        <v>I</v>
      </c>
      <c r="U447" s="66" t="str">
        <f t="shared" si="55"/>
        <v>No Aceptable</v>
      </c>
      <c r="V447" s="60">
        <v>3</v>
      </c>
      <c r="W447" s="58" t="str">
        <f>VLOOKUP(I447,Hoja2!A$3:I$54,6,0)</f>
        <v>SECUELA, CALIFICACIÓN DE ENFERMEDAD LABORAL, MUERTE</v>
      </c>
      <c r="X447" s="65"/>
      <c r="Y447" s="65"/>
      <c r="Z447" s="65"/>
      <c r="AA447" s="64" t="s">
        <v>337</v>
      </c>
      <c r="AB447" s="64" t="str">
        <f>VLOOKUP(I447,Hoja2!A$3:I$54,8,0)</f>
        <v>REPORTES DE CONDICIONES INSEGURAS</v>
      </c>
      <c r="AC447" s="65" t="str">
        <f>VLOOKUP(I447,Hoja2!A$3:I$54,9,0)</f>
        <v>SEGUIMIENTO A ACCIONES PREVENTIVAS Y CORRECTIVAS</v>
      </c>
      <c r="AD447" s="83"/>
    </row>
    <row r="448" spans="1:30" ht="51">
      <c r="A448" s="158"/>
      <c r="B448" s="155"/>
      <c r="C448" s="128"/>
      <c r="D448" s="131"/>
      <c r="E448" s="134"/>
      <c r="F448" s="134"/>
      <c r="G448" s="134"/>
      <c r="H448" s="58" t="str">
        <f>VLOOKUP(I448,Hoja2!A$3:I$54,2,0)</f>
        <v>SUPERFICIES DE TRABAJO IRREGULARES O DESLIZANTES</v>
      </c>
      <c r="I448" s="59" t="s">
        <v>248</v>
      </c>
      <c r="J448" s="58" t="str">
        <f>VLOOKUP(I448,Hoja2!A$3:I$54,3,0)</f>
        <v>CAÍDAS DEL MISMO Y DISTINTO NIVEL, FRACTURAS, GOLPE CON OBJETOS</v>
      </c>
      <c r="K448" s="60"/>
      <c r="L448" s="58" t="str">
        <f>VLOOKUP(I448,Hoja2!A$3:I$54,4,0)</f>
        <v>PG INSPECCIONES, PG EMERGENCIA</v>
      </c>
      <c r="M448" s="58" t="str">
        <f>VLOOKUP(I448,Hoja2!A$3:I$54,5,0)</f>
        <v>CAPACITACIÓN</v>
      </c>
      <c r="N448" s="61">
        <v>10</v>
      </c>
      <c r="O448" s="61">
        <v>4</v>
      </c>
      <c r="P448" s="61">
        <v>25</v>
      </c>
      <c r="Q448" s="61">
        <f t="shared" si="50"/>
        <v>40</v>
      </c>
      <c r="R448" s="61">
        <f t="shared" si="51"/>
        <v>1000</v>
      </c>
      <c r="S448" s="61" t="str">
        <f t="shared" si="52"/>
        <v>MA-40</v>
      </c>
      <c r="T448" s="66" t="str">
        <f t="shared" si="53"/>
        <v>I</v>
      </c>
      <c r="U448" s="66" t="str">
        <f t="shared" si="55"/>
        <v>No Aceptable</v>
      </c>
      <c r="V448" s="60">
        <v>3</v>
      </c>
      <c r="W448" s="58" t="str">
        <f>VLOOKUP(I448,Hoja2!A$3:I$54,6,0)</f>
        <v>SECUELA, CALIFICACIÓN DE ENFERMEDAD LABORAL, MUERTE</v>
      </c>
      <c r="X448" s="65"/>
      <c r="Y448" s="65"/>
      <c r="Z448" s="65" t="s">
        <v>336</v>
      </c>
      <c r="AA448" s="64" t="s">
        <v>337</v>
      </c>
      <c r="AB448" s="64" t="str">
        <f>VLOOKUP(I448,Hoja2!A$3:I$54,8,0)</f>
        <v>REPORTES DE CONDICIONES INSEGURAS</v>
      </c>
      <c r="AC448" s="65" t="str">
        <f>VLOOKUP(I448,Hoja2!A$3:I$54,9,0)</f>
        <v>SEGUIMIENTO A ACCIONES PREVENTIVAS Y CORRECTIVAS</v>
      </c>
      <c r="AD448" s="83"/>
    </row>
    <row r="449" spans="1:30" ht="40.5">
      <c r="A449" s="158"/>
      <c r="B449" s="155"/>
      <c r="C449" s="128"/>
      <c r="D449" s="131"/>
      <c r="E449" s="134"/>
      <c r="F449" s="134"/>
      <c r="G449" s="134"/>
      <c r="H449" s="58" t="str">
        <f>VLOOKUP(I449,Hoja2!A$3:I$54,2,0)</f>
        <v>SISTEMAS Y MEDIDAS DE ALMACENAMIENTO</v>
      </c>
      <c r="I449" s="59" t="s">
        <v>249</v>
      </c>
      <c r="J449" s="58" t="str">
        <f>VLOOKUP(I449,Hoja2!A$3:I$54,3,0)</f>
        <v>CAÍDAS DEL MISMO Y DISTINTO NIVEL, FRACTURAS, GOLPE CON OBJETOS, CAÍDA DE OBJETOS, OBSTRUCCIÓN DE VÍAS</v>
      </c>
      <c r="K449" s="60"/>
      <c r="L449" s="58" t="str">
        <f>VLOOKUP(I449,Hoja2!A$3:I$54,4,0)</f>
        <v>PG INSPECCIONES, PG EMERGENCIA</v>
      </c>
      <c r="M449" s="58" t="str">
        <f>VLOOKUP(I449,Hoja2!A$3:I$54,5,0)</f>
        <v>CAPACITACIÓN</v>
      </c>
      <c r="N449" s="61">
        <v>10</v>
      </c>
      <c r="O449" s="61">
        <v>4</v>
      </c>
      <c r="P449" s="61">
        <v>10</v>
      </c>
      <c r="Q449" s="61">
        <f t="shared" si="50"/>
        <v>40</v>
      </c>
      <c r="R449" s="61">
        <f t="shared" si="51"/>
        <v>400</v>
      </c>
      <c r="S449" s="61" t="str">
        <f t="shared" si="52"/>
        <v>MA-40</v>
      </c>
      <c r="T449" s="66" t="str">
        <f t="shared" si="53"/>
        <v>II</v>
      </c>
      <c r="U449" s="66" t="str">
        <f t="shared" si="55"/>
        <v>No Aceptable o Aceptable con Control Especifico</v>
      </c>
      <c r="V449" s="60">
        <v>3</v>
      </c>
      <c r="W449" s="58" t="str">
        <f>VLOOKUP(I449,Hoja2!A$3:I$54,6,0)</f>
        <v>SECUELA, CALIFICACIÓN DE ENFERMEDAD LABORAL, MUERTE</v>
      </c>
      <c r="X449" s="65"/>
      <c r="Y449" s="65"/>
      <c r="Z449" s="65"/>
      <c r="AA449" s="64" t="s">
        <v>337</v>
      </c>
      <c r="AB449" s="64" t="str">
        <f>VLOOKUP(I449,Hoja2!A$3:I$54,8,0)</f>
        <v>REPORTES DE CONDICIONES INSEGURAS</v>
      </c>
      <c r="AC449" s="65" t="str">
        <f>VLOOKUP(I449,Hoja2!A$3:I$54,9,0)</f>
        <v>SEGUIMIENTO A ACCIONES PREVENTIVAS Y CORRECTIVAS</v>
      </c>
      <c r="AD449" s="83"/>
    </row>
    <row r="450" spans="1:30" ht="40.5">
      <c r="A450" s="158"/>
      <c r="B450" s="155"/>
      <c r="C450" s="128"/>
      <c r="D450" s="131"/>
      <c r="E450" s="134"/>
      <c r="F450" s="134"/>
      <c r="G450" s="134"/>
      <c r="H450" s="58" t="str">
        <f>VLOOKUP(I450,Hoja2!A$3:I$54,2,0)</f>
        <v>ATROPELLAMIENTO, ENVESTIDA</v>
      </c>
      <c r="I450" s="59" t="s">
        <v>189</v>
      </c>
      <c r="J450" s="58" t="str">
        <f>VLOOKUP(I450,Hoja2!A$3:I$54,3,0)</f>
        <v>LESIONES, PÉRDIDAS MATERIALES, MUERTE</v>
      </c>
      <c r="K450" s="60"/>
      <c r="L450" s="58" t="str">
        <f>VLOOKUP(I450,Hoja2!A$3:I$54,4,0)</f>
        <v>PG INSPECCIONES, PG EMERGENCIA</v>
      </c>
      <c r="M450" s="58" t="str">
        <f>VLOOKUP(I450,Hoja2!A$3:I$54,5,0)</f>
        <v>PG SEGURIDAD VIAL</v>
      </c>
      <c r="N450" s="61">
        <v>2</v>
      </c>
      <c r="O450" s="61">
        <v>4</v>
      </c>
      <c r="P450" s="61">
        <v>25</v>
      </c>
      <c r="Q450" s="61">
        <f t="shared" si="50"/>
        <v>8</v>
      </c>
      <c r="R450" s="61">
        <f t="shared" si="51"/>
        <v>200</v>
      </c>
      <c r="S450" s="61" t="str">
        <f t="shared" si="52"/>
        <v>M-8</v>
      </c>
      <c r="T450" s="62" t="str">
        <f t="shared" si="53"/>
        <v>II</v>
      </c>
      <c r="U450" s="62" t="str">
        <f t="shared" si="55"/>
        <v>No Aceptable o Aceptable con Control Especifico</v>
      </c>
      <c r="V450" s="60">
        <v>3</v>
      </c>
      <c r="W450" s="58" t="str">
        <f>VLOOKUP(I450,Hoja2!A$3:I$54,6,0)</f>
        <v>SECUELA, CALIFICACIÓN DE ENFERMEDAD LABORAL, MUERTE</v>
      </c>
      <c r="X450" s="65"/>
      <c r="Y450" s="65"/>
      <c r="Z450" s="65"/>
      <c r="AA450" s="64" t="str">
        <f>VLOOKUP(I450,Hoja2!A$3:I$54,7,0)</f>
        <v>NS SEGURIDAD VIAL</v>
      </c>
      <c r="AB450" s="64" t="str">
        <f>VLOOKUP(I450,Hoja2!A$3:I$54,8,0)</f>
        <v>REPORTE DE CONDICIONES</v>
      </c>
      <c r="AC450" s="65" t="str">
        <f>VLOOKUP(I450,Hoja2!A$3:I$54,9,0)</f>
        <v>LISTAS PREOPERACIONALES, MANTENIMIENTO PREVENTIVO Y CORRECTIVO</v>
      </c>
      <c r="AD450" s="83"/>
    </row>
    <row r="451" spans="1:30" ht="40.5">
      <c r="A451" s="158"/>
      <c r="B451" s="155"/>
      <c r="C451" s="128"/>
      <c r="D451" s="131"/>
      <c r="E451" s="134"/>
      <c r="F451" s="134"/>
      <c r="G451" s="134"/>
      <c r="H451" s="58" t="str">
        <f>VLOOKUP(I451,Hoja2!A$3:I$54,2,0)</f>
        <v>ATRACO, ROBO, ATENTADO, SECUESTROS, DE ORDEN PÚBLICO</v>
      </c>
      <c r="I451" s="59" t="s">
        <v>180</v>
      </c>
      <c r="J451" s="58" t="str">
        <f>VLOOKUP(I451,Hoja2!A$3:I$54,3,0)</f>
        <v>HERIDAS, LESIONES FÍSICAS / PSICOLÓGICAS</v>
      </c>
      <c r="K451" s="60"/>
      <c r="L451" s="58" t="str">
        <f>VLOOKUP(I451,Hoja2!A$3:I$54,4,0)</f>
        <v>PG INSPECCIONES, PG EMERGENCIA</v>
      </c>
      <c r="M451" s="58" t="str">
        <f>VLOOKUP(I451,Hoja2!A$3:I$54,5,0)</f>
        <v>UNIFORMES CORPORATIVOS, CHAQUETAS CORPORATIVAS, CARNETIZACIÓN</v>
      </c>
      <c r="N451" s="61">
        <v>6</v>
      </c>
      <c r="O451" s="61">
        <v>3</v>
      </c>
      <c r="P451" s="61">
        <v>25</v>
      </c>
      <c r="Q451" s="61">
        <f t="shared" si="50"/>
        <v>18</v>
      </c>
      <c r="R451" s="61">
        <f t="shared" si="51"/>
        <v>450</v>
      </c>
      <c r="S451" s="61" t="str">
        <f t="shared" si="52"/>
        <v>A-18</v>
      </c>
      <c r="T451" s="62" t="str">
        <f t="shared" si="53"/>
        <v>II</v>
      </c>
      <c r="U451" s="62" t="str">
        <f t="shared" si="55"/>
        <v>No Aceptable o Aceptable con Control Especifico</v>
      </c>
      <c r="V451" s="60">
        <v>3</v>
      </c>
      <c r="W451" s="58" t="str">
        <f>VLOOKUP(I451,Hoja2!A$3:I$54,6,0)</f>
        <v>SECUELA, CALIFICACIÓN DE ENFERMEDAD LABORAL, MUERTE</v>
      </c>
      <c r="X451" s="65"/>
      <c r="Y451" s="65"/>
      <c r="Z451" s="65"/>
      <c r="AA451" s="64" t="s">
        <v>337</v>
      </c>
      <c r="AB451" s="64" t="str">
        <f>VLOOKUP(I451,Hoja2!A$3:I$54,8,0)</f>
        <v>BUENAS PRACTICAS, APLICACIÓN DE PROCEDIMIENTOS</v>
      </c>
      <c r="AC451" s="65" t="str">
        <f>VLOOKUP(I451,Hoja2!A$3:I$54,9,0)</f>
        <v>BUENAS PRACTICAS</v>
      </c>
      <c r="AD451" s="83"/>
    </row>
    <row r="452" spans="1:30" ht="40.5">
      <c r="A452" s="158"/>
      <c r="B452" s="155"/>
      <c r="C452" s="128"/>
      <c r="D452" s="131"/>
      <c r="E452" s="134"/>
      <c r="F452" s="134"/>
      <c r="G452" s="134"/>
      <c r="H452" s="58" t="str">
        <f>VLOOKUP(I452,Hoja2!A$3:I$54,2,0)</f>
        <v>EXPLOSION, FUGA, DERRAME E INCENDIO</v>
      </c>
      <c r="I452" s="59" t="s">
        <v>230</v>
      </c>
      <c r="J452" s="58" t="str">
        <f>VLOOKUP(I452,Hoja2!A$3:I$54,3,0)</f>
        <v>INTOXICACIÓN, QUEMADURAS, LESIONES, ATRAPAMIENTO</v>
      </c>
      <c r="K452" s="60"/>
      <c r="L452" s="58" t="str">
        <f>VLOOKUP(I452,Hoja2!A$3:I$54,4,0)</f>
        <v>PG INSPECCIONES, PG EMERGENCIA</v>
      </c>
      <c r="M452" s="58" t="str">
        <f>VLOOKUP(I452,Hoja2!A$3:I$54,5,0)</f>
        <v>NO OBSERVADO</v>
      </c>
      <c r="N452" s="61">
        <v>6</v>
      </c>
      <c r="O452" s="61">
        <v>3</v>
      </c>
      <c r="P452" s="61">
        <v>10</v>
      </c>
      <c r="Q452" s="61">
        <f t="shared" si="50"/>
        <v>18</v>
      </c>
      <c r="R452" s="61">
        <f t="shared" si="51"/>
        <v>180</v>
      </c>
      <c r="S452" s="61" t="str">
        <f t="shared" si="52"/>
        <v>A-18</v>
      </c>
      <c r="T452" s="62" t="str">
        <f t="shared" si="53"/>
        <v>II</v>
      </c>
      <c r="U452" s="62" t="str">
        <f t="shared" si="55"/>
        <v>No Aceptable o Aceptable con Control Especifico</v>
      </c>
      <c r="V452" s="60">
        <v>3</v>
      </c>
      <c r="W452" s="58" t="str">
        <f>VLOOKUP(I452,Hoja2!A$3:I$54,6,0)</f>
        <v>SECUELA, CALIFICACIÓN DE ENFERMEDAD LABORAL, MUERTE</v>
      </c>
      <c r="X452" s="65"/>
      <c r="Y452" s="65"/>
      <c r="Z452" s="65"/>
      <c r="AA452" s="64" t="str">
        <f>VLOOKUP(I452,Hoja2!A$3:I$54,7,0)</f>
        <v>NS PLANES DE EMERGENCIA</v>
      </c>
      <c r="AB452" s="64" t="str">
        <f>VLOOKUP(I452,Hoja2!A$3:I$54,8,0)</f>
        <v>PROTOCOLOS DE EVACUACIÓN, PUNTO DE ENCUENTRO</v>
      </c>
      <c r="AC452" s="65" t="str">
        <f>VLOOKUP(I452,Hoja2!A$3:I$54,9,0)</f>
        <v>N/A</v>
      </c>
      <c r="AD452" s="83"/>
    </row>
    <row r="453" spans="1:30" ht="51">
      <c r="A453" s="158"/>
      <c r="B453" s="155"/>
      <c r="C453" s="128"/>
      <c r="D453" s="131"/>
      <c r="E453" s="134"/>
      <c r="F453" s="134"/>
      <c r="G453" s="134"/>
      <c r="H453" s="109" t="str">
        <f>VLOOKUP(I453,[1]Hoja2!A$3:I$54,2,0)</f>
        <v>MÁQUINARIA Y EQUIPO</v>
      </c>
      <c r="I453" s="59" t="s">
        <v>168</v>
      </c>
      <c r="J453" s="109" t="str">
        <f>VLOOKUP(I453,[1]Hoja2!A$3:I$54,3,0)</f>
        <v>ATRAPAMIENTO, AMPUTACIÓN, APLASTAMIENTO, FRACTURA</v>
      </c>
      <c r="K453" s="60"/>
      <c r="L453" s="109" t="str">
        <f>VLOOKUP(I453,[1]Hoja2!A$3:I$54,4,0)</f>
        <v>PG INSPECCIONES, PG EMERGENCIA, REQUISITOS PARA MANEJO DE MÁQUINAS, REQUISITOS PARA REALIZAR LABORES EN TALLERES</v>
      </c>
      <c r="M453" s="109" t="str">
        <f>VLOOKUP(I453,[1]Hoja2!A$3:I$54,5,0)</f>
        <v>ELEMENTOS DE PROTECCIÓN PERSONAL</v>
      </c>
      <c r="N453" s="61">
        <v>2</v>
      </c>
      <c r="O453" s="61">
        <v>3</v>
      </c>
      <c r="P453" s="61">
        <v>10</v>
      </c>
      <c r="Q453" s="61">
        <f t="shared" si="50"/>
        <v>6</v>
      </c>
      <c r="R453" s="61">
        <f t="shared" si="51"/>
        <v>60</v>
      </c>
      <c r="S453" s="61" t="str">
        <f t="shared" si="52"/>
        <v>M-6</v>
      </c>
      <c r="T453" s="62" t="str">
        <f t="shared" si="53"/>
        <v>III</v>
      </c>
      <c r="U453" s="62" t="str">
        <f t="shared" si="55"/>
        <v>Mejorable</v>
      </c>
      <c r="V453" s="60">
        <v>3</v>
      </c>
      <c r="W453" s="109" t="str">
        <f>VLOOKUP(I453,[1]Hoja2!A$3:I$54,6,0)</f>
        <v>SECUELA, CALIFICACIÓN DE ENFERMEDAD LABORAL, MUERTE</v>
      </c>
      <c r="X453" s="65"/>
      <c r="Y453" s="65"/>
      <c r="Z453" s="65"/>
      <c r="AA453" s="64" t="str">
        <f>VLOOKUP(I453,[1]Hoja2!A$3:I$54,7,0)</f>
        <v>NS EQUIPOS</v>
      </c>
      <c r="AB453" s="64" t="str">
        <f>VLOOKUP(I453,[1]Hoja2!A$3:I$54,8,0)</f>
        <v>BUENAS PRACTICAS, PROCEDIMIENTOS, INSPECCIONES PREUSO OPERACIONALES</v>
      </c>
      <c r="AC453" s="65" t="str">
        <f>VLOOKUP(I453,[1]Hoja2!A$3:I$54,9,0)</f>
        <v>INSPECCIONES PREOPERACIONALES</v>
      </c>
      <c r="AD453" s="83"/>
    </row>
    <row r="454" spans="1:30" ht="63.75">
      <c r="A454" s="158"/>
      <c r="B454" s="155"/>
      <c r="C454" s="128"/>
      <c r="D454" s="131"/>
      <c r="E454" s="134"/>
      <c r="F454" s="134"/>
      <c r="G454" s="134"/>
      <c r="H454" s="109" t="str">
        <f>VLOOKUP(I454,[1]Hoja2!A$3:I$54,2,0)</f>
        <v>HERRAMIENTAS MANUALES</v>
      </c>
      <c r="I454" s="59" t="s">
        <v>174</v>
      </c>
      <c r="J454" s="109" t="str">
        <f>VLOOKUP(I454,[1]Hoja2!A$3:I$54,3,0)</f>
        <v>QUEMADURAS, LESIONES, PELLIZCOS, APLASTAMIENTOS</v>
      </c>
      <c r="K454" s="60"/>
      <c r="L454" s="109" t="str">
        <f>VLOOKUP(I454,[1]Hoja2!A$3:I$54,4,0)</f>
        <v>REQUISITOS MANEJO DE EQUIPOS EMPLEADOS EN LABORES DE CONSTRUCCION ACUEDUCTO Y ALCANTARILLADO, PG INSPECCIONES,PG EMERGENCIA, REQUISITOS  PARA EL MANEJO DE MÁQUINAS HERRAMIENTAS</v>
      </c>
      <c r="M454" s="109" t="str">
        <f>VLOOKUP(I454,[1]Hoja2!A$3:I$54,5,0)</f>
        <v>ELEMENTOS DE PROTECCIÓN PERSONAL</v>
      </c>
      <c r="N454" s="61">
        <v>2</v>
      </c>
      <c r="O454" s="61">
        <v>1</v>
      </c>
      <c r="P454" s="61">
        <v>10</v>
      </c>
      <c r="Q454" s="61">
        <f t="shared" si="50"/>
        <v>2</v>
      </c>
      <c r="R454" s="61">
        <f t="shared" si="51"/>
        <v>20</v>
      </c>
      <c r="S454" s="61" t="str">
        <f t="shared" si="52"/>
        <v>B-2</v>
      </c>
      <c r="T454" s="62" t="str">
        <f t="shared" si="53"/>
        <v>IV</v>
      </c>
      <c r="U454" s="62" t="str">
        <f t="shared" si="55"/>
        <v>Aceptable</v>
      </c>
      <c r="V454" s="60">
        <v>3</v>
      </c>
      <c r="W454" s="109" t="str">
        <f>VLOOKUP(I454,[1]Hoja2!A$3:I$54,6,0)</f>
        <v>SECUELA, CALIFICACIÓN DE ENFERMEDAD LABORAL</v>
      </c>
      <c r="X454" s="65"/>
      <c r="Y454" s="65"/>
      <c r="Z454" s="65"/>
      <c r="AA454" s="64" t="str">
        <f>VLOOKUP(I454,[1]Hoja2!A$3:I$54,7,0)</f>
        <v>NS HERRAMIENTAS</v>
      </c>
      <c r="AB454" s="64" t="str">
        <f>VLOOKUP(I454,[1]Hoja2!A$3:I$54,8,0)</f>
        <v>BUENAS PRACTICAS,  INSPECCIONES OPERACIONALES</v>
      </c>
      <c r="AC454" s="65" t="str">
        <f>VLOOKUP(I454,[1]Hoja2!A$3:I$54,9,0)</f>
        <v>INSPECCIONES PREOPERACIONALES</v>
      </c>
      <c r="AD454" s="83"/>
    </row>
    <row r="455" spans="1:30" ht="40.5">
      <c r="A455" s="158"/>
      <c r="B455" s="155"/>
      <c r="C455" s="128"/>
      <c r="D455" s="131"/>
      <c r="E455" s="134"/>
      <c r="F455" s="134"/>
      <c r="G455" s="134"/>
      <c r="H455" s="109" t="str">
        <f>VLOOKUP(I455,[1]Hoja2!A$3:I$54,2,0)</f>
        <v>MANTENIMIENTO DE PUENTE GRUAS, LIMPIEZA DE CANALES, MANTENIMIENTO DE INSTALACIONES LOCATIVAS, MANTENIMIENTO Y REPARACION DE POZOS</v>
      </c>
      <c r="I455" s="59" t="s">
        <v>203</v>
      </c>
      <c r="J455" s="109" t="str">
        <f>VLOOKUP(I455,[1]Hoja2!A$3:I$54,3,0)</f>
        <v>LESIONES, FRACTURAS</v>
      </c>
      <c r="K455" s="60"/>
      <c r="L455" s="109" t="str">
        <f>VLOOKUP(I455,[1]Hoja2!A$3:I$54,4,0)</f>
        <v>PG INSPECCIONES, PG EMERGENCIA, REQUISITOS MÍNIMOS DE SEGURIDAD E HIGIENE PARA TRABAJOS EN ALTURAS</v>
      </c>
      <c r="M455" s="109" t="str">
        <f>VLOOKUP(I455,[1]Hoja2!A$3:I$54,5,0)</f>
        <v>ELEMENTOS DE PROTECCIÓN PERSONAL</v>
      </c>
      <c r="N455" s="61">
        <v>6</v>
      </c>
      <c r="O455" s="61">
        <v>3</v>
      </c>
      <c r="P455" s="61">
        <v>25</v>
      </c>
      <c r="Q455" s="61">
        <f t="shared" si="50"/>
        <v>18</v>
      </c>
      <c r="R455" s="61">
        <f t="shared" si="51"/>
        <v>450</v>
      </c>
      <c r="S455" s="61" t="str">
        <f t="shared" si="52"/>
        <v>A-18</v>
      </c>
      <c r="T455" s="62" t="str">
        <f t="shared" si="53"/>
        <v>II</v>
      </c>
      <c r="U455" s="62" t="str">
        <f t="shared" si="55"/>
        <v>No Aceptable o Aceptable con Control Especifico</v>
      </c>
      <c r="V455" s="60">
        <v>3</v>
      </c>
      <c r="W455" s="109" t="str">
        <f>VLOOKUP(I455,[1]Hoja2!A$3:I$54,6,0)</f>
        <v>SECUELA, CALIFICACIÓN DE ENFERMEDAD LABORAL, MUERTE</v>
      </c>
      <c r="X455" s="65"/>
      <c r="Y455" s="65"/>
      <c r="Z455" s="65"/>
      <c r="AA455" s="64" t="str">
        <f>VLOOKUP(I455,[1]Hoja2!A$3:I$54,7,0)</f>
        <v>NS TRABAJO EN ALTURAS</v>
      </c>
      <c r="AB455" s="64" t="str">
        <f>VLOOKUP(I455,[1]Hoja2!A$3:I$54,8,0)</f>
        <v>BUENAS PRACTICAS Y USO DE EPP COLECTIVOS</v>
      </c>
      <c r="AC455" s="65" t="str">
        <f>VLOOKUP(I455,[1]Hoja2!A$3:I$54,9,0)</f>
        <v>USO EPP, LISTAS PREOPERACIONALES</v>
      </c>
      <c r="AD455" s="83"/>
    </row>
    <row r="456" spans="1:30" ht="40.5">
      <c r="A456" s="158"/>
      <c r="B456" s="155"/>
      <c r="C456" s="128"/>
      <c r="D456" s="131"/>
      <c r="E456" s="134"/>
      <c r="F456" s="134"/>
      <c r="G456" s="134"/>
      <c r="H456" s="109" t="str">
        <f>VLOOKUP(I456,[1]Hoja2!A$3:I$54,2,0)</f>
        <v>INGRESO A POZOS, RED DE ACUEDUCTO, EXCAVACIONES</v>
      </c>
      <c r="I456" s="59" t="s">
        <v>196</v>
      </c>
      <c r="J456" s="109" t="str">
        <f>VLOOKUP(I456,[1]Hoja2!A$3:I$54,3,0)</f>
        <v>INTOXICACIÓN, ASFIXIA</v>
      </c>
      <c r="K456" s="60"/>
      <c r="L456" s="109" t="str">
        <f>VLOOKUP(I456,[1]Hoja2!A$3:I$54,4,0)</f>
        <v>PG INSPECCIONES, PG EMERGENCIA, REQUISITOS MÍNIMOS DE SEGURIDAD E HIGIENE PARA ESPACIOS CONFINADOS</v>
      </c>
      <c r="M456" s="109" t="str">
        <f>VLOOKUP(I456,[1]Hoja2!A$3:I$54,5,0)</f>
        <v>ELEMENTOS DE PROTECCIÓN PERSONAL</v>
      </c>
      <c r="N456" s="61">
        <v>6</v>
      </c>
      <c r="O456" s="61">
        <v>3</v>
      </c>
      <c r="P456" s="61">
        <v>25</v>
      </c>
      <c r="Q456" s="61">
        <f t="shared" si="50"/>
        <v>18</v>
      </c>
      <c r="R456" s="61">
        <f t="shared" si="51"/>
        <v>450</v>
      </c>
      <c r="S456" s="61" t="str">
        <f t="shared" si="52"/>
        <v>A-18</v>
      </c>
      <c r="T456" s="62" t="str">
        <f t="shared" si="53"/>
        <v>II</v>
      </c>
      <c r="U456" s="62" t="str">
        <f t="shared" si="55"/>
        <v>No Aceptable o Aceptable con Control Especifico</v>
      </c>
      <c r="V456" s="60">
        <v>3</v>
      </c>
      <c r="W456" s="109" t="str">
        <f>VLOOKUP(I456,[1]Hoja2!A$3:I$54,6,0)</f>
        <v>SECUELA, CALIFICACIÓN DE ENFERMEDAD LABORAL, MUERTE</v>
      </c>
      <c r="X456" s="65"/>
      <c r="Y456" s="65"/>
      <c r="Z456" s="65"/>
      <c r="AA456" s="64" t="str">
        <f>VLOOKUP(I456,[1]Hoja2!A$3:I$54,7,0)</f>
        <v>NS ESPACIOS CONFINADOS</v>
      </c>
      <c r="AB456" s="64" t="str">
        <f>VLOOKUP(I456,[1]Hoja2!A$3:I$54,8,0)</f>
        <v>BUENAS PRACTICAS, USO DE EPP Y COLECTIVOS</v>
      </c>
      <c r="AC456" s="65" t="str">
        <f>VLOOKUP(I456,[1]Hoja2!A$3:I$54,9,0)</f>
        <v>LISTAS PREOPERACIONALES</v>
      </c>
      <c r="AD456" s="83"/>
    </row>
    <row r="457" spans="1:30" ht="38.25">
      <c r="A457" s="158"/>
      <c r="B457" s="155"/>
      <c r="C457" s="128"/>
      <c r="D457" s="131"/>
      <c r="E457" s="134"/>
      <c r="F457" s="134"/>
      <c r="G457" s="134"/>
      <c r="H457" s="58" t="str">
        <f>VLOOKUP(I457,Hoja2!A$3:I$54,2,0)</f>
        <v>CARGA Y DESCARGA DE MÁQUINARIAS Y EQUIPOS</v>
      </c>
      <c r="I457" s="59" t="s">
        <v>216</v>
      </c>
      <c r="J457" s="58" t="str">
        <f>VLOOKUP(I457,Hoja2!A$3:I$54,3,0)</f>
        <v>APLASTAMIENTO, ATRAPAMIENTO, AMPUTACIÓN, PÉRDIDAS MATERIALES, FRACTURAS</v>
      </c>
      <c r="K457" s="60"/>
      <c r="L457" s="58" t="str">
        <f>VLOOKUP(I457,Hoja2!A$3:I$54,4,0)</f>
        <v>PG INSPECCIONES, PG EMERGENCIA, REQUISITOS MÍNIMOS DE SEGURIDAD E HIGIENE PARA TRABAJOS EN ALTURAS</v>
      </c>
      <c r="M457" s="58" t="str">
        <f>VLOOKUP(I457,Hoja2!A$3:I$54,5,0)</f>
        <v>NO OBSERVADO</v>
      </c>
      <c r="N457" s="61">
        <v>2</v>
      </c>
      <c r="O457" s="61">
        <v>1</v>
      </c>
      <c r="P457" s="61">
        <v>10</v>
      </c>
      <c r="Q457" s="61">
        <f t="shared" si="50"/>
        <v>2</v>
      </c>
      <c r="R457" s="61">
        <f t="shared" si="51"/>
        <v>20</v>
      </c>
      <c r="S457" s="61" t="str">
        <f t="shared" si="52"/>
        <v>B-2</v>
      </c>
      <c r="T457" s="62" t="str">
        <f t="shared" si="53"/>
        <v>IV</v>
      </c>
      <c r="U457" s="62" t="str">
        <f t="shared" si="55"/>
        <v>Aceptable</v>
      </c>
      <c r="V457" s="60">
        <v>3</v>
      </c>
      <c r="W457" s="58" t="str">
        <f>VLOOKUP(I457,Hoja2!A$3:I$54,6,0)</f>
        <v>SECUELA, CALIFICACIÓN DE ENFERMEDAD LABORAL, MUERTE</v>
      </c>
      <c r="X457" s="65"/>
      <c r="Y457" s="65"/>
      <c r="Z457" s="65"/>
      <c r="AA457" s="64" t="str">
        <f>VLOOKUP(I457,Hoja2!A$3:I$54,7,0)</f>
        <v>NS DE IZAJE</v>
      </c>
      <c r="AB457" s="64" t="str">
        <f>VLOOKUP(I457,Hoja2!A$3:I$54,8,0)</f>
        <v>BUENAS PRACTICAS, INSPECCIONES PREOPERACIONALES</v>
      </c>
      <c r="AC457" s="65" t="str">
        <f>VLOOKUP(I457,Hoja2!A$3:I$54,9,0)</f>
        <v>USO ADECUADO DE LENGUAJE PARA OPERACIONES DE IZAJE</v>
      </c>
      <c r="AD457" s="83"/>
    </row>
    <row r="458" spans="1:30" ht="40.5">
      <c r="A458" s="158"/>
      <c r="B458" s="155"/>
      <c r="C458" s="128"/>
      <c r="D458" s="131"/>
      <c r="E458" s="134"/>
      <c r="F458" s="134"/>
      <c r="G458" s="134"/>
      <c r="H458" s="114" t="str">
        <f>VLOOKUP(I458,Hoja2!A$3:I$54,2,0)</f>
        <v>EXPLOSION, FUGA, DERRAME E INCENDIO</v>
      </c>
      <c r="I458" s="59" t="s">
        <v>230</v>
      </c>
      <c r="J458" s="114" t="str">
        <f>VLOOKUP(I458,Hoja2!A$3:I$54,3,0)</f>
        <v>INTOXICACIÓN, QUEMADURAS, LESIONES, ATRAPAMIENTO</v>
      </c>
      <c r="K458" s="60"/>
      <c r="L458" s="114" t="str">
        <f>VLOOKUP(I458,Hoja2!A$3:I$54,4,0)</f>
        <v>PG INSPECCIONES, PG EMERGENCIA</v>
      </c>
      <c r="M458" s="114" t="str">
        <f>VLOOKUP(I458,Hoja2!A$3:I$54,5,0)</f>
        <v>NO OBSERVADO</v>
      </c>
      <c r="N458" s="61">
        <v>6</v>
      </c>
      <c r="O458" s="61">
        <v>3</v>
      </c>
      <c r="P458" s="61">
        <v>25</v>
      </c>
      <c r="Q458" s="61">
        <f t="shared" si="50"/>
        <v>18</v>
      </c>
      <c r="R458" s="61">
        <f t="shared" si="51"/>
        <v>450</v>
      </c>
      <c r="S458" s="61" t="str">
        <f t="shared" si="52"/>
        <v>A-18</v>
      </c>
      <c r="T458" s="62" t="str">
        <f t="shared" si="53"/>
        <v>II</v>
      </c>
      <c r="U458" s="62" t="str">
        <f t="shared" si="55"/>
        <v>No Aceptable o Aceptable con Control Especifico</v>
      </c>
      <c r="V458" s="60">
        <v>3</v>
      </c>
      <c r="W458" s="114" t="str">
        <f>VLOOKUP(I458,Hoja2!A$3:I$54,6,0)</f>
        <v>SECUELA, CALIFICACIÓN DE ENFERMEDAD LABORAL, MUERTE</v>
      </c>
      <c r="X458" s="65"/>
      <c r="Y458" s="65"/>
      <c r="Z458" s="65"/>
      <c r="AA458" s="64" t="str">
        <f>VLOOKUP(I458,Hoja2!A$3:I$54,7,0)</f>
        <v>NS PLANES DE EMERGENCIA</v>
      </c>
      <c r="AB458" s="64" t="str">
        <f>VLOOKUP(I458,Hoja2!A$3:I$54,8,0)</f>
        <v>PROTOCOLOS DE EVACUACIÓN, PUNTO DE ENCUENTRO</v>
      </c>
      <c r="AC458" s="65" t="str">
        <f>VLOOKUP(I458,Hoja2!A$3:I$54,9,0)</f>
        <v>N/A</v>
      </c>
      <c r="AD458" s="83"/>
    </row>
    <row r="459" spans="1:30" ht="15">
      <c r="A459" s="158"/>
      <c r="B459" s="155"/>
      <c r="C459" s="128"/>
      <c r="D459" s="131"/>
      <c r="E459" s="134"/>
      <c r="F459" s="134"/>
      <c r="G459" s="134"/>
      <c r="H459" s="58" t="str">
        <f>VLOOKUP(I459,Hoja2!A$3:I$54,2,0)</f>
        <v>AUSENCIA O EXCESO DE LUZ EN UN AMBIENTE</v>
      </c>
      <c r="I459" s="59" t="s">
        <v>47</v>
      </c>
      <c r="J459" s="58" t="str">
        <f>VLOOKUP(I459,Hoja2!A$3:I$54,3,0)</f>
        <v>ESTRÉS, DIFICULTAD PARA VER, CANSANCIO VISUAL</v>
      </c>
      <c r="K459" s="60"/>
      <c r="L459" s="58" t="str">
        <f>VLOOKUP(I459,Hoja2!A$3:I$54,4,0)</f>
        <v>PG INSPECCIONES, PG EMERGENCIA</v>
      </c>
      <c r="M459" s="58" t="str">
        <f>VLOOKUP(I459,Hoja2!A$3:I$54,5,0)</f>
        <v>NO OBSERVADO</v>
      </c>
      <c r="N459" s="61">
        <v>10</v>
      </c>
      <c r="O459" s="61">
        <v>3</v>
      </c>
      <c r="P459" s="61">
        <v>25</v>
      </c>
      <c r="Q459" s="61">
        <f t="shared" si="50"/>
        <v>30</v>
      </c>
      <c r="R459" s="61">
        <f t="shared" si="51"/>
        <v>750</v>
      </c>
      <c r="S459" s="61" t="str">
        <f t="shared" si="52"/>
        <v>MA-30</v>
      </c>
      <c r="T459" s="62" t="str">
        <f t="shared" si="53"/>
        <v>I</v>
      </c>
      <c r="U459" s="62" t="str">
        <f t="shared" si="55"/>
        <v>No Aceptable</v>
      </c>
      <c r="V459" s="60">
        <v>3</v>
      </c>
      <c r="W459" s="58" t="str">
        <f>VLOOKUP(I459,Hoja2!A$3:I$54,6,0)</f>
        <v>SECUELA, CALIFICACIÓN DE ENFERMEDAD LABORAL</v>
      </c>
      <c r="X459" s="65"/>
      <c r="Y459" s="65"/>
      <c r="Z459" s="65"/>
      <c r="AA459" s="64" t="s">
        <v>337</v>
      </c>
      <c r="AB459" s="64" t="str">
        <f>VLOOKUP(I459,Hoja2!A$3:I$54,8,0)</f>
        <v>AUTOCUIDADO E HIGIENE</v>
      </c>
      <c r="AC459" s="65" t="str">
        <f>VLOOKUP(I459,Hoja2!A$3:I$54,9,0)</f>
        <v>PG HIGIENE</v>
      </c>
      <c r="AD459" s="83"/>
    </row>
    <row r="460" spans="1:30" ht="15">
      <c r="A460" s="158"/>
      <c r="B460" s="155"/>
      <c r="C460" s="128"/>
      <c r="D460" s="131"/>
      <c r="E460" s="134"/>
      <c r="F460" s="134"/>
      <c r="G460" s="134"/>
      <c r="H460" s="58" t="str">
        <f>VLOOKUP(I460,Hoja2!A$3:I$54,2,0)</f>
        <v>MÁQUINARIA O EQUIPO</v>
      </c>
      <c r="I460" s="59" t="s">
        <v>54</v>
      </c>
      <c r="J460" s="58" t="str">
        <f>VLOOKUP(I460,Hoja2!A$3:I$54,3,0)</f>
        <v>SORDERA, ESTRÉS, HIPOACUSIA, CEFALÉA, IRRATIBILIDAD</v>
      </c>
      <c r="K460" s="60"/>
      <c r="L460" s="58" t="str">
        <f>VLOOKUP(I460,Hoja2!A$3:I$54,4,0)</f>
        <v>PG INSPECCIONES, PG EMERGENCIA</v>
      </c>
      <c r="M460" s="58" t="str">
        <f>VLOOKUP(I460,Hoja2!A$3:I$54,5,0)</f>
        <v>PVE RUIDO</v>
      </c>
      <c r="N460" s="61">
        <v>10</v>
      </c>
      <c r="O460" s="61">
        <v>3</v>
      </c>
      <c r="P460" s="61">
        <v>25</v>
      </c>
      <c r="Q460" s="61">
        <f t="shared" si="50"/>
        <v>30</v>
      </c>
      <c r="R460" s="61">
        <f t="shared" si="51"/>
        <v>750</v>
      </c>
      <c r="S460" s="61" t="str">
        <f t="shared" si="52"/>
        <v>MA-30</v>
      </c>
      <c r="T460" s="62" t="str">
        <f t="shared" si="53"/>
        <v>I</v>
      </c>
      <c r="U460" s="62" t="str">
        <f t="shared" si="55"/>
        <v>No Aceptable</v>
      </c>
      <c r="V460" s="60">
        <v>3</v>
      </c>
      <c r="W460" s="58" t="str">
        <f>VLOOKUP(I460,Hoja2!A$3:I$54,6,0)</f>
        <v>SECUELA, CALIFICACIÓN DE ENFERMEDAD LABORAL</v>
      </c>
      <c r="X460" s="65"/>
      <c r="Y460" s="65"/>
      <c r="Z460" s="65"/>
      <c r="AA460" s="64" t="s">
        <v>337</v>
      </c>
      <c r="AB460" s="64" t="str">
        <f>VLOOKUP(I460,Hoja2!A$3:I$54,8,0)</f>
        <v>AUTOCUIDADO E HIGIENE</v>
      </c>
      <c r="AC460" s="65" t="str">
        <f>VLOOKUP(I460,Hoja2!A$3:I$54,9,0)</f>
        <v>FORTALECIMIENTO PV RUIDO</v>
      </c>
      <c r="AD460" s="83"/>
    </row>
    <row r="461" spans="1:30" ht="15">
      <c r="A461" s="158"/>
      <c r="B461" s="155"/>
      <c r="C461" s="128"/>
      <c r="D461" s="131"/>
      <c r="E461" s="134"/>
      <c r="F461" s="134"/>
      <c r="G461" s="134"/>
      <c r="H461" s="58" t="str">
        <f>VLOOKUP(I461,Hoja2!A$3:I$54,2,0)</f>
        <v>MÁQUINARIA O EQUIPO</v>
      </c>
      <c r="I461" s="59" t="s">
        <v>59</v>
      </c>
      <c r="J461" s="58" t="str">
        <f>VLOOKUP(I461,Hoja2!A$3:I$54,3,0)</f>
        <v>MAREOS, VÓMITOS, Y SÍNTOMAS NEURÓLOGICOS</v>
      </c>
      <c r="K461" s="60"/>
      <c r="L461" s="58" t="str">
        <f>VLOOKUP(I461,Hoja2!A$3:I$54,4,0)</f>
        <v>PG INSPECCIONES, PG EMERGENCIA</v>
      </c>
      <c r="M461" s="58" t="str">
        <f>VLOOKUP(I461,Hoja2!A$3:I$54,5,0)</f>
        <v>PVE RUIDO</v>
      </c>
      <c r="N461" s="61">
        <v>10</v>
      </c>
      <c r="O461" s="61">
        <v>3</v>
      </c>
      <c r="P461" s="61">
        <v>25</v>
      </c>
      <c r="Q461" s="61">
        <f t="shared" si="50"/>
        <v>30</v>
      </c>
      <c r="R461" s="61">
        <f t="shared" si="51"/>
        <v>750</v>
      </c>
      <c r="S461" s="61" t="str">
        <f t="shared" si="52"/>
        <v>MA-30</v>
      </c>
      <c r="T461" s="62" t="str">
        <f t="shared" si="53"/>
        <v>I</v>
      </c>
      <c r="U461" s="62" t="str">
        <f t="shared" si="55"/>
        <v>No Aceptable</v>
      </c>
      <c r="V461" s="60">
        <v>3</v>
      </c>
      <c r="W461" s="58" t="str">
        <f>VLOOKUP(I461,Hoja2!A$3:I$54,6,0)</f>
        <v>SECUELA, CALIFICACIÓN DE ENFERMEDAD LABORAL</v>
      </c>
      <c r="X461" s="65"/>
      <c r="Y461" s="65"/>
      <c r="Z461" s="65"/>
      <c r="AA461" s="64" t="s">
        <v>337</v>
      </c>
      <c r="AB461" s="64" t="str">
        <f>VLOOKUP(I461,Hoja2!A$3:I$54,8,0)</f>
        <v>AUTOCUIDADO</v>
      </c>
      <c r="AC461" s="65" t="str">
        <f>VLOOKUP(I461,Hoja2!A$3:I$54,9,0)</f>
        <v>PG HIGIENE</v>
      </c>
      <c r="AD461" s="83"/>
    </row>
    <row r="462" spans="1:30" ht="15">
      <c r="A462" s="158"/>
      <c r="B462" s="155"/>
      <c r="C462" s="128"/>
      <c r="D462" s="131"/>
      <c r="E462" s="134"/>
      <c r="F462" s="134"/>
      <c r="G462" s="134"/>
      <c r="H462" s="58" t="str">
        <f>VLOOKUP(I462,Hoja2!A$3:I$54,2,0)</f>
        <v>X, GAMMA, ALFA, BETA, NEUTRONES</v>
      </c>
      <c r="I462" s="59" t="s">
        <v>69</v>
      </c>
      <c r="J462" s="58" t="str">
        <f>VLOOKUP(I462,Hoja2!A$3:I$54,3,0)</f>
        <v>QUEMADURAS</v>
      </c>
      <c r="K462" s="60"/>
      <c r="L462" s="58" t="str">
        <f>VLOOKUP(I462,Hoja2!A$3:I$54,4,0)</f>
        <v>PG INSPECCIONES, PG EMERGENCIA</v>
      </c>
      <c r="M462" s="58" t="str">
        <f>VLOOKUP(I462,Hoja2!A$3:I$54,5,0)</f>
        <v>PVE RADIACIÓN</v>
      </c>
      <c r="N462" s="61">
        <v>2</v>
      </c>
      <c r="O462" s="61">
        <v>3</v>
      </c>
      <c r="P462" s="61">
        <v>10</v>
      </c>
      <c r="Q462" s="61">
        <f t="shared" si="50"/>
        <v>6</v>
      </c>
      <c r="R462" s="61">
        <f t="shared" si="51"/>
        <v>60</v>
      </c>
      <c r="S462" s="61" t="str">
        <f t="shared" si="52"/>
        <v>M-6</v>
      </c>
      <c r="T462" s="62" t="str">
        <f t="shared" si="53"/>
        <v>III</v>
      </c>
      <c r="U462" s="62" t="str">
        <f t="shared" si="55"/>
        <v>Mejorable</v>
      </c>
      <c r="V462" s="60">
        <v>3</v>
      </c>
      <c r="W462" s="58" t="str">
        <f>VLOOKUP(I462,Hoja2!A$3:I$54,6,0)</f>
        <v>SECUELA, CALIFICACIÓN DE ENFERMEDAD LABORAL, MUERTE</v>
      </c>
      <c r="X462" s="65"/>
      <c r="Y462" s="65"/>
      <c r="Z462" s="65"/>
      <c r="AA462" s="64" t="s">
        <v>337</v>
      </c>
      <c r="AB462" s="64" t="str">
        <f>VLOOKUP(I462,Hoja2!A$3:I$54,8,0)</f>
        <v>N/A</v>
      </c>
      <c r="AC462" s="65" t="str">
        <f>VLOOKUP(I462,Hoja2!A$3:I$54,9,0)</f>
        <v>FORTALECIMIENTO PVE RADIACIÓN</v>
      </c>
      <c r="AD462" s="83"/>
    </row>
    <row r="463" spans="1:30" ht="40.5">
      <c r="A463" s="158"/>
      <c r="B463" s="155"/>
      <c r="C463" s="128"/>
      <c r="D463" s="131"/>
      <c r="E463" s="134"/>
      <c r="F463" s="134"/>
      <c r="G463" s="134"/>
      <c r="H463" s="58" t="str">
        <f>VLOOKUP(I463,Hoja2!A$3:I$54,2,0)</f>
        <v>POLVOS INORGÁNICOS</v>
      </c>
      <c r="I463" s="59" t="s">
        <v>78</v>
      </c>
      <c r="J463" s="58" t="str">
        <f>VLOOKUP(I463,Hoja2!A$3:I$54,3,0)</f>
        <v>COMPLICACIONES RESPIRATORIAS</v>
      </c>
      <c r="K463" s="60"/>
      <c r="L463" s="58" t="str">
        <f>VLOOKUP(I463,Hoja2!A$3:I$54,4,0)</f>
        <v>PG INSPECCIONES, PG EMERGENCIA, PG RIESGO QUÍMICO</v>
      </c>
      <c r="M463" s="58" t="str">
        <f>VLOOKUP(I463,Hoja2!A$3:I$54,5,0)</f>
        <v>ELEMENTOS DE PROTECCIÓN PERSONAL</v>
      </c>
      <c r="N463" s="61">
        <v>6</v>
      </c>
      <c r="O463" s="61">
        <v>3</v>
      </c>
      <c r="P463" s="61">
        <v>25</v>
      </c>
      <c r="Q463" s="61">
        <f t="shared" si="50"/>
        <v>18</v>
      </c>
      <c r="R463" s="61">
        <f t="shared" si="51"/>
        <v>450</v>
      </c>
      <c r="S463" s="61" t="str">
        <f t="shared" si="52"/>
        <v>A-18</v>
      </c>
      <c r="T463" s="62" t="str">
        <f t="shared" si="53"/>
        <v>II</v>
      </c>
      <c r="U463" s="62" t="str">
        <f t="shared" si="55"/>
        <v>No Aceptable o Aceptable con Control Especifico</v>
      </c>
      <c r="V463" s="60">
        <v>3</v>
      </c>
      <c r="W463" s="58" t="str">
        <f>VLOOKUP(I463,Hoja2!A$3:I$54,6,0)</f>
        <v>SECUELA, CALIFICACIÓN DE ENFERMEDAD LABORAL</v>
      </c>
      <c r="X463" s="65"/>
      <c r="Y463" s="65"/>
      <c r="Z463" s="65"/>
      <c r="AA463" s="64" t="str">
        <f>VLOOKUP(I463,Hoja2!A$3:I$54,7,0)</f>
        <v>NS QUIMICOS</v>
      </c>
      <c r="AB463" s="64" t="str">
        <f>VLOOKUP(I463,Hoja2!A$3:I$54,8,0)</f>
        <v>BUENAS PRACTICAS Y USO DE EPP</v>
      </c>
      <c r="AC463" s="65" t="str">
        <f>VLOOKUP(I463,Hoja2!A$3:I$54,9,0)</f>
        <v>PG HIGIENE</v>
      </c>
      <c r="AD463" s="83"/>
    </row>
    <row r="464" spans="1:30" ht="25.5">
      <c r="A464" s="158"/>
      <c r="B464" s="155"/>
      <c r="C464" s="128"/>
      <c r="D464" s="131"/>
      <c r="E464" s="134"/>
      <c r="F464" s="134"/>
      <c r="G464" s="134"/>
      <c r="H464" s="58" t="str">
        <f>VLOOKUP(I464,Hoja2!A$3:I$54,2,0)</f>
        <v>MATERIAL PARTICULADO</v>
      </c>
      <c r="I464" s="59" t="s">
        <v>84</v>
      </c>
      <c r="J464" s="58" t="str">
        <f>VLOOKUP(I464,Hoja2!A$3:I$54,3,0)</f>
        <v>COMPLICACIONES RESPIRATORIAS</v>
      </c>
      <c r="K464" s="60"/>
      <c r="L464" s="58" t="str">
        <f>VLOOKUP(I464,Hoja2!A$3:I$54,4,0)</f>
        <v>PG INSPECCIONES, PG EMERGENCIA, PG RIESGO QUÍMICO</v>
      </c>
      <c r="M464" s="58" t="str">
        <f>VLOOKUP(I464,Hoja2!A$3:I$54,5,0)</f>
        <v>ELEMENTOS DE PROTECCIÓN PERSONAL</v>
      </c>
      <c r="N464" s="61">
        <v>2</v>
      </c>
      <c r="O464" s="61">
        <v>1</v>
      </c>
      <c r="P464" s="61">
        <v>10</v>
      </c>
      <c r="Q464" s="61">
        <f t="shared" si="50"/>
        <v>2</v>
      </c>
      <c r="R464" s="61">
        <f t="shared" si="51"/>
        <v>20</v>
      </c>
      <c r="S464" s="61" t="str">
        <f t="shared" si="52"/>
        <v>B-2</v>
      </c>
      <c r="T464" s="62" t="str">
        <f t="shared" si="53"/>
        <v>IV</v>
      </c>
      <c r="U464" s="62" t="str">
        <f t="shared" si="55"/>
        <v>Aceptable</v>
      </c>
      <c r="V464" s="60">
        <v>3</v>
      </c>
      <c r="W464" s="58" t="str">
        <f>VLOOKUP(I464,Hoja2!A$3:I$54,6,0)</f>
        <v>SECUELA, CALIFICACIÓN DE ENFERMEDAD LABORAL</v>
      </c>
      <c r="X464" s="65"/>
      <c r="Y464" s="65"/>
      <c r="Z464" s="65"/>
      <c r="AA464" s="64" t="str">
        <f>VLOOKUP(I464,Hoja2!A$3:I$54,7,0)</f>
        <v>NS QUIMICOS</v>
      </c>
      <c r="AB464" s="64" t="str">
        <f>VLOOKUP(I464,Hoja2!A$3:I$54,8,0)</f>
        <v>BUENAS PRACTICAS Y USO DE EPP</v>
      </c>
      <c r="AC464" s="65" t="str">
        <f>VLOOKUP(I464,Hoja2!A$3:I$54,9,0)</f>
        <v>FORTALECIMIENTO PVE QUÍMICO</v>
      </c>
      <c r="AD464" s="83"/>
    </row>
    <row r="465" spans="1:30" ht="25.5">
      <c r="A465" s="158"/>
      <c r="B465" s="155"/>
      <c r="C465" s="128"/>
      <c r="D465" s="131"/>
      <c r="E465" s="134"/>
      <c r="F465" s="134"/>
      <c r="G465" s="134"/>
      <c r="H465" s="58" t="str">
        <f>VLOOKUP(I465,Hoja2!A$3:I$54,2,0)</f>
        <v>HUMOS METÁLICOS O NO METÁLICOS</v>
      </c>
      <c r="I465" s="59" t="s">
        <v>93</v>
      </c>
      <c r="J465" s="58" t="str">
        <f>VLOOKUP(I465,Hoja2!A$3:I$54,3,0)</f>
        <v>COMPLICACIONES RESPIRATORIAS</v>
      </c>
      <c r="K465" s="60"/>
      <c r="L465" s="58" t="str">
        <f>VLOOKUP(I465,Hoja2!A$3:I$54,4,0)</f>
        <v>PG INSPECCIONES, PG EMERGENCIA, PG RIESGO QUÍMICO</v>
      </c>
      <c r="M465" s="58" t="str">
        <f>VLOOKUP(I465,Hoja2!A$3:I$54,5,0)</f>
        <v>ELEMENTOS DE PROTECCIÓN PERSONAL</v>
      </c>
      <c r="N465" s="61">
        <v>10</v>
      </c>
      <c r="O465" s="61">
        <v>3</v>
      </c>
      <c r="P465" s="61">
        <v>25</v>
      </c>
      <c r="Q465" s="61">
        <f t="shared" si="50"/>
        <v>30</v>
      </c>
      <c r="R465" s="61">
        <f t="shared" si="51"/>
        <v>750</v>
      </c>
      <c r="S465" s="61" t="str">
        <f t="shared" si="52"/>
        <v>MA-30</v>
      </c>
      <c r="T465" s="62" t="str">
        <f t="shared" si="53"/>
        <v>I</v>
      </c>
      <c r="U465" s="62" t="str">
        <f t="shared" si="55"/>
        <v>No Aceptable</v>
      </c>
      <c r="V465" s="60">
        <v>3</v>
      </c>
      <c r="W465" s="58" t="str">
        <f>VLOOKUP(I465,Hoja2!A$3:I$54,6,0)</f>
        <v>SECUELA, CALIFICACIÓN DE ENFERMEDAD LABORAL, MUERTE</v>
      </c>
      <c r="X465" s="65"/>
      <c r="Y465" s="65"/>
      <c r="Z465" s="65"/>
      <c r="AA465" s="64" t="str">
        <f>VLOOKUP(I465,Hoja2!A$3:I$54,7,0)</f>
        <v>NS QUIMICOS</v>
      </c>
      <c r="AB465" s="64" t="str">
        <f>VLOOKUP(I465,Hoja2!A$3:I$54,8,0)</f>
        <v>BUENAS PRACTICAS, AUTOCUIDADO Y EPP</v>
      </c>
      <c r="AC465" s="65" t="str">
        <f>VLOOKUP(I465,Hoja2!A$3:I$54,9,0)</f>
        <v>FORTALECIMIENTO PVE QUÍMICO</v>
      </c>
      <c r="AD465" s="83"/>
    </row>
    <row r="466" spans="1:30" ht="15">
      <c r="A466" s="158"/>
      <c r="B466" s="155"/>
      <c r="C466" s="128"/>
      <c r="D466" s="131"/>
      <c r="E466" s="134"/>
      <c r="F466" s="134"/>
      <c r="G466" s="134"/>
      <c r="H466" s="58" t="str">
        <f>VLOOKUP(I466,Hoja2!A$3:I$54,2,0)</f>
        <v>MICROORGANISMOS</v>
      </c>
      <c r="I466" s="59" t="s">
        <v>237</v>
      </c>
      <c r="J466" s="58" t="str">
        <f>VLOOKUP(I466,Hoja2!A$3:I$54,3,0)</f>
        <v>GRIPAS, NAUSEAS, MAREOS, MALESTAR GENERAL</v>
      </c>
      <c r="K466" s="60"/>
      <c r="L466" s="58" t="str">
        <f>VLOOKUP(I466,Hoja2!A$3:I$54,4,0)</f>
        <v>PG INSPECCIONES, PG EMERGENCIA</v>
      </c>
      <c r="M466" s="58" t="str">
        <f>VLOOKUP(I466,Hoja2!A$3:I$54,5,0)</f>
        <v>PVE BIOLÓGICO</v>
      </c>
      <c r="N466" s="61">
        <v>2</v>
      </c>
      <c r="O466" s="61">
        <v>1</v>
      </c>
      <c r="P466" s="61">
        <v>10</v>
      </c>
      <c r="Q466" s="61">
        <f t="shared" si="50"/>
        <v>2</v>
      </c>
      <c r="R466" s="61">
        <f t="shared" si="51"/>
        <v>20</v>
      </c>
      <c r="S466" s="61" t="str">
        <f t="shared" si="52"/>
        <v>B-2</v>
      </c>
      <c r="T466" s="62" t="str">
        <f t="shared" si="53"/>
        <v>IV</v>
      </c>
      <c r="U466" s="62" t="str">
        <f t="shared" si="55"/>
        <v>Aceptable</v>
      </c>
      <c r="V466" s="60">
        <v>3</v>
      </c>
      <c r="W466" s="58" t="str">
        <f>VLOOKUP(I466,Hoja2!A$3:I$54,6,0)</f>
        <v>SECUELA</v>
      </c>
      <c r="X466" s="65"/>
      <c r="Y466" s="65"/>
      <c r="Z466" s="65"/>
      <c r="AA466" s="64" t="str">
        <f>VLOOKUP(I466,Hoja2!A$3:I$54,7,0)</f>
        <v>NS BIOLÓGICO</v>
      </c>
      <c r="AB466" s="64" t="str">
        <f>VLOOKUP(I466,Hoja2!A$3:I$54,8,0)</f>
        <v>N/A</v>
      </c>
      <c r="AC466" s="65" t="str">
        <f>VLOOKUP(I466,Hoja2!A$3:I$54,9,0)</f>
        <v>BUENAS PRACTICAS</v>
      </c>
      <c r="AD466" s="83"/>
    </row>
    <row r="467" spans="1:30" ht="25.5">
      <c r="A467" s="158"/>
      <c r="B467" s="155"/>
      <c r="C467" s="128"/>
      <c r="D467" s="131"/>
      <c r="E467" s="134"/>
      <c r="F467" s="134"/>
      <c r="G467" s="134"/>
      <c r="H467" s="58" t="str">
        <f>VLOOKUP(I467,Hoja2!A$3:I$54,2,0)</f>
        <v>MICROORGANISMOS EN EL AMBIENTE</v>
      </c>
      <c r="I467" s="59" t="s">
        <v>240</v>
      </c>
      <c r="J467" s="58" t="str">
        <f>VLOOKUP(I467,Hoja2!A$3:I$54,3,0)</f>
        <v>LESIONES EN LA PIEL, MALESTAR GENERAL</v>
      </c>
      <c r="K467" s="60"/>
      <c r="L467" s="58" t="str">
        <f>VLOOKUP(I467,Hoja2!A$3:I$54,4,0)</f>
        <v>PG INSPECCIONES, PG EMERGENCIA</v>
      </c>
      <c r="M467" s="58" t="str">
        <f>VLOOKUP(I467,Hoja2!A$3:I$54,5,0)</f>
        <v>PVE BIOLÓGICO, ELEMENTOS DE PROTECCION PERSONAL</v>
      </c>
      <c r="N467" s="61">
        <v>2</v>
      </c>
      <c r="O467" s="61">
        <v>3</v>
      </c>
      <c r="P467" s="61">
        <v>10</v>
      </c>
      <c r="Q467" s="61">
        <f t="shared" si="50"/>
        <v>6</v>
      </c>
      <c r="R467" s="61">
        <f t="shared" si="51"/>
        <v>60</v>
      </c>
      <c r="S467" s="61" t="str">
        <f t="shared" si="52"/>
        <v>M-6</v>
      </c>
      <c r="T467" s="62" t="str">
        <f t="shared" si="53"/>
        <v>III</v>
      </c>
      <c r="U467" s="62" t="str">
        <f t="shared" si="55"/>
        <v>Mejorable</v>
      </c>
      <c r="V467" s="60">
        <v>3</v>
      </c>
      <c r="W467" s="58" t="str">
        <f>VLOOKUP(I467,Hoja2!A$3:I$54,6,0)</f>
        <v>SECUELA, CALIFICACIÓN DE ENFERMEDAD LABORAL, MUERTE</v>
      </c>
      <c r="X467" s="65"/>
      <c r="Y467" s="65"/>
      <c r="Z467" s="65"/>
      <c r="AA467" s="64" t="str">
        <f>VLOOKUP(I467,Hoja2!A$3:I$54,7,0)</f>
        <v>NS BIOLÓGICO</v>
      </c>
      <c r="AB467" s="64" t="str">
        <f>VLOOKUP(I467,Hoja2!A$3:I$54,8,0)</f>
        <v>AUTOCIODADO E HIGIENE, USO DE EPP</v>
      </c>
      <c r="AC467" s="65" t="str">
        <f>VLOOKUP(I467,Hoja2!A$3:I$54,9,0)</f>
        <v>N/A</v>
      </c>
      <c r="AD467" s="83"/>
    </row>
    <row r="468" spans="1:30" ht="25.5">
      <c r="A468" s="158"/>
      <c r="B468" s="155"/>
      <c r="C468" s="128"/>
      <c r="D468" s="131"/>
      <c r="E468" s="134"/>
      <c r="F468" s="134"/>
      <c r="G468" s="134"/>
      <c r="H468" s="58" t="str">
        <f>VLOOKUP(I468,Hoja2!A$3:I$54,2,0)</f>
        <v>HONGOS</v>
      </c>
      <c r="I468" s="59" t="s">
        <v>113</v>
      </c>
      <c r="J468" s="58" t="str">
        <f>VLOOKUP(I468,Hoja2!A$3:I$54,3,0)</f>
        <v>LESIONES EN LA PIEL</v>
      </c>
      <c r="K468" s="60"/>
      <c r="L468" s="58" t="str">
        <f>VLOOKUP(I468,Hoja2!A$3:I$54,4,0)</f>
        <v>PG INSPECCIONES, PG EMERGENCIA</v>
      </c>
      <c r="M468" s="58" t="str">
        <f>VLOOKUP(I468,Hoja2!A$3:I$54,5,0)</f>
        <v>PVE BIOLÓGICO</v>
      </c>
      <c r="N468" s="61">
        <v>2</v>
      </c>
      <c r="O468" s="61">
        <v>1</v>
      </c>
      <c r="P468" s="61">
        <v>10</v>
      </c>
      <c r="Q468" s="61">
        <f t="shared" si="50"/>
        <v>2</v>
      </c>
      <c r="R468" s="61">
        <f t="shared" si="51"/>
        <v>20</v>
      </c>
      <c r="S468" s="61" t="str">
        <f t="shared" si="52"/>
        <v>B-2</v>
      </c>
      <c r="T468" s="62" t="str">
        <f t="shared" si="53"/>
        <v>IV</v>
      </c>
      <c r="U468" s="62" t="str">
        <f t="shared" si="55"/>
        <v>Aceptable</v>
      </c>
      <c r="V468" s="60">
        <v>3</v>
      </c>
      <c r="W468" s="58" t="str">
        <f>VLOOKUP(I468,Hoja2!A$3:I$54,6,0)</f>
        <v>SECUELA</v>
      </c>
      <c r="X468" s="65"/>
      <c r="Y468" s="65"/>
      <c r="Z468" s="65"/>
      <c r="AA468" s="64" t="str">
        <f>VLOOKUP(I468,Hoja2!A$3:I$54,7,0)</f>
        <v>NS BIOLÓGICO</v>
      </c>
      <c r="AB468" s="64" t="str">
        <f>VLOOKUP(I468,Hoja2!A$3:I$54,8,0)</f>
        <v>AUTOCUIDADO E HIGIENE, USO DE EPP</v>
      </c>
      <c r="AC468" s="65" t="str">
        <f>VLOOKUP(I468,Hoja2!A$3:I$54,9,0)</f>
        <v>N/A</v>
      </c>
      <c r="AD468" s="83"/>
    </row>
    <row r="469" spans="1:30" ht="40.5">
      <c r="A469" s="158"/>
      <c r="B469" s="155"/>
      <c r="C469" s="128"/>
      <c r="D469" s="131"/>
      <c r="E469" s="134"/>
      <c r="F469" s="134"/>
      <c r="G469" s="134"/>
      <c r="H469" s="58" t="str">
        <f>VLOOKUP(I469,Hoja2!A$3:I$54,2,0)</f>
        <v>FLUIDOS</v>
      </c>
      <c r="I469" s="59" t="s">
        <v>117</v>
      </c>
      <c r="J469" s="58" t="str">
        <f>VLOOKUP(I469,Hoja2!A$3:I$54,3,0)</f>
        <v>LESIONES DÉRMICAS</v>
      </c>
      <c r="K469" s="60"/>
      <c r="L469" s="58" t="str">
        <f>VLOOKUP(I469,Hoja2!A$3:I$54,4,0)</f>
        <v>PG INSPECCIONES, PG EMERGENCIA</v>
      </c>
      <c r="M469" s="58" t="str">
        <f>VLOOKUP(I469,Hoja2!A$3:I$54,5,0)</f>
        <v>PVE BIOLÓGICO, ELEMENTOS DE PROTECCION PERSONAL</v>
      </c>
      <c r="N469" s="61">
        <v>2</v>
      </c>
      <c r="O469" s="61">
        <v>4</v>
      </c>
      <c r="P469" s="61">
        <v>25</v>
      </c>
      <c r="Q469" s="61">
        <f t="shared" ref="Q469:Q532" si="56">N469*O469</f>
        <v>8</v>
      </c>
      <c r="R469" s="61">
        <f t="shared" ref="R469:R532" si="57">Q469*P469</f>
        <v>200</v>
      </c>
      <c r="S469" s="61" t="str">
        <f t="shared" ref="S469:S532" si="58">IF(Q469=40,"MA-40",IF(Q469=30,"MA-30",IF(Q469=20,"A-20",IF(Q469=10,"A-10",IF(Q469=24,"MA-24",IF(Q469=18,"A-18",IF(Q469=12,"A-12",IF(Q469=6,"M-6",IF(Q469=8,"M-8",IF(Q469=6,"M-6",IF(Q469=4,"B-4",IF(Q469=2,"B-2",))))))))))))</f>
        <v>M-8</v>
      </c>
      <c r="T469" s="62" t="str">
        <f t="shared" ref="T469:T532" si="59">IF(R469&lt;=20,"IV",IF(R469&lt;=120,"III",IF(R469&lt;=500,"II",IF(R469&lt;=4000,"I"))))</f>
        <v>II</v>
      </c>
      <c r="U469" s="62" t="str">
        <f t="shared" si="55"/>
        <v>No Aceptable o Aceptable con Control Especifico</v>
      </c>
      <c r="V469" s="60">
        <v>3</v>
      </c>
      <c r="W469" s="58" t="str">
        <f>VLOOKUP(I469,Hoja2!A$3:I$54,6,0)</f>
        <v>SECUELA, CALIFICACIÓN DE ENFERMEDAD LABORAL, MUERTE</v>
      </c>
      <c r="X469" s="65"/>
      <c r="Y469" s="65"/>
      <c r="Z469" s="65"/>
      <c r="AA469" s="64" t="str">
        <f>VLOOKUP(I469,Hoja2!A$3:I$54,7,0)</f>
        <v>NS BIOLÓGICO</v>
      </c>
      <c r="AB469" s="64" t="str">
        <f>VLOOKUP(I469,Hoja2!A$3:I$54,8,0)</f>
        <v>AUTOCUIDADO E HIGIENE, USO DE EPP</v>
      </c>
      <c r="AC469" s="65" t="str">
        <f>VLOOKUP(I469,Hoja2!A$3:I$54,9,0)</f>
        <v>N/A</v>
      </c>
      <c r="AD469" s="83"/>
    </row>
    <row r="470" spans="1:30" ht="25.5">
      <c r="A470" s="158"/>
      <c r="B470" s="155"/>
      <c r="C470" s="128"/>
      <c r="D470" s="131"/>
      <c r="E470" s="134"/>
      <c r="F470" s="134"/>
      <c r="G470" s="134"/>
      <c r="H470" s="58" t="str">
        <f>VLOOKUP(I470,Hoja2!A$3:I$54,2,0)</f>
        <v>PARÁSITOS</v>
      </c>
      <c r="I470" s="59" t="s">
        <v>119</v>
      </c>
      <c r="J470" s="58" t="str">
        <f>VLOOKUP(I470,Hoja2!A$3:I$54,3,0)</f>
        <v>LESIONES, INFECCIONES PARASITARIAS</v>
      </c>
      <c r="K470" s="60"/>
      <c r="L470" s="58" t="str">
        <f>VLOOKUP(I470,Hoja2!A$3:I$54,4,0)</f>
        <v>PG INSPECCIONES, PG EMERGENCIA</v>
      </c>
      <c r="M470" s="58" t="str">
        <f>VLOOKUP(I470,Hoja2!A$3:I$54,5,0)</f>
        <v>PVE BIOLÓGICO, ELEMENTOS DE PROTECCION PERSONAL</v>
      </c>
      <c r="N470" s="61">
        <v>2</v>
      </c>
      <c r="O470" s="61">
        <v>2</v>
      </c>
      <c r="P470" s="61">
        <v>10</v>
      </c>
      <c r="Q470" s="61">
        <f t="shared" si="56"/>
        <v>4</v>
      </c>
      <c r="R470" s="61">
        <f t="shared" si="57"/>
        <v>40</v>
      </c>
      <c r="S470" s="61" t="str">
        <f t="shared" si="58"/>
        <v>B-4</v>
      </c>
      <c r="T470" s="62" t="str">
        <f t="shared" si="59"/>
        <v>III</v>
      </c>
      <c r="U470" s="62" t="str">
        <f t="shared" si="55"/>
        <v>Mejorable</v>
      </c>
      <c r="V470" s="60">
        <v>3</v>
      </c>
      <c r="W470" s="58" t="str">
        <f>VLOOKUP(I470,Hoja2!A$3:I$54,6,0)</f>
        <v>SECUELA</v>
      </c>
      <c r="X470" s="65"/>
      <c r="Y470" s="65"/>
      <c r="Z470" s="65"/>
      <c r="AA470" s="64" t="str">
        <f>VLOOKUP(I470,Hoja2!A$3:I$54,7,0)</f>
        <v>NS BIOLÓGICO</v>
      </c>
      <c r="AB470" s="64" t="str">
        <f>VLOOKUP(I470,Hoja2!A$3:I$54,8,0)</f>
        <v>AUTOCUIDADO E HIGIENE, USO DE EPP</v>
      </c>
      <c r="AC470" s="65" t="str">
        <f>VLOOKUP(I470,Hoja2!A$3:I$54,9,0)</f>
        <v>N/A</v>
      </c>
      <c r="AD470" s="83"/>
    </row>
    <row r="471" spans="1:30" ht="25.5">
      <c r="A471" s="158"/>
      <c r="B471" s="155"/>
      <c r="C471" s="128"/>
      <c r="D471" s="131"/>
      <c r="E471" s="134"/>
      <c r="F471" s="134"/>
      <c r="G471" s="134"/>
      <c r="H471" s="58" t="str">
        <f>VLOOKUP(I471,Hoja2!A$3:I$54,2,0)</f>
        <v>ANIMALES VIVOS</v>
      </c>
      <c r="I471" s="59" t="s">
        <v>122</v>
      </c>
      <c r="J471" s="58" t="str">
        <f>VLOOKUP(I471,Hoja2!A$3:I$54,3,0)</f>
        <v>LESIONES EN TEJIDOS, INFECCIONES, ENFERMADES INFECTOCONTAGIOSAS</v>
      </c>
      <c r="K471" s="60"/>
      <c r="L471" s="58" t="str">
        <f>VLOOKUP(I471,Hoja2!A$3:I$54,4,0)</f>
        <v>PG INSPECCIONES, PG EMERGENCIA</v>
      </c>
      <c r="M471" s="58" t="str">
        <f>VLOOKUP(I471,Hoja2!A$3:I$54,5,0)</f>
        <v>ELEMENTOS DE PROTECCIÓN PERSONAL</v>
      </c>
      <c r="N471" s="61">
        <v>2</v>
      </c>
      <c r="O471" s="61">
        <v>2</v>
      </c>
      <c r="P471" s="61">
        <v>10</v>
      </c>
      <c r="Q471" s="61">
        <f t="shared" si="56"/>
        <v>4</v>
      </c>
      <c r="R471" s="61">
        <f t="shared" si="57"/>
        <v>40</v>
      </c>
      <c r="S471" s="61" t="str">
        <f t="shared" si="58"/>
        <v>B-4</v>
      </c>
      <c r="T471" s="62" t="str">
        <f t="shared" si="59"/>
        <v>III</v>
      </c>
      <c r="U471" s="62" t="str">
        <f t="shared" si="55"/>
        <v>Mejorable</v>
      </c>
      <c r="V471" s="60">
        <v>3</v>
      </c>
      <c r="W471" s="58" t="str">
        <f>VLOOKUP(I471,Hoja2!A$3:I$54,6,0)</f>
        <v>SECUELA, CALIFICACIÓN DE ENFERMEDAD LABORAL, MUERTE</v>
      </c>
      <c r="X471" s="65"/>
      <c r="Y471" s="65"/>
      <c r="Z471" s="65"/>
      <c r="AA471" s="64" t="str">
        <f>VLOOKUP(I471,Hoja2!A$3:I$54,7,0)</f>
        <v>NS BIOLÓGICO</v>
      </c>
      <c r="AB471" s="64" t="str">
        <f>VLOOKUP(I471,Hoja2!A$3:I$54,8,0)</f>
        <v>AUTOCUIDADO E HIGIENE, USO DE EPP</v>
      </c>
      <c r="AC471" s="65" t="str">
        <f>VLOOKUP(I471,Hoja2!A$3:I$54,9,0)</f>
        <v>BUENAS PRACTICAS</v>
      </c>
      <c r="AD471" s="83"/>
    </row>
    <row r="472" spans="1:30" ht="38.25">
      <c r="A472" s="158"/>
      <c r="B472" s="155"/>
      <c r="C472" s="128"/>
      <c r="D472" s="131"/>
      <c r="E472" s="134"/>
      <c r="F472" s="134"/>
      <c r="G472" s="134"/>
      <c r="H472" s="58" t="str">
        <f>VLOOKUP(I472,Hoja2!A$3:I$54,2,0)</f>
        <v>CARGA DE UN PESO MAYOR AL RECOMENDADO</v>
      </c>
      <c r="I472" s="59" t="s">
        <v>125</v>
      </c>
      <c r="J472" s="58" t="str">
        <f>VLOOKUP(I472,Hoja2!A$3:I$54,3,0)</f>
        <v>LESIONES OSTEOMUSCULARES</v>
      </c>
      <c r="K472" s="60"/>
      <c r="L472" s="58" t="str">
        <f>VLOOKUP(I472,Hoja2!A$3:I$54,4,0)</f>
        <v>PG INSPECCIONES, PG EMERGENCIA</v>
      </c>
      <c r="M472" s="58" t="str">
        <f>VLOOKUP(I472,Hoja2!A$3:I$54,5,0)</f>
        <v>PVE BIOMECÁNICO, PROGRAMA PAUSAS ACTIVAS, PG MEDICINA PREVENTIVA Y DEL TRABAJO</v>
      </c>
      <c r="N472" s="61">
        <v>2</v>
      </c>
      <c r="O472" s="61">
        <v>3</v>
      </c>
      <c r="P472" s="61">
        <v>10</v>
      </c>
      <c r="Q472" s="61">
        <f t="shared" si="56"/>
        <v>6</v>
      </c>
      <c r="R472" s="61">
        <f t="shared" si="57"/>
        <v>60</v>
      </c>
      <c r="S472" s="61" t="str">
        <f t="shared" si="58"/>
        <v>M-6</v>
      </c>
      <c r="T472" s="62" t="str">
        <f t="shared" si="59"/>
        <v>III</v>
      </c>
      <c r="U472" s="62" t="str">
        <f t="shared" si="55"/>
        <v>Mejorable</v>
      </c>
      <c r="V472" s="60">
        <v>3</v>
      </c>
      <c r="W472" s="58" t="str">
        <f>VLOOKUP(I472,Hoja2!A$3:I$54,6,0)</f>
        <v>SECUELA, CALIFICACIÓN DE ENFERMEDAD LABORAL</v>
      </c>
      <c r="X472" s="65"/>
      <c r="Y472" s="65"/>
      <c r="Z472" s="65"/>
      <c r="AA472" s="64" t="str">
        <f>VLOOKUP(I472,Hoja2!A$3:I$54,7,0)</f>
        <v>NS MANEJO DE CARGAS</v>
      </c>
      <c r="AB472" s="64" t="str">
        <f>VLOOKUP(I472,Hoja2!A$3:I$54,8,0)</f>
        <v>LEVANTAMIENTO MANUAL Y MECÁNICO DE CARGAS</v>
      </c>
      <c r="AC472" s="65" t="str">
        <f>VLOOKUP(I472,Hoja2!A$3:I$54,9,0)</f>
        <v>FORTALECIMIENTO PVE BIOMECÁNICO</v>
      </c>
      <c r="AD472" s="83"/>
    </row>
    <row r="473" spans="1:30" ht="40.5">
      <c r="A473" s="158"/>
      <c r="B473" s="155"/>
      <c r="C473" s="128"/>
      <c r="D473" s="131"/>
      <c r="E473" s="134"/>
      <c r="F473" s="134"/>
      <c r="G473" s="134"/>
      <c r="H473" s="58" t="str">
        <f>VLOOKUP(I473,Hoja2!A$3:I$54,2,0)</f>
        <v>FORZADAS, PROLONGADAS EN PERSONAL OPERATIVO</v>
      </c>
      <c r="I473" s="59" t="s">
        <v>243</v>
      </c>
      <c r="J473" s="58" t="str">
        <f>VLOOKUP(I473,Hoja2!A$3:I$54,3,0)</f>
        <v>DOLOR DE ESPALDA, LESIONES EN LA COLUMNA</v>
      </c>
      <c r="K473" s="60"/>
      <c r="L473" s="58" t="str">
        <f>VLOOKUP(I473,Hoja2!A$3:I$54,4,0)</f>
        <v>PG INSPECCIONES, PG EMERGENCIA</v>
      </c>
      <c r="M473" s="58" t="str">
        <f>VLOOKUP(I473,Hoja2!A$3:I$54,5,0)</f>
        <v>PVE BIOMECÁNICO, EXÁMENES PERIODICOS, PG MEDICINA PREVENTIVA Y DEL TRABAJO</v>
      </c>
      <c r="N473" s="61">
        <v>2</v>
      </c>
      <c r="O473" s="61">
        <v>3</v>
      </c>
      <c r="P473" s="61">
        <v>25</v>
      </c>
      <c r="Q473" s="61">
        <f t="shared" si="56"/>
        <v>6</v>
      </c>
      <c r="R473" s="61">
        <f t="shared" si="57"/>
        <v>150</v>
      </c>
      <c r="S473" s="61" t="str">
        <f t="shared" si="58"/>
        <v>M-6</v>
      </c>
      <c r="T473" s="62" t="str">
        <f t="shared" si="59"/>
        <v>II</v>
      </c>
      <c r="U473" s="62" t="str">
        <f t="shared" si="55"/>
        <v>No Aceptable o Aceptable con Control Especifico</v>
      </c>
      <c r="V473" s="60">
        <v>3</v>
      </c>
      <c r="W473" s="58" t="str">
        <f>VLOOKUP(I473,Hoja2!A$3:I$54,6,0)</f>
        <v>SECUELA, CALIFICACIÓN DE ENFERMEDAD LABORAL</v>
      </c>
      <c r="X473" s="65"/>
      <c r="Y473" s="65"/>
      <c r="Z473" s="65"/>
      <c r="AA473" s="64" t="str">
        <f>VLOOKUP(I473,Hoja2!A$3:I$54,7,0)</f>
        <v>NS MANEJO DE CARGAS</v>
      </c>
      <c r="AB473" s="64" t="str">
        <f>VLOOKUP(I473,Hoja2!A$3:I$54,8,0)</f>
        <v>HIGIENE POSTURAL</v>
      </c>
      <c r="AC473" s="65" t="str">
        <f>VLOOKUP(I473,Hoja2!A$3:I$54,9,0)</f>
        <v>FORTALECIMIENTO PVE BIOMECÁNICO</v>
      </c>
      <c r="AD473" s="83"/>
    </row>
    <row r="474" spans="1:30" ht="40.5">
      <c r="A474" s="158"/>
      <c r="B474" s="155"/>
      <c r="C474" s="128"/>
      <c r="D474" s="131"/>
      <c r="E474" s="134"/>
      <c r="F474" s="134"/>
      <c r="G474" s="134"/>
      <c r="H474" s="58" t="str">
        <f>VLOOKUP(I474,Hoja2!A$3:I$54,2,0)</f>
        <v>HIGIENE POSTURAL, MOVIMIENTOS REPETITIVOS</v>
      </c>
      <c r="I474" s="59" t="s">
        <v>245</v>
      </c>
      <c r="J474" s="58" t="str">
        <f>VLOOKUP(I474,Hoja2!A$3:I$54,3,0)</f>
        <v>LESIONES OSTEOMUSCULARES, TRANSTORNO DE TRAUMA ACUMULATIVO</v>
      </c>
      <c r="K474" s="60"/>
      <c r="L474" s="58" t="str">
        <f>VLOOKUP(I474,Hoja2!A$3:I$54,4,0)</f>
        <v>PG INSPECCIONES, PG EMERGENCIA</v>
      </c>
      <c r="M474" s="58" t="str">
        <f>VLOOKUP(I474,Hoja2!A$3:I$54,5,0)</f>
        <v>PVE BIOMECÁNICO, PG MEDICINA PREVENTIVA Y DEL TRABAJO</v>
      </c>
      <c r="N474" s="61">
        <v>2</v>
      </c>
      <c r="O474" s="61">
        <v>3</v>
      </c>
      <c r="P474" s="61">
        <v>25</v>
      </c>
      <c r="Q474" s="61">
        <f t="shared" si="56"/>
        <v>6</v>
      </c>
      <c r="R474" s="61">
        <f t="shared" si="57"/>
        <v>150</v>
      </c>
      <c r="S474" s="61" t="str">
        <f t="shared" si="58"/>
        <v>M-6</v>
      </c>
      <c r="T474" s="62" t="str">
        <f t="shared" si="59"/>
        <v>II</v>
      </c>
      <c r="U474" s="62" t="str">
        <f t="shared" si="55"/>
        <v>No Aceptable o Aceptable con Control Especifico</v>
      </c>
      <c r="V474" s="60">
        <v>3</v>
      </c>
      <c r="W474" s="58" t="str">
        <f>VLOOKUP(I474,Hoja2!A$3:I$54,6,0)</f>
        <v>SECUELA, CALIFICACIÓN DE ENFERMEDAD LABORAL</v>
      </c>
      <c r="X474" s="65"/>
      <c r="Y474" s="65"/>
      <c r="Z474" s="65"/>
      <c r="AA474" s="64" t="str">
        <f>VLOOKUP(I474,Hoja2!A$3:I$54,7,0)</f>
        <v>NS MANEJO DE CARGAS</v>
      </c>
      <c r="AB474" s="64" t="str">
        <f>VLOOKUP(I474,Hoja2!A$3:I$54,8,0)</f>
        <v>HIGIENE POSTURAL</v>
      </c>
      <c r="AC474" s="65" t="str">
        <f>VLOOKUP(I474,Hoja2!A$3:I$54,9,0)</f>
        <v>FORTALECIMIENTO PVE BIOMECÁNICO</v>
      </c>
      <c r="AD474" s="83"/>
    </row>
    <row r="475" spans="1:30" ht="25.5">
      <c r="A475" s="158"/>
      <c r="B475" s="155"/>
      <c r="C475" s="128"/>
      <c r="D475" s="131"/>
      <c r="E475" s="134"/>
      <c r="F475" s="134"/>
      <c r="G475" s="134"/>
      <c r="H475" s="58" t="str">
        <f>VLOOKUP(I475,Hoja2!A$3:I$54,2,0)</f>
        <v>RELACIONES, COHESIÓN, CALIDAD DE INTERACCIONES NO EFECTIVA, NO HAY TRABAJO EN EQUIPO</v>
      </c>
      <c r="I475" s="59" t="s">
        <v>141</v>
      </c>
      <c r="J475" s="58" t="str">
        <f>VLOOKUP(I475,Hoja2!A$3:I$54,3,0)</f>
        <v>ENFERMEDADES DIGESTIVAS, IRRITABILIDAD</v>
      </c>
      <c r="K475" s="60"/>
      <c r="L475" s="58" t="str">
        <f>VLOOKUP(I475,Hoja2!A$3:I$54,4,0)</f>
        <v>N/A</v>
      </c>
      <c r="M475" s="58" t="str">
        <f>VLOOKUP(I475,Hoja2!A$3:I$54,5,0)</f>
        <v>PVE PSICOSOCIAL</v>
      </c>
      <c r="N475" s="61">
        <v>2</v>
      </c>
      <c r="O475" s="61">
        <v>3</v>
      </c>
      <c r="P475" s="61">
        <v>10</v>
      </c>
      <c r="Q475" s="61">
        <f t="shared" si="56"/>
        <v>6</v>
      </c>
      <c r="R475" s="61">
        <f t="shared" si="57"/>
        <v>60</v>
      </c>
      <c r="S475" s="61" t="str">
        <f t="shared" si="58"/>
        <v>M-6</v>
      </c>
      <c r="T475" s="62" t="str">
        <f t="shared" si="59"/>
        <v>III</v>
      </c>
      <c r="U475" s="62" t="str">
        <f t="shared" si="55"/>
        <v>Mejorable</v>
      </c>
      <c r="V475" s="60">
        <v>3</v>
      </c>
      <c r="W475" s="58" t="str">
        <f>VLOOKUP(I475,Hoja2!A$3:I$54,6,0)</f>
        <v>SECUELA, CALIFICACIÓN DE ENFERMEDAD LABORAL</v>
      </c>
      <c r="X475" s="65"/>
      <c r="Y475" s="65"/>
      <c r="Z475" s="65"/>
      <c r="AA475" s="64" t="s">
        <v>337</v>
      </c>
      <c r="AB475" s="64" t="str">
        <f>VLOOKUP(I475,Hoja2!A$3:I$54,8,0)</f>
        <v>N/A</v>
      </c>
      <c r="AC475" s="65" t="str">
        <f>VLOOKUP(I475,Hoja2!A$3:I$54,9,0)</f>
        <v>FORTALECIMIENTO PVE PSICOSOCIAL</v>
      </c>
      <c r="AD475" s="83"/>
    </row>
    <row r="476" spans="1:30" ht="25.5">
      <c r="A476" s="158"/>
      <c r="B476" s="155"/>
      <c r="C476" s="128"/>
      <c r="D476" s="131"/>
      <c r="E476" s="134"/>
      <c r="F476" s="134"/>
      <c r="G476" s="134"/>
      <c r="H476" s="58" t="str">
        <f>VLOOKUP(I476,Hoja2!A$3:I$54,2,0)</f>
        <v>CARGA MENTAL, DEMANDAS EMOCIONALES, INESPECIFICIDAD DE DEFINICIÓN DE ROLES, MONOTONÍA</v>
      </c>
      <c r="I476" s="59" t="s">
        <v>146</v>
      </c>
      <c r="J476" s="58" t="str">
        <f>VLOOKUP(I476,Hoja2!A$3:I$54,3,0)</f>
        <v>ESTRÉS, CEFALÉA, IRRITABILIDAD</v>
      </c>
      <c r="K476" s="60"/>
      <c r="L476" s="58" t="str">
        <f>VLOOKUP(I476,Hoja2!A$3:I$54,4,0)</f>
        <v>N/A</v>
      </c>
      <c r="M476" s="58" t="str">
        <f>VLOOKUP(I476,Hoja2!A$3:I$54,5,0)</f>
        <v>PVE PSICOSOCIAL</v>
      </c>
      <c r="N476" s="61">
        <v>2</v>
      </c>
      <c r="O476" s="61">
        <v>1</v>
      </c>
      <c r="P476" s="61">
        <v>10</v>
      </c>
      <c r="Q476" s="61">
        <f t="shared" si="56"/>
        <v>2</v>
      </c>
      <c r="R476" s="61">
        <f t="shared" si="57"/>
        <v>20</v>
      </c>
      <c r="S476" s="61" t="str">
        <f t="shared" si="58"/>
        <v>B-2</v>
      </c>
      <c r="T476" s="62" t="str">
        <f t="shared" si="59"/>
        <v>IV</v>
      </c>
      <c r="U476" s="62" t="str">
        <f t="shared" si="55"/>
        <v>Aceptable</v>
      </c>
      <c r="V476" s="60">
        <v>3</v>
      </c>
      <c r="W476" s="58" t="str">
        <f>VLOOKUP(I476,Hoja2!A$3:I$54,6,0)</f>
        <v>SECUELA, CALIFICACIÓN DE ENFERMEDAD LABORAL</v>
      </c>
      <c r="X476" s="65"/>
      <c r="Y476" s="65"/>
      <c r="Z476" s="65"/>
      <c r="AA476" s="64" t="s">
        <v>337</v>
      </c>
      <c r="AB476" s="64" t="str">
        <f>VLOOKUP(I476,Hoja2!A$3:I$54,8,0)</f>
        <v>N/A</v>
      </c>
      <c r="AC476" s="65" t="str">
        <f>VLOOKUP(I476,Hoja2!A$3:I$54,9,0)</f>
        <v>FORTALECIMIENTO PVE PSICOSOCIAL</v>
      </c>
      <c r="AD476" s="83"/>
    </row>
    <row r="477" spans="1:30" ht="38.25">
      <c r="A477" s="158"/>
      <c r="B477" s="155"/>
      <c r="C477" s="128"/>
      <c r="D477" s="131"/>
      <c r="E477" s="134"/>
      <c r="F477" s="134"/>
      <c r="G477" s="134"/>
      <c r="H477" s="58" t="str">
        <f>VLOOKUP(I477,Hoja2!A$3:I$54,2,0)</f>
        <v>TECNOLOGÍA NO AVANZADA, COMUNICACIÓN NO EFECTIVA, SOBRECARGA CUANTITATIVA Y CUALITATIVA, NO HAY VARIACIÓN EN FORMA DE TRABAJO</v>
      </c>
      <c r="I477" s="59" t="s">
        <v>149</v>
      </c>
      <c r="J477" s="58" t="str">
        <f>VLOOKUP(I477,Hoja2!A$3:I$54,3,0)</f>
        <v>ENFERMEDADES DIGESTIVAS, IRRITABILIDAD</v>
      </c>
      <c r="K477" s="60"/>
      <c r="L477" s="58" t="str">
        <f>VLOOKUP(I477,Hoja2!A$3:I$54,4,0)</f>
        <v>N/A</v>
      </c>
      <c r="M477" s="58" t="str">
        <f>VLOOKUP(I477,Hoja2!A$3:I$54,5,0)</f>
        <v>PVE PSICOSOCIAL</v>
      </c>
      <c r="N477" s="61">
        <v>2</v>
      </c>
      <c r="O477" s="61">
        <v>2</v>
      </c>
      <c r="P477" s="61">
        <v>10</v>
      </c>
      <c r="Q477" s="61">
        <f t="shared" si="56"/>
        <v>4</v>
      </c>
      <c r="R477" s="61">
        <f t="shared" si="57"/>
        <v>40</v>
      </c>
      <c r="S477" s="61" t="str">
        <f t="shared" si="58"/>
        <v>B-4</v>
      </c>
      <c r="T477" s="66" t="str">
        <f t="shared" si="59"/>
        <v>III</v>
      </c>
      <c r="U477" s="66" t="str">
        <f t="shared" si="55"/>
        <v>Mejorable</v>
      </c>
      <c r="V477" s="60">
        <v>3</v>
      </c>
      <c r="W477" s="58" t="str">
        <f>VLOOKUP(I477,Hoja2!A$3:I$54,6,0)</f>
        <v>SECUELA, CALIFICACIÓN DE ENFERMEDAD LABORAL</v>
      </c>
      <c r="X477" s="65"/>
      <c r="Y477" s="65"/>
      <c r="Z477" s="65"/>
      <c r="AA477" s="64" t="s">
        <v>337</v>
      </c>
      <c r="AB477" s="64" t="str">
        <f>VLOOKUP(I477,Hoja2!A$3:I$54,8,0)</f>
        <v>N/A</v>
      </c>
      <c r="AC477" s="65" t="str">
        <f>VLOOKUP(I477,Hoja2!A$3:I$54,9,0)</f>
        <v>FORTALECIMIENTO PVE PSICOSOCIAL</v>
      </c>
      <c r="AD477" s="83"/>
    </row>
    <row r="478" spans="1:30" ht="25.5">
      <c r="A478" s="158"/>
      <c r="B478" s="155"/>
      <c r="C478" s="128"/>
      <c r="D478" s="131"/>
      <c r="E478" s="134"/>
      <c r="F478" s="134"/>
      <c r="G478" s="134"/>
      <c r="H478" s="58" t="str">
        <f>VLOOKUP(I478,Hoja2!A$3:I$54,2,0)</f>
        <v>ESTILOS DE MANDO RÍGIDOS, AUSENCIA DE CAPACITACIÓN, AUSENCIA DE PROGRAMAS DE BIENESTAR</v>
      </c>
      <c r="I478" s="59" t="s">
        <v>154</v>
      </c>
      <c r="J478" s="58" t="str">
        <f>VLOOKUP(I478,Hoja2!A$3:I$54,3,0)</f>
        <v>ESTRÉS, DEPRESIÓN, DESMOTIVACIÓN, AUSENCIA DE ATENCIÓN</v>
      </c>
      <c r="K478" s="60"/>
      <c r="L478" s="58" t="str">
        <f>VLOOKUP(I478,Hoja2!A$3:I$54,4,0)</f>
        <v>N/A</v>
      </c>
      <c r="M478" s="58" t="str">
        <f>VLOOKUP(I478,Hoja2!A$3:I$54,5,0)</f>
        <v>PVE PSICOSOCIAL</v>
      </c>
      <c r="N478" s="61">
        <v>2</v>
      </c>
      <c r="O478" s="61">
        <v>2</v>
      </c>
      <c r="P478" s="61">
        <v>10</v>
      </c>
      <c r="Q478" s="61">
        <f t="shared" si="56"/>
        <v>4</v>
      </c>
      <c r="R478" s="61">
        <f t="shared" si="57"/>
        <v>40</v>
      </c>
      <c r="S478" s="61" t="str">
        <f t="shared" si="58"/>
        <v>B-4</v>
      </c>
      <c r="T478" s="66" t="str">
        <f t="shared" si="59"/>
        <v>III</v>
      </c>
      <c r="U478" s="66" t="str">
        <f t="shared" si="55"/>
        <v>Mejorable</v>
      </c>
      <c r="V478" s="60">
        <v>3</v>
      </c>
      <c r="W478" s="58" t="str">
        <f>VLOOKUP(I478,Hoja2!A$3:I$54,6,0)</f>
        <v>SECUELA, CALIFICACIÓN DE ENFERMEDAD LABORAL</v>
      </c>
      <c r="X478" s="65"/>
      <c r="Y478" s="65"/>
      <c r="Z478" s="65"/>
      <c r="AA478" s="64" t="s">
        <v>337</v>
      </c>
      <c r="AB478" s="64" t="str">
        <f>VLOOKUP(I478,Hoja2!A$3:I$54,8,0)</f>
        <v>N/A</v>
      </c>
      <c r="AC478" s="65" t="str">
        <f>VLOOKUP(I478,Hoja2!A$3:I$54,9,0)</f>
        <v>FORTALECIMIENTO PVE PSICOSOCIAL</v>
      </c>
      <c r="AD478" s="83"/>
    </row>
    <row r="479" spans="1:30" ht="25.5">
      <c r="A479" s="158"/>
      <c r="B479" s="155"/>
      <c r="C479" s="128"/>
      <c r="D479" s="131"/>
      <c r="E479" s="134"/>
      <c r="F479" s="134"/>
      <c r="G479" s="134"/>
      <c r="H479" s="58" t="str">
        <f>VLOOKUP(I479,Hoja2!A$3:I$54,2,0)</f>
        <v>SISMOS, INCENDIOS, INUNDACIONES, TERREMOTOS, VENDAVALES</v>
      </c>
      <c r="I479" s="59" t="s">
        <v>250</v>
      </c>
      <c r="J479" s="58" t="str">
        <f>VLOOKUP(I479,Hoja2!A$3:I$54,3,0)</f>
        <v>LESIONES, ATRAPAMIENTO, APLASTAMIENTO, PÉRDIDAS MATERIALES</v>
      </c>
      <c r="K479" s="60"/>
      <c r="L479" s="58" t="str">
        <f>VLOOKUP(I479,Hoja2!A$3:I$54,4,0)</f>
        <v>PG INSPECCIONES, PG EMERGENCIA</v>
      </c>
      <c r="M479" s="58" t="str">
        <f>VLOOKUP(I479,Hoja2!A$3:I$54,5,0)</f>
        <v>BRIGADAS DE EMERGENCIA</v>
      </c>
      <c r="N479" s="61">
        <v>2</v>
      </c>
      <c r="O479" s="61">
        <v>2</v>
      </c>
      <c r="P479" s="61">
        <v>10</v>
      </c>
      <c r="Q479" s="61">
        <f t="shared" si="56"/>
        <v>4</v>
      </c>
      <c r="R479" s="61">
        <f t="shared" si="57"/>
        <v>40</v>
      </c>
      <c r="S479" s="61" t="str">
        <f t="shared" si="58"/>
        <v>B-4</v>
      </c>
      <c r="T479" s="66" t="str">
        <f t="shared" si="59"/>
        <v>III</v>
      </c>
      <c r="U479" s="66" t="str">
        <f t="shared" si="55"/>
        <v>Mejorable</v>
      </c>
      <c r="V479" s="60">
        <v>3</v>
      </c>
      <c r="W479" s="58" t="str">
        <f>VLOOKUP(I479,Hoja2!A$3:I$54,6,0)</f>
        <v>SECUELA, CALIFICACIÓN DE ENFERMEDAD LABORAL, MUERTE</v>
      </c>
      <c r="X479" s="65"/>
      <c r="Y479" s="65"/>
      <c r="Z479" s="65"/>
      <c r="AA479" s="64" t="str">
        <f>VLOOKUP(I479,Hoja2!A$3:I$54,7,0)</f>
        <v>NS PLANES DE EMERGENCIA</v>
      </c>
      <c r="AB479" s="64" t="str">
        <f>VLOOKUP(I479,Hoja2!A$3:I$54,8,0)</f>
        <v>N/A</v>
      </c>
      <c r="AC479" s="65" t="str">
        <f>VLOOKUP(I479,Hoja2!A$3:I$54,9,0)</f>
        <v>N/A</v>
      </c>
      <c r="AD479" s="83"/>
    </row>
    <row r="480" spans="1:30" ht="26.25" thickBot="1">
      <c r="A480" s="158"/>
      <c r="B480" s="155"/>
      <c r="C480" s="129"/>
      <c r="D480" s="132"/>
      <c r="E480" s="135"/>
      <c r="F480" s="135"/>
      <c r="G480" s="135"/>
      <c r="H480" s="93" t="str">
        <f>VLOOKUP(I480,Hoja2!A$3:I$54,2,0)</f>
        <v>LLUVIAS, GRANIZADA, HELADAS</v>
      </c>
      <c r="I480" s="94" t="s">
        <v>251</v>
      </c>
      <c r="J480" s="93" t="str">
        <f>VLOOKUP(I480,Hoja2!A$3:I$54,3,0)</f>
        <v>LESIONES, ATRAPAMIENTO, APLASTAMIENTO, PÉRDIDAS MATERIALES</v>
      </c>
      <c r="K480" s="95"/>
      <c r="L480" s="93" t="str">
        <f>VLOOKUP(I480,Hoja2!A$3:I$54,4,0)</f>
        <v>PG INSPECCIONES, PG EMERGENCIA</v>
      </c>
      <c r="M480" s="93" t="str">
        <f>VLOOKUP(I480,Hoja2!A$3:I$54,5,0)</f>
        <v>BRIGADAS DE EMERGENCIA</v>
      </c>
      <c r="N480" s="96">
        <v>2</v>
      </c>
      <c r="O480" s="96">
        <v>3</v>
      </c>
      <c r="P480" s="96">
        <v>10</v>
      </c>
      <c r="Q480" s="96">
        <f t="shared" si="56"/>
        <v>6</v>
      </c>
      <c r="R480" s="96">
        <f t="shared" si="57"/>
        <v>60</v>
      </c>
      <c r="S480" s="96" t="str">
        <f t="shared" si="58"/>
        <v>M-6</v>
      </c>
      <c r="T480" s="89" t="str">
        <f t="shared" si="59"/>
        <v>III</v>
      </c>
      <c r="U480" s="89" t="str">
        <f t="shared" si="55"/>
        <v>Mejorable</v>
      </c>
      <c r="V480" s="95">
        <v>3</v>
      </c>
      <c r="W480" s="93" t="str">
        <f>VLOOKUP(I480,Hoja2!A$3:I$54,6,0)</f>
        <v>SECUELA, CALIFICACIÓN DE ENFERMEDAD LABORAL, MUERTE</v>
      </c>
      <c r="X480" s="97"/>
      <c r="Y480" s="97"/>
      <c r="Z480" s="97"/>
      <c r="AA480" s="98" t="str">
        <f>VLOOKUP(I480,Hoja2!A$3:I$54,7,0)</f>
        <v>NS PLANES DE EMERGENCIA</v>
      </c>
      <c r="AB480" s="98" t="str">
        <f>VLOOKUP(I480,Hoja2!A$3:I$54,8,0)</f>
        <v>N/A</v>
      </c>
      <c r="AC480" s="97" t="str">
        <f>VLOOKUP(I480,Hoja2!A$3:I$54,9,0)</f>
        <v>N/A</v>
      </c>
      <c r="AD480" s="99"/>
    </row>
    <row r="481" spans="1:30" ht="25.5">
      <c r="A481" s="158"/>
      <c r="B481" s="155"/>
      <c r="C481" s="118" t="s">
        <v>310</v>
      </c>
      <c r="D481" s="121" t="s">
        <v>328</v>
      </c>
      <c r="E481" s="124" t="s">
        <v>304</v>
      </c>
      <c r="F481" s="124">
        <v>52</v>
      </c>
      <c r="G481" s="124" t="s">
        <v>256</v>
      </c>
      <c r="H481" s="110" t="str">
        <f>VLOOKUP(I481,Hoja2!A$3:I$54,2,0)</f>
        <v>INADECUADAS CONEXIONES ELÉCTRICAS, SATURACIÓN EN TOMAS DE ENERGÍA</v>
      </c>
      <c r="I481" s="101" t="s">
        <v>158</v>
      </c>
      <c r="J481" s="110" t="str">
        <f>VLOOKUP(I481,Hoja2!A$3:I$54,3,0)</f>
        <v>QUEMADURAS, ELECTROCUCIÓN, ARITMIA CARDIACA, MUERTE</v>
      </c>
      <c r="K481" s="102"/>
      <c r="L481" s="110" t="str">
        <f>VLOOKUP(I481,Hoja2!A$3:I$54,4,0)</f>
        <v>PG INSPECCIONES, PG EMERGENCIA, REQUISITOS MÍNIMOS PARA LÍNEAS ELÉCTRICAS</v>
      </c>
      <c r="M481" s="110" t="str">
        <f>VLOOKUP(I481,Hoja2!A$3:I$54,5,0)</f>
        <v>ELEMENTOS DE PROTECCIÓN PERSONAL</v>
      </c>
      <c r="N481" s="103">
        <v>10</v>
      </c>
      <c r="O481" s="103">
        <v>4</v>
      </c>
      <c r="P481" s="103">
        <v>25</v>
      </c>
      <c r="Q481" s="103">
        <f t="shared" si="56"/>
        <v>40</v>
      </c>
      <c r="R481" s="103">
        <f t="shared" si="57"/>
        <v>1000</v>
      </c>
      <c r="S481" s="103" t="str">
        <f t="shared" si="58"/>
        <v>MA-40</v>
      </c>
      <c r="T481" s="78" t="str">
        <f t="shared" si="59"/>
        <v>I</v>
      </c>
      <c r="U481" s="78" t="str">
        <f>IF(T481=0,"",IF(T481="IV","Aceptable",IF(T481="III","Mejorable",IF(T481="II","No Aceptable o Aceptable con Control Especifico",IF(T481="I","No Aceptable","")))))</f>
        <v>No Aceptable</v>
      </c>
      <c r="V481" s="102">
        <v>6</v>
      </c>
      <c r="W481" s="100" t="str">
        <f>VLOOKUP(I481,Hoja2!A$3:I$54,6,0)</f>
        <v>SECUELA, CALIFICACIÓN DE ENFERMEDAD LABORAL, MUERTE</v>
      </c>
      <c r="X481" s="104"/>
      <c r="Y481" s="104"/>
      <c r="Z481" s="104"/>
      <c r="AA481" s="105" t="str">
        <f>VLOOKUP(I481,Hoja2!A$3:I$54,7,0)</f>
        <v>NS LÍNEAS ELÉCTRICAS</v>
      </c>
      <c r="AB481" s="105" t="str">
        <f>VLOOKUP(I481,Hoja2!A$3:I$54,8,0)</f>
        <v>BUENAS PRACTICAS, APLICACIÓN DE PROCEDIMIENTOS</v>
      </c>
      <c r="AC481" s="106" t="str">
        <f>VLOOKUP(I481,Hoja2!A$3:I$54,9,0)</f>
        <v>BUENAS PRACTICAS, APLICACIÓN DE PROCEDIMIENTOS</v>
      </c>
      <c r="AD481" s="107"/>
    </row>
    <row r="482" spans="1:30" ht="40.5">
      <c r="A482" s="158"/>
      <c r="B482" s="155"/>
      <c r="C482" s="119"/>
      <c r="D482" s="122"/>
      <c r="E482" s="125"/>
      <c r="F482" s="125"/>
      <c r="G482" s="125"/>
      <c r="H482" s="111" t="str">
        <f>VLOOKUP(I482,Hoja2!A$3:I$54,2,0)</f>
        <v>INADECUADAS CONEXIONES ELÉCTRICAS, SATURACIÓN EN TOMAS DE ENERGÍA</v>
      </c>
      <c r="I482" s="68" t="s">
        <v>163</v>
      </c>
      <c r="J482" s="111" t="str">
        <f>VLOOKUP(I482,Hoja2!A$3:I$54,3,0)</f>
        <v>INTOXICACIÓN, QUEMADURAS</v>
      </c>
      <c r="K482" s="69"/>
      <c r="L482" s="111" t="str">
        <f>VLOOKUP(I482,Hoja2!A$3:I$54,4,0)</f>
        <v>PG INSPECCIONES, PG EMERGENCIA</v>
      </c>
      <c r="M482" s="111" t="str">
        <f>VLOOKUP(I482,Hoja2!A$3:I$54,5,0)</f>
        <v>BRIGADAS DE EMERGENCIA</v>
      </c>
      <c r="N482" s="70">
        <v>10</v>
      </c>
      <c r="O482" s="70">
        <v>3</v>
      </c>
      <c r="P482" s="70">
        <v>10</v>
      </c>
      <c r="Q482" s="70">
        <f t="shared" si="56"/>
        <v>30</v>
      </c>
      <c r="R482" s="70">
        <f t="shared" si="57"/>
        <v>300</v>
      </c>
      <c r="S482" s="70" t="str">
        <f t="shared" si="58"/>
        <v>MA-30</v>
      </c>
      <c r="T482" s="62" t="str">
        <f t="shared" si="59"/>
        <v>II</v>
      </c>
      <c r="U482" s="62" t="str">
        <f t="shared" ref="U482:U517" si="60">IF(T482=0,"",IF(T482="IV","Aceptable",IF(T482="III","Mejorable",IF(T482="II","No Aceptable o Aceptable con Control Especifico",IF(T482="I","No Aceptable","")))))</f>
        <v>No Aceptable o Aceptable con Control Especifico</v>
      </c>
      <c r="V482" s="69">
        <v>6</v>
      </c>
      <c r="W482" s="67" t="str">
        <f>VLOOKUP(I482,Hoja2!A$3:I$54,6,0)</f>
        <v>SECUELA, CALIFICACIÓN DE ENFERMEDAD LABORAL, MUERTE</v>
      </c>
      <c r="X482" s="71"/>
      <c r="Y482" s="71"/>
      <c r="Z482" s="71"/>
      <c r="AA482" s="72" t="str">
        <f>VLOOKUP(I482,Hoja2!A$3:I$54,7,0)</f>
        <v>NS PLANES DE EMERGENCIA</v>
      </c>
      <c r="AB482" s="72" t="str">
        <f>VLOOKUP(I482,Hoja2!A$3:I$54,8,0)</f>
        <v>REPORTES DE CONDICIONES INSEGURAS</v>
      </c>
      <c r="AC482" s="73" t="str">
        <f>VLOOKUP(I482,Hoja2!A$3:I$54,9,0)</f>
        <v>N/A</v>
      </c>
      <c r="AD482" s="84"/>
    </row>
    <row r="483" spans="1:30" ht="40.5">
      <c r="A483" s="158"/>
      <c r="B483" s="155"/>
      <c r="C483" s="119"/>
      <c r="D483" s="122"/>
      <c r="E483" s="125"/>
      <c r="F483" s="125"/>
      <c r="G483" s="125"/>
      <c r="H483" s="111" t="str">
        <f>VLOOKUP(I483,Hoja2!A$3:I$54,2,0)</f>
        <v>ESCALERAS SIN BARANDAL, PISOS A DESNIVEL,INFRAESTRUCTURA DÉBIL, OBJETOS MAL UBICADOS, AUSENCIA DE ORDEN Y ASEO</v>
      </c>
      <c r="I483" s="68" t="s">
        <v>247</v>
      </c>
      <c r="J483" s="111" t="str">
        <f>VLOOKUP(I483,Hoja2!A$3:I$54,3,0)</f>
        <v>CAÍDAS DEL MISMO Y DISTINTO NIVEL, FRACTURAS, GOLPE CON OBJETOS, CAÍDA DE OBJETOS, OBSTRUCCIÓN DE VÍAS</v>
      </c>
      <c r="K483" s="69"/>
      <c r="L483" s="111" t="str">
        <f>VLOOKUP(I483,Hoja2!A$3:I$54,4,0)</f>
        <v>PG INSPECCIONES, PG EMERGENCIA</v>
      </c>
      <c r="M483" s="111" t="str">
        <f>VLOOKUP(I483,Hoja2!A$3:I$54,5,0)</f>
        <v>CAPACITACIÓN</v>
      </c>
      <c r="N483" s="70">
        <v>6</v>
      </c>
      <c r="O483" s="70">
        <v>3</v>
      </c>
      <c r="P483" s="70">
        <v>10</v>
      </c>
      <c r="Q483" s="70">
        <f t="shared" si="56"/>
        <v>18</v>
      </c>
      <c r="R483" s="70">
        <f t="shared" si="57"/>
        <v>180</v>
      </c>
      <c r="S483" s="70" t="str">
        <f t="shared" si="58"/>
        <v>A-18</v>
      </c>
      <c r="T483" s="62" t="str">
        <f t="shared" si="59"/>
        <v>II</v>
      </c>
      <c r="U483" s="62" t="str">
        <f t="shared" si="60"/>
        <v>No Aceptable o Aceptable con Control Especifico</v>
      </c>
      <c r="V483" s="69">
        <v>6</v>
      </c>
      <c r="W483" s="67" t="str">
        <f>VLOOKUP(I483,Hoja2!A$3:I$54,6,0)</f>
        <v>SECUELA, CALIFICACIÓN DE ENFERMEDAD LABORAL, MUERTE</v>
      </c>
      <c r="X483" s="73"/>
      <c r="Y483" s="73"/>
      <c r="Z483" s="73"/>
      <c r="AA483" s="72" t="s">
        <v>337</v>
      </c>
      <c r="AB483" s="72" t="str">
        <f>VLOOKUP(I483,Hoja2!A$3:I$54,8,0)</f>
        <v>REPORTES DE CONDICIONES INSEGURAS</v>
      </c>
      <c r="AC483" s="73" t="str">
        <f>VLOOKUP(I483,Hoja2!A$3:I$54,9,0)</f>
        <v>SEGUIMIENTO A ACCIONES PREVENTIVAS Y CORRECTIVAS</v>
      </c>
      <c r="AD483" s="84"/>
    </row>
    <row r="484" spans="1:30" ht="30">
      <c r="A484" s="158"/>
      <c r="B484" s="155"/>
      <c r="C484" s="119"/>
      <c r="D484" s="122"/>
      <c r="E484" s="125"/>
      <c r="F484" s="125"/>
      <c r="G484" s="125"/>
      <c r="H484" s="111" t="str">
        <f>VLOOKUP(I484,Hoja2!A$3:I$54,2,0)</f>
        <v>LLUVIAS, CRECIENTE DE RIOS Y QUEBRADAS, CAÍDAS DESDE TARAVITAS Y PUENTES</v>
      </c>
      <c r="I484" s="68" t="s">
        <v>334</v>
      </c>
      <c r="J484" s="111" t="str">
        <f>VLOOKUP(I484,Hoja2!A$3:I$54,3,0)</f>
        <v>INMERSIÓN, MUERTE</v>
      </c>
      <c r="K484" s="69"/>
      <c r="L484" s="111" t="str">
        <f>VLOOKUP(I484,Hoja2!A$3:I$54,4,0)</f>
        <v>PG INSPECCIONES, PG EMERGENCIA</v>
      </c>
      <c r="M484" s="111" t="str">
        <f>VLOOKUP(I484,Hoja2!A$3:I$54,5,0)</f>
        <v>CAPACITACIÓN</v>
      </c>
      <c r="N484" s="70">
        <v>10</v>
      </c>
      <c r="O484" s="70">
        <v>3</v>
      </c>
      <c r="P484" s="70">
        <v>25</v>
      </c>
      <c r="Q484" s="70">
        <f t="shared" si="56"/>
        <v>30</v>
      </c>
      <c r="R484" s="70">
        <f t="shared" si="57"/>
        <v>750</v>
      </c>
      <c r="S484" s="70" t="str">
        <f t="shared" si="58"/>
        <v>MA-30</v>
      </c>
      <c r="T484" s="66" t="str">
        <f t="shared" si="59"/>
        <v>I</v>
      </c>
      <c r="U484" s="66" t="str">
        <f t="shared" si="60"/>
        <v>No Aceptable</v>
      </c>
      <c r="V484" s="69">
        <v>6</v>
      </c>
      <c r="W484" s="67" t="str">
        <f>VLOOKUP(I484,Hoja2!A$3:I$54,6,0)</f>
        <v>SECUELA, CALIFICACIÓN DE ENFERMEDAD LABORAL, MUERTE</v>
      </c>
      <c r="X484" s="73"/>
      <c r="Y484" s="73"/>
      <c r="Z484" s="73"/>
      <c r="AA484" s="72" t="s">
        <v>337</v>
      </c>
      <c r="AB484" s="72" t="str">
        <f>VLOOKUP(I484,Hoja2!A$3:I$54,8,0)</f>
        <v>REPORTES DE CONDICIONES INSEGURAS</v>
      </c>
      <c r="AC484" s="73" t="str">
        <f>VLOOKUP(I484,Hoja2!A$3:I$54,9,0)</f>
        <v>SEGUIMIENTO A ACCIONES PREVENTIVAS Y CORRECTIVAS</v>
      </c>
      <c r="AD484" s="84"/>
    </row>
    <row r="485" spans="1:30" ht="51">
      <c r="A485" s="158"/>
      <c r="B485" s="155"/>
      <c r="C485" s="119"/>
      <c r="D485" s="122"/>
      <c r="E485" s="125"/>
      <c r="F485" s="125"/>
      <c r="G485" s="125"/>
      <c r="H485" s="111" t="str">
        <f>VLOOKUP(I485,Hoja2!A$3:I$54,2,0)</f>
        <v>SUPERFICIES DE TRABAJO IRREGULARES O DESLIZANTES</v>
      </c>
      <c r="I485" s="68" t="s">
        <v>248</v>
      </c>
      <c r="J485" s="111" t="str">
        <f>VLOOKUP(I485,Hoja2!A$3:I$54,3,0)</f>
        <v>CAÍDAS DEL MISMO Y DISTINTO NIVEL, FRACTURAS, GOLPE CON OBJETOS</v>
      </c>
      <c r="K485" s="69"/>
      <c r="L485" s="111" t="str">
        <f>VLOOKUP(I485,Hoja2!A$3:I$54,4,0)</f>
        <v>PG INSPECCIONES, PG EMERGENCIA</v>
      </c>
      <c r="M485" s="111" t="str">
        <f>VLOOKUP(I485,Hoja2!A$3:I$54,5,0)</f>
        <v>CAPACITACIÓN</v>
      </c>
      <c r="N485" s="70">
        <v>10</v>
      </c>
      <c r="O485" s="70">
        <v>4</v>
      </c>
      <c r="P485" s="70">
        <v>25</v>
      </c>
      <c r="Q485" s="70">
        <f t="shared" si="56"/>
        <v>40</v>
      </c>
      <c r="R485" s="70">
        <f t="shared" si="57"/>
        <v>1000</v>
      </c>
      <c r="S485" s="70" t="str">
        <f t="shared" si="58"/>
        <v>MA-40</v>
      </c>
      <c r="T485" s="66" t="str">
        <f t="shared" si="59"/>
        <v>I</v>
      </c>
      <c r="U485" s="66" t="str">
        <f t="shared" si="60"/>
        <v>No Aceptable</v>
      </c>
      <c r="V485" s="69">
        <v>6</v>
      </c>
      <c r="W485" s="67" t="str">
        <f>VLOOKUP(I485,Hoja2!A$3:I$54,6,0)</f>
        <v>SECUELA, CALIFICACIÓN DE ENFERMEDAD LABORAL, MUERTE</v>
      </c>
      <c r="X485" s="73"/>
      <c r="Y485" s="73"/>
      <c r="Z485" s="73" t="s">
        <v>336</v>
      </c>
      <c r="AA485" s="72" t="s">
        <v>337</v>
      </c>
      <c r="AB485" s="72" t="str">
        <f>VLOOKUP(I485,Hoja2!A$3:I$54,8,0)</f>
        <v>REPORTES DE CONDICIONES INSEGURAS</v>
      </c>
      <c r="AC485" s="73" t="str">
        <f>VLOOKUP(I485,Hoja2!A$3:I$54,9,0)</f>
        <v>SEGUIMIENTO A ACCIONES PREVENTIVAS Y CORRECTIVAS</v>
      </c>
      <c r="AD485" s="84"/>
    </row>
    <row r="486" spans="1:30" ht="40.5">
      <c r="A486" s="158"/>
      <c r="B486" s="155"/>
      <c r="C486" s="119"/>
      <c r="D486" s="122"/>
      <c r="E486" s="125"/>
      <c r="F486" s="125"/>
      <c r="G486" s="125"/>
      <c r="H486" s="111" t="str">
        <f>VLOOKUP(I486,Hoja2!A$3:I$54,2,0)</f>
        <v>SISTEMAS Y MEDIDAS DE ALMACENAMIENTO</v>
      </c>
      <c r="I486" s="68" t="s">
        <v>249</v>
      </c>
      <c r="J486" s="111" t="str">
        <f>VLOOKUP(I486,Hoja2!A$3:I$54,3,0)</f>
        <v>CAÍDAS DEL MISMO Y DISTINTO NIVEL, FRACTURAS, GOLPE CON OBJETOS, CAÍDA DE OBJETOS, OBSTRUCCIÓN DE VÍAS</v>
      </c>
      <c r="K486" s="69"/>
      <c r="L486" s="111" t="str">
        <f>VLOOKUP(I486,Hoja2!A$3:I$54,4,0)</f>
        <v>PG INSPECCIONES, PG EMERGENCIA</v>
      </c>
      <c r="M486" s="111" t="str">
        <f>VLOOKUP(I486,Hoja2!A$3:I$54,5,0)</f>
        <v>CAPACITACIÓN</v>
      </c>
      <c r="N486" s="70">
        <v>10</v>
      </c>
      <c r="O486" s="70">
        <v>4</v>
      </c>
      <c r="P486" s="70">
        <v>10</v>
      </c>
      <c r="Q486" s="70">
        <f t="shared" si="56"/>
        <v>40</v>
      </c>
      <c r="R486" s="70">
        <f t="shared" si="57"/>
        <v>400</v>
      </c>
      <c r="S486" s="70" t="str">
        <f t="shared" si="58"/>
        <v>MA-40</v>
      </c>
      <c r="T486" s="66" t="str">
        <f t="shared" si="59"/>
        <v>II</v>
      </c>
      <c r="U486" s="66" t="str">
        <f t="shared" si="60"/>
        <v>No Aceptable o Aceptable con Control Especifico</v>
      </c>
      <c r="V486" s="69">
        <v>6</v>
      </c>
      <c r="W486" s="67" t="str">
        <f>VLOOKUP(I486,Hoja2!A$3:I$54,6,0)</f>
        <v>SECUELA, CALIFICACIÓN DE ENFERMEDAD LABORAL, MUERTE</v>
      </c>
      <c r="X486" s="73"/>
      <c r="Y486" s="73"/>
      <c r="Z486" s="73"/>
      <c r="AA486" s="72" t="s">
        <v>337</v>
      </c>
      <c r="AB486" s="72" t="str">
        <f>VLOOKUP(I486,Hoja2!A$3:I$54,8,0)</f>
        <v>REPORTES DE CONDICIONES INSEGURAS</v>
      </c>
      <c r="AC486" s="73" t="str">
        <f>VLOOKUP(I486,Hoja2!A$3:I$54,9,0)</f>
        <v>SEGUIMIENTO A ACCIONES PREVENTIVAS Y CORRECTIVAS</v>
      </c>
      <c r="AD486" s="84"/>
    </row>
    <row r="487" spans="1:30" ht="40.5">
      <c r="A487" s="158"/>
      <c r="B487" s="155"/>
      <c r="C487" s="119"/>
      <c r="D487" s="122"/>
      <c r="E487" s="125"/>
      <c r="F487" s="125"/>
      <c r="G487" s="125"/>
      <c r="H487" s="111" t="str">
        <f>VLOOKUP(I487,Hoja2!A$3:I$54,2,0)</f>
        <v>ATROPELLAMIENTO, ENVESTIDA</v>
      </c>
      <c r="I487" s="68" t="s">
        <v>189</v>
      </c>
      <c r="J487" s="111" t="str">
        <f>VLOOKUP(I487,Hoja2!A$3:I$54,3,0)</f>
        <v>LESIONES, PÉRDIDAS MATERIALES, MUERTE</v>
      </c>
      <c r="K487" s="69"/>
      <c r="L487" s="111" t="str">
        <f>VLOOKUP(I487,Hoja2!A$3:I$54,4,0)</f>
        <v>PG INSPECCIONES, PG EMERGENCIA</v>
      </c>
      <c r="M487" s="111" t="str">
        <f>VLOOKUP(I487,Hoja2!A$3:I$54,5,0)</f>
        <v>PG SEGURIDAD VIAL</v>
      </c>
      <c r="N487" s="70">
        <v>2</v>
      </c>
      <c r="O487" s="70">
        <v>4</v>
      </c>
      <c r="P487" s="70">
        <v>25</v>
      </c>
      <c r="Q487" s="70">
        <f t="shared" si="56"/>
        <v>8</v>
      </c>
      <c r="R487" s="70">
        <f t="shared" si="57"/>
        <v>200</v>
      </c>
      <c r="S487" s="70" t="str">
        <f t="shared" si="58"/>
        <v>M-8</v>
      </c>
      <c r="T487" s="62" t="str">
        <f t="shared" si="59"/>
        <v>II</v>
      </c>
      <c r="U487" s="62" t="str">
        <f t="shared" si="60"/>
        <v>No Aceptable o Aceptable con Control Especifico</v>
      </c>
      <c r="V487" s="69">
        <v>6</v>
      </c>
      <c r="W487" s="67" t="str">
        <f>VLOOKUP(I487,Hoja2!A$3:I$54,6,0)</f>
        <v>SECUELA, CALIFICACIÓN DE ENFERMEDAD LABORAL, MUERTE</v>
      </c>
      <c r="X487" s="73"/>
      <c r="Y487" s="73"/>
      <c r="Z487" s="73"/>
      <c r="AA487" s="72" t="str">
        <f>VLOOKUP(I487,Hoja2!A$3:I$54,7,0)</f>
        <v>NS SEGURIDAD VIAL</v>
      </c>
      <c r="AB487" s="72" t="str">
        <f>VLOOKUP(I487,Hoja2!A$3:I$54,8,0)</f>
        <v>REPORTE DE CONDICIONES</v>
      </c>
      <c r="AC487" s="73" t="str">
        <f>VLOOKUP(I487,Hoja2!A$3:I$54,9,0)</f>
        <v>LISTAS PREOPERACIONALES, MANTENIMIENTO PREVENTIVO Y CORRECTIVO</v>
      </c>
      <c r="AD487" s="84"/>
    </row>
    <row r="488" spans="1:30" ht="40.5">
      <c r="A488" s="158"/>
      <c r="B488" s="155"/>
      <c r="C488" s="119"/>
      <c r="D488" s="122"/>
      <c r="E488" s="125"/>
      <c r="F488" s="125"/>
      <c r="G488" s="125"/>
      <c r="H488" s="111" t="str">
        <f>VLOOKUP(I488,Hoja2!A$3:I$54,2,0)</f>
        <v>ATRACO, ROBO, ATENTADO, SECUESTROS, DE ORDEN PÚBLICO</v>
      </c>
      <c r="I488" s="68" t="s">
        <v>180</v>
      </c>
      <c r="J488" s="111" t="str">
        <f>VLOOKUP(I488,Hoja2!A$3:I$54,3,0)</f>
        <v>HERIDAS, LESIONES FÍSICAS / PSICOLÓGICAS</v>
      </c>
      <c r="K488" s="69"/>
      <c r="L488" s="111" t="str">
        <f>VLOOKUP(I488,Hoja2!A$3:I$54,4,0)</f>
        <v>PG INSPECCIONES, PG EMERGENCIA</v>
      </c>
      <c r="M488" s="111" t="str">
        <f>VLOOKUP(I488,Hoja2!A$3:I$54,5,0)</f>
        <v>UNIFORMES CORPORATIVOS, CHAQUETAS CORPORATIVAS, CARNETIZACIÓN</v>
      </c>
      <c r="N488" s="70">
        <v>6</v>
      </c>
      <c r="O488" s="70">
        <v>3</v>
      </c>
      <c r="P488" s="70">
        <v>25</v>
      </c>
      <c r="Q488" s="70">
        <f t="shared" si="56"/>
        <v>18</v>
      </c>
      <c r="R488" s="70">
        <f t="shared" si="57"/>
        <v>450</v>
      </c>
      <c r="S488" s="70" t="str">
        <f t="shared" si="58"/>
        <v>A-18</v>
      </c>
      <c r="T488" s="62" t="str">
        <f t="shared" si="59"/>
        <v>II</v>
      </c>
      <c r="U488" s="62" t="str">
        <f t="shared" si="60"/>
        <v>No Aceptable o Aceptable con Control Especifico</v>
      </c>
      <c r="V488" s="69">
        <v>6</v>
      </c>
      <c r="W488" s="67" t="str">
        <f>VLOOKUP(I488,Hoja2!A$3:I$54,6,0)</f>
        <v>SECUELA, CALIFICACIÓN DE ENFERMEDAD LABORAL, MUERTE</v>
      </c>
      <c r="X488" s="73"/>
      <c r="Y488" s="73"/>
      <c r="Z488" s="73"/>
      <c r="AA488" s="72" t="s">
        <v>337</v>
      </c>
      <c r="AB488" s="72" t="str">
        <f>VLOOKUP(I488,Hoja2!A$3:I$54,8,0)</f>
        <v>BUENAS PRACTICAS, APLICACIÓN DE PROCEDIMIENTOS</v>
      </c>
      <c r="AC488" s="73" t="str">
        <f>VLOOKUP(I488,Hoja2!A$3:I$54,9,0)</f>
        <v>BUENAS PRACTICAS</v>
      </c>
      <c r="AD488" s="84"/>
    </row>
    <row r="489" spans="1:30" ht="40.5">
      <c r="A489" s="158"/>
      <c r="B489" s="155"/>
      <c r="C489" s="119"/>
      <c r="D489" s="122"/>
      <c r="E489" s="125"/>
      <c r="F489" s="125"/>
      <c r="G489" s="125"/>
      <c r="H489" s="111" t="str">
        <f>VLOOKUP(I489,Hoja2!A$3:I$54,2,0)</f>
        <v>EXPLOSION, FUGA, DERRAME E INCENDIO</v>
      </c>
      <c r="I489" s="68" t="s">
        <v>230</v>
      </c>
      <c r="J489" s="111" t="str">
        <f>VLOOKUP(I489,Hoja2!A$3:I$54,3,0)</f>
        <v>INTOXICACIÓN, QUEMADURAS, LESIONES, ATRAPAMIENTO</v>
      </c>
      <c r="K489" s="69"/>
      <c r="L489" s="111" t="str">
        <f>VLOOKUP(I489,Hoja2!A$3:I$54,4,0)</f>
        <v>PG INSPECCIONES, PG EMERGENCIA</v>
      </c>
      <c r="M489" s="111" t="str">
        <f>VLOOKUP(I489,Hoja2!A$3:I$54,5,0)</f>
        <v>NO OBSERVADO</v>
      </c>
      <c r="N489" s="70">
        <v>6</v>
      </c>
      <c r="O489" s="70">
        <v>3</v>
      </c>
      <c r="P489" s="70">
        <v>10</v>
      </c>
      <c r="Q489" s="70">
        <f t="shared" si="56"/>
        <v>18</v>
      </c>
      <c r="R489" s="70">
        <f t="shared" si="57"/>
        <v>180</v>
      </c>
      <c r="S489" s="70" t="str">
        <f t="shared" si="58"/>
        <v>A-18</v>
      </c>
      <c r="T489" s="62" t="str">
        <f t="shared" si="59"/>
        <v>II</v>
      </c>
      <c r="U489" s="62" t="str">
        <f t="shared" si="60"/>
        <v>No Aceptable o Aceptable con Control Especifico</v>
      </c>
      <c r="V489" s="69">
        <v>6</v>
      </c>
      <c r="W489" s="67" t="str">
        <f>VLOOKUP(I489,Hoja2!A$3:I$54,6,0)</f>
        <v>SECUELA, CALIFICACIÓN DE ENFERMEDAD LABORAL, MUERTE</v>
      </c>
      <c r="X489" s="73"/>
      <c r="Y489" s="73"/>
      <c r="Z489" s="73"/>
      <c r="AA489" s="72" t="str">
        <f>VLOOKUP(I489,Hoja2!A$3:I$54,7,0)</f>
        <v>NS PLANES DE EMERGENCIA</v>
      </c>
      <c r="AB489" s="72" t="str">
        <f>VLOOKUP(I489,Hoja2!A$3:I$54,8,0)</f>
        <v>PROTOCOLOS DE EVACUACIÓN, PUNTO DE ENCUENTRO</v>
      </c>
      <c r="AC489" s="73" t="str">
        <f>VLOOKUP(I489,Hoja2!A$3:I$54,9,0)</f>
        <v>N/A</v>
      </c>
      <c r="AD489" s="84"/>
    </row>
    <row r="490" spans="1:30" ht="51">
      <c r="A490" s="158"/>
      <c r="B490" s="155"/>
      <c r="C490" s="119"/>
      <c r="D490" s="122"/>
      <c r="E490" s="125"/>
      <c r="F490" s="125"/>
      <c r="G490" s="125"/>
      <c r="H490" s="111" t="str">
        <f>VLOOKUP(I490,[1]Hoja2!A$3:I$54,2,0)</f>
        <v>MÁQUINARIA Y EQUIPO</v>
      </c>
      <c r="I490" s="68" t="s">
        <v>168</v>
      </c>
      <c r="J490" s="111" t="str">
        <f>VLOOKUP(I490,[1]Hoja2!A$3:I$54,3,0)</f>
        <v>ATRAPAMIENTO, AMPUTACIÓN, APLASTAMIENTO, FRACTURA</v>
      </c>
      <c r="K490" s="69"/>
      <c r="L490" s="111" t="str">
        <f>VLOOKUP(I490,[1]Hoja2!A$3:I$54,4,0)</f>
        <v>PG INSPECCIONES, PG EMERGENCIA, REQUISITOS PARA MANEJO DE MÁQUINAS, REQUISITOS PARA REALIZAR LABORES EN TALLERES</v>
      </c>
      <c r="M490" s="111" t="str">
        <f>VLOOKUP(I490,[1]Hoja2!A$3:I$54,5,0)</f>
        <v>ELEMENTOS DE PROTECCIÓN PERSONAL</v>
      </c>
      <c r="N490" s="70">
        <v>2</v>
      </c>
      <c r="O490" s="70">
        <v>3</v>
      </c>
      <c r="P490" s="70">
        <v>10</v>
      </c>
      <c r="Q490" s="70">
        <f t="shared" si="56"/>
        <v>6</v>
      </c>
      <c r="R490" s="70">
        <f t="shared" si="57"/>
        <v>60</v>
      </c>
      <c r="S490" s="70" t="str">
        <f t="shared" si="58"/>
        <v>M-6</v>
      </c>
      <c r="T490" s="62" t="str">
        <f t="shared" si="59"/>
        <v>III</v>
      </c>
      <c r="U490" s="62" t="str">
        <f t="shared" si="60"/>
        <v>Mejorable</v>
      </c>
      <c r="V490" s="69">
        <v>6</v>
      </c>
      <c r="W490" s="108" t="str">
        <f>VLOOKUP(I490,[1]Hoja2!A$3:I$54,6,0)</f>
        <v>SECUELA, CALIFICACIÓN DE ENFERMEDAD LABORAL, MUERTE</v>
      </c>
      <c r="X490" s="73"/>
      <c r="Y490" s="73"/>
      <c r="Z490" s="73"/>
      <c r="AA490" s="72" t="str">
        <f>VLOOKUP(I490,[1]Hoja2!A$3:I$54,7,0)</f>
        <v>NS EQUIPOS</v>
      </c>
      <c r="AB490" s="72" t="str">
        <f>VLOOKUP(I490,[1]Hoja2!A$3:I$54,8,0)</f>
        <v>BUENAS PRACTICAS, PROCEDIMIENTOS, INSPECCIONES PREUSO OPERACIONALES</v>
      </c>
      <c r="AC490" s="73" t="str">
        <f>VLOOKUP(I490,[1]Hoja2!A$3:I$54,9,0)</f>
        <v>INSPECCIONES PREOPERACIONALES</v>
      </c>
      <c r="AD490" s="84"/>
    </row>
    <row r="491" spans="1:30" ht="63.75">
      <c r="A491" s="158"/>
      <c r="B491" s="155"/>
      <c r="C491" s="119"/>
      <c r="D491" s="122"/>
      <c r="E491" s="125"/>
      <c r="F491" s="125"/>
      <c r="G491" s="125"/>
      <c r="H491" s="111" t="str">
        <f>VLOOKUP(I491,[1]Hoja2!A$3:I$54,2,0)</f>
        <v>HERRAMIENTAS MANUALES</v>
      </c>
      <c r="I491" s="68" t="s">
        <v>174</v>
      </c>
      <c r="J491" s="111" t="str">
        <f>VLOOKUP(I491,[1]Hoja2!A$3:I$54,3,0)</f>
        <v>QUEMADURAS, LESIONES, PELLIZCOS, APLASTAMIENTOS</v>
      </c>
      <c r="K491" s="69"/>
      <c r="L491" s="111" t="str">
        <f>VLOOKUP(I491,[1]Hoja2!A$3:I$54,4,0)</f>
        <v>REQUISITOS MANEJO DE EQUIPOS EMPLEADOS EN LABORES DE CONSTRUCCION ACUEDUCTO Y ALCANTARILLADO, PG INSPECCIONES,PG EMERGENCIA, REQUISITOS  PARA EL MANEJO DE MÁQUINAS HERRAMIENTAS</v>
      </c>
      <c r="M491" s="111" t="str">
        <f>VLOOKUP(I491,[1]Hoja2!A$3:I$54,5,0)</f>
        <v>ELEMENTOS DE PROTECCIÓN PERSONAL</v>
      </c>
      <c r="N491" s="70">
        <v>2</v>
      </c>
      <c r="O491" s="70">
        <v>1</v>
      </c>
      <c r="P491" s="70">
        <v>10</v>
      </c>
      <c r="Q491" s="70">
        <f t="shared" si="56"/>
        <v>2</v>
      </c>
      <c r="R491" s="70">
        <f t="shared" si="57"/>
        <v>20</v>
      </c>
      <c r="S491" s="70" t="str">
        <f t="shared" si="58"/>
        <v>B-2</v>
      </c>
      <c r="T491" s="62" t="str">
        <f t="shared" si="59"/>
        <v>IV</v>
      </c>
      <c r="U491" s="62" t="str">
        <f t="shared" si="60"/>
        <v>Aceptable</v>
      </c>
      <c r="V491" s="69">
        <v>6</v>
      </c>
      <c r="W491" s="108" t="str">
        <f>VLOOKUP(I491,[1]Hoja2!A$3:I$54,6,0)</f>
        <v>SECUELA, CALIFICACIÓN DE ENFERMEDAD LABORAL</v>
      </c>
      <c r="X491" s="73"/>
      <c r="Y491" s="73"/>
      <c r="Z491" s="73"/>
      <c r="AA491" s="72" t="str">
        <f>VLOOKUP(I491,[1]Hoja2!A$3:I$54,7,0)</f>
        <v>NS HERRAMIENTAS</v>
      </c>
      <c r="AB491" s="72" t="str">
        <f>VLOOKUP(I491,[1]Hoja2!A$3:I$54,8,0)</f>
        <v>BUENAS PRACTICAS,  INSPECCIONES OPERACIONALES</v>
      </c>
      <c r="AC491" s="73" t="str">
        <f>VLOOKUP(I491,[1]Hoja2!A$3:I$54,9,0)</f>
        <v>INSPECCIONES PREOPERACIONALES</v>
      </c>
      <c r="AD491" s="84"/>
    </row>
    <row r="492" spans="1:30" ht="40.5">
      <c r="A492" s="158"/>
      <c r="B492" s="155"/>
      <c r="C492" s="119"/>
      <c r="D492" s="122"/>
      <c r="E492" s="125"/>
      <c r="F492" s="125"/>
      <c r="G492" s="125"/>
      <c r="H492" s="111" t="str">
        <f>VLOOKUP(I492,[1]Hoja2!A$3:I$54,2,0)</f>
        <v>MANTENIMIENTO DE PUENTE GRUAS, LIMPIEZA DE CANALES, MANTENIMIENTO DE INSTALACIONES LOCATIVAS, MANTENIMIENTO Y REPARACION DE POZOS</v>
      </c>
      <c r="I492" s="68" t="s">
        <v>203</v>
      </c>
      <c r="J492" s="111" t="str">
        <f>VLOOKUP(I492,[1]Hoja2!A$3:I$54,3,0)</f>
        <v>LESIONES, FRACTURAS</v>
      </c>
      <c r="K492" s="69"/>
      <c r="L492" s="111" t="str">
        <f>VLOOKUP(I492,[1]Hoja2!A$3:I$54,4,0)</f>
        <v>PG INSPECCIONES, PG EMERGENCIA, REQUISITOS MÍNIMOS DE SEGURIDAD E HIGIENE PARA TRABAJOS EN ALTURAS</v>
      </c>
      <c r="M492" s="111" t="str">
        <f>VLOOKUP(I492,[1]Hoja2!A$3:I$54,5,0)</f>
        <v>ELEMENTOS DE PROTECCIÓN PERSONAL</v>
      </c>
      <c r="N492" s="70">
        <v>6</v>
      </c>
      <c r="O492" s="70">
        <v>3</v>
      </c>
      <c r="P492" s="70">
        <v>25</v>
      </c>
      <c r="Q492" s="70">
        <f t="shared" si="56"/>
        <v>18</v>
      </c>
      <c r="R492" s="70">
        <f t="shared" si="57"/>
        <v>450</v>
      </c>
      <c r="S492" s="70" t="str">
        <f t="shared" si="58"/>
        <v>A-18</v>
      </c>
      <c r="T492" s="62" t="str">
        <f t="shared" si="59"/>
        <v>II</v>
      </c>
      <c r="U492" s="62" t="str">
        <f t="shared" si="60"/>
        <v>No Aceptable o Aceptable con Control Especifico</v>
      </c>
      <c r="V492" s="69">
        <v>6</v>
      </c>
      <c r="W492" s="108" t="str">
        <f>VLOOKUP(I492,[1]Hoja2!A$3:I$54,6,0)</f>
        <v>SECUELA, CALIFICACIÓN DE ENFERMEDAD LABORAL, MUERTE</v>
      </c>
      <c r="X492" s="73"/>
      <c r="Y492" s="73"/>
      <c r="Z492" s="73"/>
      <c r="AA492" s="72" t="str">
        <f>VLOOKUP(I492,[1]Hoja2!A$3:I$54,7,0)</f>
        <v>NS TRABAJO EN ALTURAS</v>
      </c>
      <c r="AB492" s="72" t="str">
        <f>VLOOKUP(I492,[1]Hoja2!A$3:I$54,8,0)</f>
        <v>BUENAS PRACTICAS Y USO DE EPP COLECTIVOS</v>
      </c>
      <c r="AC492" s="73" t="str">
        <f>VLOOKUP(I492,[1]Hoja2!A$3:I$54,9,0)</f>
        <v>USO EPP, LISTAS PREOPERACIONALES</v>
      </c>
      <c r="AD492" s="84"/>
    </row>
    <row r="493" spans="1:30" ht="40.5">
      <c r="A493" s="158"/>
      <c r="B493" s="155"/>
      <c r="C493" s="119"/>
      <c r="D493" s="122"/>
      <c r="E493" s="125"/>
      <c r="F493" s="125"/>
      <c r="G493" s="125"/>
      <c r="H493" s="111" t="str">
        <f>VLOOKUP(I493,[1]Hoja2!A$3:I$54,2,0)</f>
        <v>INGRESO A POZOS, RED DE ACUEDUCTO, EXCAVACIONES</v>
      </c>
      <c r="I493" s="68" t="s">
        <v>196</v>
      </c>
      <c r="J493" s="111" t="str">
        <f>VLOOKUP(I493,[1]Hoja2!A$3:I$54,3,0)</f>
        <v>INTOXICACIÓN, ASFIXIA</v>
      </c>
      <c r="K493" s="69"/>
      <c r="L493" s="111" t="str">
        <f>VLOOKUP(I493,[1]Hoja2!A$3:I$54,4,0)</f>
        <v>PG INSPECCIONES, PG EMERGENCIA, REQUISITOS MÍNIMOS DE SEGURIDAD E HIGIENE PARA ESPACIOS CONFINADOS</v>
      </c>
      <c r="M493" s="111" t="str">
        <f>VLOOKUP(I493,[1]Hoja2!A$3:I$54,5,0)</f>
        <v>ELEMENTOS DE PROTECCIÓN PERSONAL</v>
      </c>
      <c r="N493" s="70">
        <v>6</v>
      </c>
      <c r="O493" s="70">
        <v>3</v>
      </c>
      <c r="P493" s="70">
        <v>25</v>
      </c>
      <c r="Q493" s="70">
        <f t="shared" si="56"/>
        <v>18</v>
      </c>
      <c r="R493" s="70">
        <f t="shared" si="57"/>
        <v>450</v>
      </c>
      <c r="S493" s="70" t="str">
        <f t="shared" si="58"/>
        <v>A-18</v>
      </c>
      <c r="T493" s="62" t="str">
        <f t="shared" si="59"/>
        <v>II</v>
      </c>
      <c r="U493" s="62" t="str">
        <f t="shared" si="60"/>
        <v>No Aceptable o Aceptable con Control Especifico</v>
      </c>
      <c r="V493" s="69">
        <v>6</v>
      </c>
      <c r="W493" s="108" t="str">
        <f>VLOOKUP(I493,[1]Hoja2!A$3:I$54,6,0)</f>
        <v>SECUELA, CALIFICACIÓN DE ENFERMEDAD LABORAL, MUERTE</v>
      </c>
      <c r="X493" s="73"/>
      <c r="Y493" s="73"/>
      <c r="Z493" s="73"/>
      <c r="AA493" s="72" t="str">
        <f>VLOOKUP(I493,[1]Hoja2!A$3:I$54,7,0)</f>
        <v>NS ESPACIOS CONFINADOS</v>
      </c>
      <c r="AB493" s="72" t="str">
        <f>VLOOKUP(I493,[1]Hoja2!A$3:I$54,8,0)</f>
        <v>BUENAS PRACTICAS, USO DE EPP Y COLECTIVOS</v>
      </c>
      <c r="AC493" s="73" t="str">
        <f>VLOOKUP(I493,[1]Hoja2!A$3:I$54,9,0)</f>
        <v>LISTAS PREOPERACIONALES</v>
      </c>
      <c r="AD493" s="84"/>
    </row>
    <row r="494" spans="1:30" ht="38.25">
      <c r="A494" s="158"/>
      <c r="B494" s="155"/>
      <c r="C494" s="119"/>
      <c r="D494" s="122"/>
      <c r="E494" s="125"/>
      <c r="F494" s="125"/>
      <c r="G494" s="125"/>
      <c r="H494" s="111" t="str">
        <f>VLOOKUP(I494,Hoja2!A$3:I$54,2,0)</f>
        <v>CARGA Y DESCARGA DE MÁQUINARIAS Y EQUIPOS</v>
      </c>
      <c r="I494" s="68" t="s">
        <v>216</v>
      </c>
      <c r="J494" s="111" t="str">
        <f>VLOOKUP(I494,Hoja2!A$3:I$54,3,0)</f>
        <v>APLASTAMIENTO, ATRAPAMIENTO, AMPUTACIÓN, PÉRDIDAS MATERIALES, FRACTURAS</v>
      </c>
      <c r="K494" s="69"/>
      <c r="L494" s="111" t="str">
        <f>VLOOKUP(I494,Hoja2!A$3:I$54,4,0)</f>
        <v>PG INSPECCIONES, PG EMERGENCIA, REQUISITOS MÍNIMOS DE SEGURIDAD E HIGIENE PARA TRABAJOS EN ALTURAS</v>
      </c>
      <c r="M494" s="111" t="str">
        <f>VLOOKUP(I494,Hoja2!A$3:I$54,5,0)</f>
        <v>NO OBSERVADO</v>
      </c>
      <c r="N494" s="70">
        <v>2</v>
      </c>
      <c r="O494" s="70">
        <v>1</v>
      </c>
      <c r="P494" s="70">
        <v>10</v>
      </c>
      <c r="Q494" s="70">
        <f t="shared" si="56"/>
        <v>2</v>
      </c>
      <c r="R494" s="70">
        <f t="shared" si="57"/>
        <v>20</v>
      </c>
      <c r="S494" s="70" t="str">
        <f t="shared" si="58"/>
        <v>B-2</v>
      </c>
      <c r="T494" s="62" t="str">
        <f t="shared" si="59"/>
        <v>IV</v>
      </c>
      <c r="U494" s="62" t="str">
        <f t="shared" si="60"/>
        <v>Aceptable</v>
      </c>
      <c r="V494" s="69">
        <v>6</v>
      </c>
      <c r="W494" s="67" t="str">
        <f>VLOOKUP(I494,Hoja2!A$3:I$54,6,0)</f>
        <v>SECUELA, CALIFICACIÓN DE ENFERMEDAD LABORAL, MUERTE</v>
      </c>
      <c r="X494" s="73"/>
      <c r="Y494" s="73"/>
      <c r="Z494" s="73"/>
      <c r="AA494" s="72" t="str">
        <f>VLOOKUP(I494,Hoja2!A$3:I$54,7,0)</f>
        <v>NS DE IZAJE</v>
      </c>
      <c r="AB494" s="72" t="str">
        <f>VLOOKUP(I494,Hoja2!A$3:I$54,8,0)</f>
        <v>BUENAS PRACTICAS, INSPECCIONES PREOPERACIONALES</v>
      </c>
      <c r="AC494" s="73" t="str">
        <f>VLOOKUP(I494,Hoja2!A$3:I$54,9,0)</f>
        <v>USO ADECUADO DE LENGUAJE PARA OPERACIONES DE IZAJE</v>
      </c>
      <c r="AD494" s="84"/>
    </row>
    <row r="495" spans="1:30" ht="40.5">
      <c r="A495" s="158"/>
      <c r="B495" s="155"/>
      <c r="C495" s="119"/>
      <c r="D495" s="122"/>
      <c r="E495" s="125"/>
      <c r="F495" s="125"/>
      <c r="G495" s="125"/>
      <c r="H495" s="113" t="str">
        <f>VLOOKUP(I495,Hoja2!A$3:I$54,2,0)</f>
        <v>EXPLOSION, FUGA, DERRAME E INCENDIO</v>
      </c>
      <c r="I495" s="68" t="s">
        <v>230</v>
      </c>
      <c r="J495" s="113" t="str">
        <f>VLOOKUP(I495,Hoja2!A$3:I$54,3,0)</f>
        <v>INTOXICACIÓN, QUEMADURAS, LESIONES, ATRAPAMIENTO</v>
      </c>
      <c r="K495" s="69"/>
      <c r="L495" s="113" t="str">
        <f>VLOOKUP(I495,Hoja2!A$3:I$54,4,0)</f>
        <v>PG INSPECCIONES, PG EMERGENCIA</v>
      </c>
      <c r="M495" s="113" t="str">
        <f>VLOOKUP(I495,Hoja2!A$3:I$54,5,0)</f>
        <v>NO OBSERVADO</v>
      </c>
      <c r="N495" s="70">
        <v>6</v>
      </c>
      <c r="O495" s="70">
        <v>3</v>
      </c>
      <c r="P495" s="70">
        <v>25</v>
      </c>
      <c r="Q495" s="70">
        <f t="shared" si="56"/>
        <v>18</v>
      </c>
      <c r="R495" s="70">
        <f t="shared" si="57"/>
        <v>450</v>
      </c>
      <c r="S495" s="70" t="str">
        <f t="shared" si="58"/>
        <v>A-18</v>
      </c>
      <c r="T495" s="62" t="str">
        <f t="shared" si="59"/>
        <v>II</v>
      </c>
      <c r="U495" s="62" t="str">
        <f t="shared" si="60"/>
        <v>No Aceptable o Aceptable con Control Especifico</v>
      </c>
      <c r="V495" s="69">
        <v>6</v>
      </c>
      <c r="W495" s="113" t="str">
        <f>VLOOKUP(I495,Hoja2!A$3:I$54,6,0)</f>
        <v>SECUELA, CALIFICACIÓN DE ENFERMEDAD LABORAL, MUERTE</v>
      </c>
      <c r="X495" s="73"/>
      <c r="Y495" s="73"/>
      <c r="Z495" s="73"/>
      <c r="AA495" s="72" t="str">
        <f>VLOOKUP(I495,Hoja2!A$3:I$54,7,0)</f>
        <v>NS PLANES DE EMERGENCIA</v>
      </c>
      <c r="AB495" s="72" t="str">
        <f>VLOOKUP(I495,Hoja2!A$3:I$54,8,0)</f>
        <v>PROTOCOLOS DE EVACUACIÓN, PUNTO DE ENCUENTRO</v>
      </c>
      <c r="AC495" s="73" t="str">
        <f>VLOOKUP(I495,Hoja2!A$3:I$54,9,0)</f>
        <v>N/A</v>
      </c>
      <c r="AD495" s="84"/>
    </row>
    <row r="496" spans="1:30" ht="15">
      <c r="A496" s="158"/>
      <c r="B496" s="155"/>
      <c r="C496" s="119"/>
      <c r="D496" s="122"/>
      <c r="E496" s="125"/>
      <c r="F496" s="125"/>
      <c r="G496" s="125"/>
      <c r="H496" s="111" t="str">
        <f>VLOOKUP(I496,Hoja2!A$3:I$54,2,0)</f>
        <v>AUSENCIA O EXCESO DE LUZ EN UN AMBIENTE</v>
      </c>
      <c r="I496" s="68" t="s">
        <v>47</v>
      </c>
      <c r="J496" s="111" t="str">
        <f>VLOOKUP(I496,Hoja2!A$3:I$54,3,0)</f>
        <v>ESTRÉS, DIFICULTAD PARA VER, CANSANCIO VISUAL</v>
      </c>
      <c r="K496" s="69"/>
      <c r="L496" s="111" t="str">
        <f>VLOOKUP(I496,Hoja2!A$3:I$54,4,0)</f>
        <v>PG INSPECCIONES, PG EMERGENCIA</v>
      </c>
      <c r="M496" s="111" t="str">
        <f>VLOOKUP(I496,Hoja2!A$3:I$54,5,0)</f>
        <v>NO OBSERVADO</v>
      </c>
      <c r="N496" s="70">
        <v>10</v>
      </c>
      <c r="O496" s="70">
        <v>3</v>
      </c>
      <c r="P496" s="70">
        <v>25</v>
      </c>
      <c r="Q496" s="70">
        <f t="shared" si="56"/>
        <v>30</v>
      </c>
      <c r="R496" s="70">
        <f t="shared" si="57"/>
        <v>750</v>
      </c>
      <c r="S496" s="70" t="str">
        <f t="shared" si="58"/>
        <v>MA-30</v>
      </c>
      <c r="T496" s="62" t="str">
        <f t="shared" si="59"/>
        <v>I</v>
      </c>
      <c r="U496" s="62" t="str">
        <f t="shared" si="60"/>
        <v>No Aceptable</v>
      </c>
      <c r="V496" s="69">
        <v>6</v>
      </c>
      <c r="W496" s="67" t="str">
        <f>VLOOKUP(I496,Hoja2!A$3:I$54,6,0)</f>
        <v>SECUELA, CALIFICACIÓN DE ENFERMEDAD LABORAL</v>
      </c>
      <c r="X496" s="73"/>
      <c r="Y496" s="73"/>
      <c r="Z496" s="73"/>
      <c r="AA496" s="72" t="s">
        <v>337</v>
      </c>
      <c r="AB496" s="72" t="str">
        <f>VLOOKUP(I496,Hoja2!A$3:I$54,8,0)</f>
        <v>AUTOCUIDADO E HIGIENE</v>
      </c>
      <c r="AC496" s="73" t="str">
        <f>VLOOKUP(I496,Hoja2!A$3:I$54,9,0)</f>
        <v>PG HIGIENE</v>
      </c>
      <c r="AD496" s="84"/>
    </row>
    <row r="497" spans="1:30" ht="15">
      <c r="A497" s="158"/>
      <c r="B497" s="155"/>
      <c r="C497" s="119"/>
      <c r="D497" s="122"/>
      <c r="E497" s="125"/>
      <c r="F497" s="125"/>
      <c r="G497" s="125"/>
      <c r="H497" s="111" t="str">
        <f>VLOOKUP(I497,Hoja2!A$3:I$54,2,0)</f>
        <v>MÁQUINARIA O EQUIPO</v>
      </c>
      <c r="I497" s="68" t="s">
        <v>54</v>
      </c>
      <c r="J497" s="111" t="str">
        <f>VLOOKUP(I497,Hoja2!A$3:I$54,3,0)</f>
        <v>SORDERA, ESTRÉS, HIPOACUSIA, CEFALÉA, IRRATIBILIDAD</v>
      </c>
      <c r="K497" s="69"/>
      <c r="L497" s="111" t="str">
        <f>VLOOKUP(I497,Hoja2!A$3:I$54,4,0)</f>
        <v>PG INSPECCIONES, PG EMERGENCIA</v>
      </c>
      <c r="M497" s="111" t="str">
        <f>VLOOKUP(I497,Hoja2!A$3:I$54,5,0)</f>
        <v>PVE RUIDO</v>
      </c>
      <c r="N497" s="70">
        <v>10</v>
      </c>
      <c r="O497" s="70">
        <v>3</v>
      </c>
      <c r="P497" s="70">
        <v>25</v>
      </c>
      <c r="Q497" s="70">
        <f t="shared" si="56"/>
        <v>30</v>
      </c>
      <c r="R497" s="70">
        <f t="shared" si="57"/>
        <v>750</v>
      </c>
      <c r="S497" s="70" t="str">
        <f t="shared" si="58"/>
        <v>MA-30</v>
      </c>
      <c r="T497" s="62" t="str">
        <f t="shared" si="59"/>
        <v>I</v>
      </c>
      <c r="U497" s="62" t="str">
        <f t="shared" si="60"/>
        <v>No Aceptable</v>
      </c>
      <c r="V497" s="69">
        <v>6</v>
      </c>
      <c r="W497" s="67" t="str">
        <f>VLOOKUP(I497,Hoja2!A$3:I$54,6,0)</f>
        <v>SECUELA, CALIFICACIÓN DE ENFERMEDAD LABORAL</v>
      </c>
      <c r="X497" s="73"/>
      <c r="Y497" s="73"/>
      <c r="Z497" s="73"/>
      <c r="AA497" s="72" t="s">
        <v>337</v>
      </c>
      <c r="AB497" s="72" t="str">
        <f>VLOOKUP(I497,Hoja2!A$3:I$54,8,0)</f>
        <v>AUTOCUIDADO E HIGIENE</v>
      </c>
      <c r="AC497" s="73" t="str">
        <f>VLOOKUP(I497,Hoja2!A$3:I$54,9,0)</f>
        <v>FORTALECIMIENTO PV RUIDO</v>
      </c>
      <c r="AD497" s="84"/>
    </row>
    <row r="498" spans="1:30" ht="15">
      <c r="A498" s="158"/>
      <c r="B498" s="155"/>
      <c r="C498" s="119"/>
      <c r="D498" s="122"/>
      <c r="E498" s="125"/>
      <c r="F498" s="125"/>
      <c r="G498" s="125"/>
      <c r="H498" s="111" t="str">
        <f>VLOOKUP(I498,Hoja2!A$3:I$54,2,0)</f>
        <v>MÁQUINARIA O EQUIPO</v>
      </c>
      <c r="I498" s="68" t="s">
        <v>59</v>
      </c>
      <c r="J498" s="111" t="str">
        <f>VLOOKUP(I498,Hoja2!A$3:I$54,3,0)</f>
        <v>MAREOS, VÓMITOS, Y SÍNTOMAS NEURÓLOGICOS</v>
      </c>
      <c r="K498" s="69"/>
      <c r="L498" s="111" t="str">
        <f>VLOOKUP(I498,Hoja2!A$3:I$54,4,0)</f>
        <v>PG INSPECCIONES, PG EMERGENCIA</v>
      </c>
      <c r="M498" s="111" t="str">
        <f>VLOOKUP(I498,Hoja2!A$3:I$54,5,0)</f>
        <v>PVE RUIDO</v>
      </c>
      <c r="N498" s="70">
        <v>10</v>
      </c>
      <c r="O498" s="70">
        <v>3</v>
      </c>
      <c r="P498" s="70">
        <v>25</v>
      </c>
      <c r="Q498" s="70">
        <f t="shared" si="56"/>
        <v>30</v>
      </c>
      <c r="R498" s="70">
        <f t="shared" si="57"/>
        <v>750</v>
      </c>
      <c r="S498" s="70" t="str">
        <f t="shared" si="58"/>
        <v>MA-30</v>
      </c>
      <c r="T498" s="62" t="str">
        <f t="shared" si="59"/>
        <v>I</v>
      </c>
      <c r="U498" s="62" t="str">
        <f t="shared" si="60"/>
        <v>No Aceptable</v>
      </c>
      <c r="V498" s="69">
        <v>6</v>
      </c>
      <c r="W498" s="67" t="str">
        <f>VLOOKUP(I498,Hoja2!A$3:I$54,6,0)</f>
        <v>SECUELA, CALIFICACIÓN DE ENFERMEDAD LABORAL</v>
      </c>
      <c r="X498" s="73"/>
      <c r="Y498" s="73"/>
      <c r="Z498" s="73"/>
      <c r="AA498" s="72" t="s">
        <v>337</v>
      </c>
      <c r="AB498" s="72" t="str">
        <f>VLOOKUP(I498,Hoja2!A$3:I$54,8,0)</f>
        <v>AUTOCUIDADO</v>
      </c>
      <c r="AC498" s="73" t="str">
        <f>VLOOKUP(I498,Hoja2!A$3:I$54,9,0)</f>
        <v>PG HIGIENE</v>
      </c>
      <c r="AD498" s="84"/>
    </row>
    <row r="499" spans="1:30" ht="15">
      <c r="A499" s="158"/>
      <c r="B499" s="155"/>
      <c r="C499" s="119"/>
      <c r="D499" s="122"/>
      <c r="E499" s="125"/>
      <c r="F499" s="125"/>
      <c r="G499" s="125"/>
      <c r="H499" s="111" t="str">
        <f>VLOOKUP(I499,Hoja2!A$3:I$54,2,0)</f>
        <v>X, GAMMA, ALFA, BETA, NEUTRONES</v>
      </c>
      <c r="I499" s="68" t="s">
        <v>69</v>
      </c>
      <c r="J499" s="111" t="str">
        <f>VLOOKUP(I499,Hoja2!A$3:I$54,3,0)</f>
        <v>QUEMADURAS</v>
      </c>
      <c r="K499" s="69"/>
      <c r="L499" s="111" t="str">
        <f>VLOOKUP(I499,Hoja2!A$3:I$54,4,0)</f>
        <v>PG INSPECCIONES, PG EMERGENCIA</v>
      </c>
      <c r="M499" s="111" t="str">
        <f>VLOOKUP(I499,Hoja2!A$3:I$54,5,0)</f>
        <v>PVE RADIACIÓN</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 MUERTE</v>
      </c>
      <c r="X499" s="73"/>
      <c r="Y499" s="73"/>
      <c r="Z499" s="73"/>
      <c r="AA499" s="72" t="s">
        <v>337</v>
      </c>
      <c r="AB499" s="72" t="str">
        <f>VLOOKUP(I499,Hoja2!A$3:I$54,8,0)</f>
        <v>N/A</v>
      </c>
      <c r="AC499" s="73" t="str">
        <f>VLOOKUP(I499,Hoja2!A$3:I$54,9,0)</f>
        <v>FORTALECIMIENTO PVE RADIACIÓN</v>
      </c>
      <c r="AD499" s="84"/>
    </row>
    <row r="500" spans="1:30" ht="40.5">
      <c r="A500" s="158"/>
      <c r="B500" s="155"/>
      <c r="C500" s="119"/>
      <c r="D500" s="122"/>
      <c r="E500" s="125"/>
      <c r="F500" s="125"/>
      <c r="G500" s="125"/>
      <c r="H500" s="111" t="str">
        <f>VLOOKUP(I500,Hoja2!A$3:I$54,2,0)</f>
        <v>POLVOS INORGÁNICOS</v>
      </c>
      <c r="I500" s="68" t="s">
        <v>78</v>
      </c>
      <c r="J500" s="111" t="str">
        <f>VLOOKUP(I500,Hoja2!A$3:I$54,3,0)</f>
        <v>COMPLICACIONES RESPIRATORIAS</v>
      </c>
      <c r="K500" s="69"/>
      <c r="L500" s="111" t="str">
        <f>VLOOKUP(I500,Hoja2!A$3:I$54,4,0)</f>
        <v>PG INSPECCIONES, PG EMERGENCIA, PG RIESGO QUÍMICO</v>
      </c>
      <c r="M500" s="111" t="str">
        <f>VLOOKUP(I500,Hoja2!A$3:I$54,5,0)</f>
        <v>ELEMENTOS DE PROTECCIÓN PERSONAL</v>
      </c>
      <c r="N500" s="70">
        <v>6</v>
      </c>
      <c r="O500" s="70">
        <v>3</v>
      </c>
      <c r="P500" s="70">
        <v>25</v>
      </c>
      <c r="Q500" s="70">
        <f t="shared" si="56"/>
        <v>18</v>
      </c>
      <c r="R500" s="70">
        <f t="shared" si="57"/>
        <v>450</v>
      </c>
      <c r="S500" s="70" t="str">
        <f t="shared" si="58"/>
        <v>A-18</v>
      </c>
      <c r="T500" s="62" t="str">
        <f t="shared" si="59"/>
        <v>II</v>
      </c>
      <c r="U500" s="62" t="str">
        <f t="shared" si="60"/>
        <v>No Aceptable o Aceptable con Control Especifico</v>
      </c>
      <c r="V500" s="69">
        <v>6</v>
      </c>
      <c r="W500" s="67" t="str">
        <f>VLOOKUP(I500,Hoja2!A$3:I$54,6,0)</f>
        <v>SECUELA, CALIFICACIÓN DE ENFERMEDAD LABORAL</v>
      </c>
      <c r="X500" s="73"/>
      <c r="Y500" s="73"/>
      <c r="Z500" s="73"/>
      <c r="AA500" s="72" t="str">
        <f>VLOOKUP(I500,Hoja2!A$3:I$54,7,0)</f>
        <v>NS QUIMICOS</v>
      </c>
      <c r="AB500" s="72" t="str">
        <f>VLOOKUP(I500,Hoja2!A$3:I$54,8,0)</f>
        <v>BUENAS PRACTICAS Y USO DE EPP</v>
      </c>
      <c r="AC500" s="73" t="str">
        <f>VLOOKUP(I500,Hoja2!A$3:I$54,9,0)</f>
        <v>PG HIGIENE</v>
      </c>
      <c r="AD500" s="84"/>
    </row>
    <row r="501" spans="1:30" ht="25.5">
      <c r="A501" s="158"/>
      <c r="B501" s="155"/>
      <c r="C501" s="119"/>
      <c r="D501" s="122"/>
      <c r="E501" s="125"/>
      <c r="F501" s="125"/>
      <c r="G501" s="125"/>
      <c r="H501" s="111" t="str">
        <f>VLOOKUP(I501,Hoja2!A$3:I$54,2,0)</f>
        <v>MATERIAL PARTICULADO</v>
      </c>
      <c r="I501" s="68" t="s">
        <v>84</v>
      </c>
      <c r="J501" s="111" t="str">
        <f>VLOOKUP(I501,Hoja2!A$3:I$54,3,0)</f>
        <v>COMPLICACIONES RESPIRATORIAS</v>
      </c>
      <c r="K501" s="69"/>
      <c r="L501" s="111" t="str">
        <f>VLOOKUP(I501,Hoja2!A$3:I$54,4,0)</f>
        <v>PG INSPECCIONES, PG EMERGENCIA, PG RIESGO QUÍMICO</v>
      </c>
      <c r="M501" s="111" t="str">
        <f>VLOOKUP(I501,Hoja2!A$3:I$54,5,0)</f>
        <v>ELEMENTOS DE PROTECCIÓN PERSONAL</v>
      </c>
      <c r="N501" s="70">
        <v>2</v>
      </c>
      <c r="O501" s="70">
        <v>1</v>
      </c>
      <c r="P501" s="70">
        <v>10</v>
      </c>
      <c r="Q501" s="70">
        <f t="shared" si="56"/>
        <v>2</v>
      </c>
      <c r="R501" s="70">
        <f t="shared" si="57"/>
        <v>20</v>
      </c>
      <c r="S501" s="70" t="str">
        <f t="shared" si="58"/>
        <v>B-2</v>
      </c>
      <c r="T501" s="62" t="str">
        <f t="shared" si="59"/>
        <v>IV</v>
      </c>
      <c r="U501" s="62" t="str">
        <f t="shared" si="60"/>
        <v>Aceptable</v>
      </c>
      <c r="V501" s="69">
        <v>6</v>
      </c>
      <c r="W501" s="67" t="str">
        <f>VLOOKUP(I501,Hoja2!A$3:I$54,6,0)</f>
        <v>SECUELA, CALIFICACIÓN DE ENFERMEDAD LABORAL</v>
      </c>
      <c r="X501" s="73"/>
      <c r="Y501" s="73"/>
      <c r="Z501" s="73"/>
      <c r="AA501" s="72" t="str">
        <f>VLOOKUP(I501,Hoja2!A$3:I$54,7,0)</f>
        <v>NS QUIMICOS</v>
      </c>
      <c r="AB501" s="72" t="str">
        <f>VLOOKUP(I501,Hoja2!A$3:I$54,8,0)</f>
        <v>BUENAS PRACTICAS Y USO DE EPP</v>
      </c>
      <c r="AC501" s="73" t="str">
        <f>VLOOKUP(I501,Hoja2!A$3:I$54,9,0)</f>
        <v>FORTALECIMIENTO PVE QUÍMICO</v>
      </c>
      <c r="AD501" s="84"/>
    </row>
    <row r="502" spans="1:30" ht="25.5">
      <c r="A502" s="158"/>
      <c r="B502" s="155"/>
      <c r="C502" s="119"/>
      <c r="D502" s="122"/>
      <c r="E502" s="125"/>
      <c r="F502" s="125"/>
      <c r="G502" s="125"/>
      <c r="H502" s="111" t="str">
        <f>VLOOKUP(I502,Hoja2!A$3:I$54,2,0)</f>
        <v>HUMOS METÁLICOS O NO METÁLICOS</v>
      </c>
      <c r="I502" s="68" t="s">
        <v>93</v>
      </c>
      <c r="J502" s="111" t="str">
        <f>VLOOKUP(I502,Hoja2!A$3:I$54,3,0)</f>
        <v>COMPLICACIONES RESPIRATORIAS</v>
      </c>
      <c r="K502" s="69"/>
      <c r="L502" s="111" t="str">
        <f>VLOOKUP(I502,Hoja2!A$3:I$54,4,0)</f>
        <v>PG INSPECCIONES, PG EMERGENCIA, PG RIESGO QUÍMICO</v>
      </c>
      <c r="M502" s="111" t="str">
        <f>VLOOKUP(I502,Hoja2!A$3:I$54,5,0)</f>
        <v>ELEMENTOS DE PROTECCIÓN PERSONAL</v>
      </c>
      <c r="N502" s="70">
        <v>10</v>
      </c>
      <c r="O502" s="70">
        <v>3</v>
      </c>
      <c r="P502" s="70">
        <v>25</v>
      </c>
      <c r="Q502" s="70">
        <f t="shared" si="56"/>
        <v>30</v>
      </c>
      <c r="R502" s="70">
        <f t="shared" si="57"/>
        <v>750</v>
      </c>
      <c r="S502" s="70" t="str">
        <f t="shared" si="58"/>
        <v>MA-30</v>
      </c>
      <c r="T502" s="62" t="str">
        <f t="shared" si="59"/>
        <v>I</v>
      </c>
      <c r="U502" s="62" t="str">
        <f t="shared" si="60"/>
        <v>No Aceptable</v>
      </c>
      <c r="V502" s="69">
        <v>6</v>
      </c>
      <c r="W502" s="67" t="str">
        <f>VLOOKUP(I502,Hoja2!A$3:I$54,6,0)</f>
        <v>SECUELA, CALIFICACIÓN DE ENFERMEDAD LABORAL, MUERTE</v>
      </c>
      <c r="X502" s="73"/>
      <c r="Y502" s="73"/>
      <c r="Z502" s="73"/>
      <c r="AA502" s="72" t="str">
        <f>VLOOKUP(I502,Hoja2!A$3:I$54,7,0)</f>
        <v>NS QUIMICOS</v>
      </c>
      <c r="AB502" s="72" t="str">
        <f>VLOOKUP(I502,Hoja2!A$3:I$54,8,0)</f>
        <v>BUENAS PRACTICAS, AUTOCUIDADO Y EPP</v>
      </c>
      <c r="AC502" s="73" t="str">
        <f>VLOOKUP(I502,Hoja2!A$3:I$54,9,0)</f>
        <v>FORTALECIMIENTO PVE QUÍMICO</v>
      </c>
      <c r="AD502" s="84"/>
    </row>
    <row r="503" spans="1:30" ht="15">
      <c r="A503" s="158"/>
      <c r="B503" s="155"/>
      <c r="C503" s="119"/>
      <c r="D503" s="122"/>
      <c r="E503" s="125"/>
      <c r="F503" s="125"/>
      <c r="G503" s="125"/>
      <c r="H503" s="111" t="str">
        <f>VLOOKUP(I503,Hoja2!A$3:I$54,2,0)</f>
        <v>MICROORGANISMOS</v>
      </c>
      <c r="I503" s="68" t="s">
        <v>237</v>
      </c>
      <c r="J503" s="111" t="str">
        <f>VLOOKUP(I503,Hoja2!A$3:I$54,3,0)</f>
        <v>GRIPAS, NAUSEAS, MAREOS, MALESTAR GENERAL</v>
      </c>
      <c r="K503" s="69"/>
      <c r="L503" s="111" t="str">
        <f>VLOOKUP(I503,Hoja2!A$3:I$54,4,0)</f>
        <v>PG INSPECCIONES, PG EMERGENCIA</v>
      </c>
      <c r="M503" s="111" t="str">
        <f>VLOOKUP(I503,Hoja2!A$3:I$54,5,0)</f>
        <v>PVE BIOLÓGICO</v>
      </c>
      <c r="N503" s="70">
        <v>2</v>
      </c>
      <c r="O503" s="70">
        <v>1</v>
      </c>
      <c r="P503" s="70">
        <v>10</v>
      </c>
      <c r="Q503" s="70">
        <f t="shared" si="56"/>
        <v>2</v>
      </c>
      <c r="R503" s="70">
        <f t="shared" si="57"/>
        <v>20</v>
      </c>
      <c r="S503" s="70" t="str">
        <f t="shared" si="58"/>
        <v>B-2</v>
      </c>
      <c r="T503" s="62" t="str">
        <f t="shared" si="59"/>
        <v>IV</v>
      </c>
      <c r="U503" s="62" t="str">
        <f t="shared" si="60"/>
        <v>Aceptable</v>
      </c>
      <c r="V503" s="69">
        <v>6</v>
      </c>
      <c r="W503" s="67" t="str">
        <f>VLOOKUP(I503,Hoja2!A$3:I$54,6,0)</f>
        <v>SECUELA</v>
      </c>
      <c r="X503" s="73"/>
      <c r="Y503" s="73"/>
      <c r="Z503" s="73"/>
      <c r="AA503" s="72" t="str">
        <f>VLOOKUP(I503,Hoja2!A$3:I$54,7,0)</f>
        <v>NS BIOLÓGICO</v>
      </c>
      <c r="AB503" s="72" t="str">
        <f>VLOOKUP(I503,Hoja2!A$3:I$54,8,0)</f>
        <v>N/A</v>
      </c>
      <c r="AC503" s="73" t="str">
        <f>VLOOKUP(I503,Hoja2!A$3:I$54,9,0)</f>
        <v>BUENAS PRACTICAS</v>
      </c>
      <c r="AD503" s="84"/>
    </row>
    <row r="504" spans="1:30" ht="25.5">
      <c r="A504" s="158"/>
      <c r="B504" s="155"/>
      <c r="C504" s="119"/>
      <c r="D504" s="122"/>
      <c r="E504" s="125"/>
      <c r="F504" s="125"/>
      <c r="G504" s="125"/>
      <c r="H504" s="111" t="str">
        <f>VLOOKUP(I504,Hoja2!A$3:I$54,2,0)</f>
        <v>MICROORGANISMOS EN EL AMBIENTE</v>
      </c>
      <c r="I504" s="68" t="s">
        <v>240</v>
      </c>
      <c r="J504" s="111" t="str">
        <f>VLOOKUP(I504,Hoja2!A$3:I$54,3,0)</f>
        <v>LESIONES EN LA PIEL, MALESTAR GENERAL</v>
      </c>
      <c r="K504" s="69"/>
      <c r="L504" s="111" t="str">
        <f>VLOOKUP(I504,Hoja2!A$3:I$54,4,0)</f>
        <v>PG INSPECCIONES, PG EMERGENCIA</v>
      </c>
      <c r="M504" s="111" t="str">
        <f>VLOOKUP(I504,Hoja2!A$3:I$54,5,0)</f>
        <v>PVE BIOLÓGICO, ELEMENTOS DE PROTECCION PERSONAL</v>
      </c>
      <c r="N504" s="70">
        <v>2</v>
      </c>
      <c r="O504" s="70">
        <v>3</v>
      </c>
      <c r="P504" s="70">
        <v>10</v>
      </c>
      <c r="Q504" s="70">
        <f t="shared" si="56"/>
        <v>6</v>
      </c>
      <c r="R504" s="70">
        <f t="shared" si="57"/>
        <v>60</v>
      </c>
      <c r="S504" s="70" t="str">
        <f t="shared" si="58"/>
        <v>M-6</v>
      </c>
      <c r="T504" s="62" t="str">
        <f t="shared" si="59"/>
        <v>III</v>
      </c>
      <c r="U504" s="62" t="str">
        <f t="shared" si="60"/>
        <v>Mejorable</v>
      </c>
      <c r="V504" s="69">
        <v>6</v>
      </c>
      <c r="W504" s="67" t="str">
        <f>VLOOKUP(I504,Hoja2!A$3:I$54,6,0)</f>
        <v>SECUELA, CALIFICACIÓN DE ENFERMEDAD LABORAL, MUERTE</v>
      </c>
      <c r="X504" s="73"/>
      <c r="Y504" s="73"/>
      <c r="Z504" s="73"/>
      <c r="AA504" s="72" t="str">
        <f>VLOOKUP(I504,Hoja2!A$3:I$54,7,0)</f>
        <v>NS BIOLÓGICO</v>
      </c>
      <c r="AB504" s="72" t="str">
        <f>VLOOKUP(I504,Hoja2!A$3:I$54,8,0)</f>
        <v>AUTOCIODADO E HIGIENE, USO DE EPP</v>
      </c>
      <c r="AC504" s="73" t="str">
        <f>VLOOKUP(I504,Hoja2!A$3:I$54,9,0)</f>
        <v>N/A</v>
      </c>
      <c r="AD504" s="84"/>
    </row>
    <row r="505" spans="1:30" ht="25.5">
      <c r="A505" s="158"/>
      <c r="B505" s="155"/>
      <c r="C505" s="119"/>
      <c r="D505" s="122"/>
      <c r="E505" s="125"/>
      <c r="F505" s="125"/>
      <c r="G505" s="125"/>
      <c r="H505" s="111" t="str">
        <f>VLOOKUP(I505,Hoja2!A$3:I$54,2,0)</f>
        <v>HONGOS</v>
      </c>
      <c r="I505" s="68" t="s">
        <v>113</v>
      </c>
      <c r="J505" s="111" t="str">
        <f>VLOOKUP(I505,Hoja2!A$3:I$54,3,0)</f>
        <v>LESIONES EN LA PIEL</v>
      </c>
      <c r="K505" s="69"/>
      <c r="L505" s="111" t="str">
        <f>VLOOKUP(I505,Hoja2!A$3:I$54,4,0)</f>
        <v>PG INSPECCIONES, PG EMERGENCIA</v>
      </c>
      <c r="M505" s="111" t="str">
        <f>VLOOKUP(I505,Hoja2!A$3:I$54,5,0)</f>
        <v>PVE BIOLÓGICO</v>
      </c>
      <c r="N505" s="70">
        <v>2</v>
      </c>
      <c r="O505" s="70">
        <v>1</v>
      </c>
      <c r="P505" s="70">
        <v>10</v>
      </c>
      <c r="Q505" s="70">
        <f t="shared" si="56"/>
        <v>2</v>
      </c>
      <c r="R505" s="70">
        <f t="shared" si="57"/>
        <v>20</v>
      </c>
      <c r="S505" s="70" t="str">
        <f t="shared" si="58"/>
        <v>B-2</v>
      </c>
      <c r="T505" s="62" t="str">
        <f t="shared" si="59"/>
        <v>IV</v>
      </c>
      <c r="U505" s="62" t="str">
        <f t="shared" si="60"/>
        <v>Aceptable</v>
      </c>
      <c r="V505" s="69">
        <v>6</v>
      </c>
      <c r="W505" s="67" t="str">
        <f>VLOOKUP(I505,Hoja2!A$3:I$54,6,0)</f>
        <v>SECUELA</v>
      </c>
      <c r="X505" s="73"/>
      <c r="Y505" s="73"/>
      <c r="Z505" s="73"/>
      <c r="AA505" s="72" t="str">
        <f>VLOOKUP(I505,Hoja2!A$3:I$54,7,0)</f>
        <v>NS BIOLÓGICO</v>
      </c>
      <c r="AB505" s="72" t="str">
        <f>VLOOKUP(I505,Hoja2!A$3:I$54,8,0)</f>
        <v>AUTOCUIDADO E HIGIENE, USO DE EPP</v>
      </c>
      <c r="AC505" s="73" t="str">
        <f>VLOOKUP(I505,Hoja2!A$3:I$54,9,0)</f>
        <v>N/A</v>
      </c>
      <c r="AD505" s="84"/>
    </row>
    <row r="506" spans="1:30" ht="40.5">
      <c r="A506" s="158"/>
      <c r="B506" s="155"/>
      <c r="C506" s="119"/>
      <c r="D506" s="122"/>
      <c r="E506" s="125"/>
      <c r="F506" s="125"/>
      <c r="G506" s="125"/>
      <c r="H506" s="111" t="str">
        <f>VLOOKUP(I506,Hoja2!A$3:I$54,2,0)</f>
        <v>FLUIDOS</v>
      </c>
      <c r="I506" s="68" t="s">
        <v>117</v>
      </c>
      <c r="J506" s="111" t="str">
        <f>VLOOKUP(I506,Hoja2!A$3:I$54,3,0)</f>
        <v>LESIONES DÉRMICAS</v>
      </c>
      <c r="K506" s="69"/>
      <c r="L506" s="111" t="str">
        <f>VLOOKUP(I506,Hoja2!A$3:I$54,4,0)</f>
        <v>PG INSPECCIONES, PG EMERGENCIA</v>
      </c>
      <c r="M506" s="111" t="str">
        <f>VLOOKUP(I506,Hoja2!A$3:I$54,5,0)</f>
        <v>PVE BIOLÓGICO, ELEMENTOS DE PROTECCION PERSONAL</v>
      </c>
      <c r="N506" s="70">
        <v>2</v>
      </c>
      <c r="O506" s="70">
        <v>4</v>
      </c>
      <c r="P506" s="70">
        <v>25</v>
      </c>
      <c r="Q506" s="70">
        <f t="shared" si="56"/>
        <v>8</v>
      </c>
      <c r="R506" s="70">
        <f t="shared" si="57"/>
        <v>200</v>
      </c>
      <c r="S506" s="70" t="str">
        <f t="shared" si="58"/>
        <v>M-8</v>
      </c>
      <c r="T506" s="62" t="str">
        <f t="shared" si="59"/>
        <v>II</v>
      </c>
      <c r="U506" s="62" t="str">
        <f t="shared" si="60"/>
        <v>No Aceptable o Aceptable con Control Especifico</v>
      </c>
      <c r="V506" s="69">
        <v>6</v>
      </c>
      <c r="W506" s="67" t="str">
        <f>VLOOKUP(I506,Hoja2!A$3:I$54,6,0)</f>
        <v>SECUELA, CALIFICACIÓN DE ENFERMEDAD LABORAL, MUERTE</v>
      </c>
      <c r="X506" s="73"/>
      <c r="Y506" s="73"/>
      <c r="Z506" s="73"/>
      <c r="AA506" s="72" t="str">
        <f>VLOOKUP(I506,Hoja2!A$3:I$54,7,0)</f>
        <v>NS BIOLÓGICO</v>
      </c>
      <c r="AB506" s="72" t="str">
        <f>VLOOKUP(I506,Hoja2!A$3:I$54,8,0)</f>
        <v>AUTOCUIDADO E HIGIENE, USO DE EPP</v>
      </c>
      <c r="AC506" s="73" t="str">
        <f>VLOOKUP(I506,Hoja2!A$3:I$54,9,0)</f>
        <v>N/A</v>
      </c>
      <c r="AD506" s="84"/>
    </row>
    <row r="507" spans="1:30" ht="25.5">
      <c r="A507" s="158"/>
      <c r="B507" s="155"/>
      <c r="C507" s="119"/>
      <c r="D507" s="122"/>
      <c r="E507" s="125"/>
      <c r="F507" s="125"/>
      <c r="G507" s="125"/>
      <c r="H507" s="111" t="str">
        <f>VLOOKUP(I507,Hoja2!A$3:I$54,2,0)</f>
        <v>PARÁSITOS</v>
      </c>
      <c r="I507" s="68" t="s">
        <v>119</v>
      </c>
      <c r="J507" s="111" t="str">
        <f>VLOOKUP(I507,Hoja2!A$3:I$54,3,0)</f>
        <v>LESIONES, INFECCIONES PARASITARIAS</v>
      </c>
      <c r="K507" s="69"/>
      <c r="L507" s="111" t="str">
        <f>VLOOKUP(I507,Hoja2!A$3:I$54,4,0)</f>
        <v>PG INSPECCIONES, PG EMERGENCIA</v>
      </c>
      <c r="M507" s="111" t="str">
        <f>VLOOKUP(I507,Hoja2!A$3:I$54,5,0)</f>
        <v>PVE BIOLÓGICO, ELEMENTOS DE PROTECCION PERSONAL</v>
      </c>
      <c r="N507" s="70">
        <v>2</v>
      </c>
      <c r="O507" s="70">
        <v>2</v>
      </c>
      <c r="P507" s="70">
        <v>10</v>
      </c>
      <c r="Q507" s="70">
        <f t="shared" si="56"/>
        <v>4</v>
      </c>
      <c r="R507" s="70">
        <f t="shared" si="57"/>
        <v>40</v>
      </c>
      <c r="S507" s="70" t="str">
        <f t="shared" si="58"/>
        <v>B-4</v>
      </c>
      <c r="T507" s="62" t="str">
        <f t="shared" si="59"/>
        <v>III</v>
      </c>
      <c r="U507" s="62" t="str">
        <f t="shared" si="60"/>
        <v>Mejorable</v>
      </c>
      <c r="V507" s="69">
        <v>6</v>
      </c>
      <c r="W507" s="67" t="str">
        <f>VLOOKUP(I507,Hoja2!A$3:I$54,6,0)</f>
        <v>SECUELA</v>
      </c>
      <c r="X507" s="73"/>
      <c r="Y507" s="73"/>
      <c r="Z507" s="73"/>
      <c r="AA507" s="72" t="str">
        <f>VLOOKUP(I507,Hoja2!A$3:I$54,7,0)</f>
        <v>NS BIOLÓGICO</v>
      </c>
      <c r="AB507" s="72" t="str">
        <f>VLOOKUP(I507,Hoja2!A$3:I$54,8,0)</f>
        <v>AUTOCUIDADO E HIGIENE, USO DE EPP</v>
      </c>
      <c r="AC507" s="73" t="str">
        <f>VLOOKUP(I507,Hoja2!A$3:I$54,9,0)</f>
        <v>N/A</v>
      </c>
      <c r="AD507" s="84"/>
    </row>
    <row r="508" spans="1:30" ht="25.5">
      <c r="A508" s="158"/>
      <c r="B508" s="155"/>
      <c r="C508" s="119"/>
      <c r="D508" s="122"/>
      <c r="E508" s="125"/>
      <c r="F508" s="125"/>
      <c r="G508" s="125"/>
      <c r="H508" s="111" t="str">
        <f>VLOOKUP(I508,Hoja2!A$3:I$54,2,0)</f>
        <v>ANIMALES VIVOS</v>
      </c>
      <c r="I508" s="68" t="s">
        <v>122</v>
      </c>
      <c r="J508" s="111" t="str">
        <f>VLOOKUP(I508,Hoja2!A$3:I$54,3,0)</f>
        <v>LESIONES EN TEJIDOS, INFECCIONES, ENFERMADES INFECTOCONTAGIOSAS</v>
      </c>
      <c r="K508" s="69"/>
      <c r="L508" s="111" t="str">
        <f>VLOOKUP(I508,Hoja2!A$3:I$54,4,0)</f>
        <v>PG INSPECCIONES, PG EMERGENCIA</v>
      </c>
      <c r="M508" s="111" t="str">
        <f>VLOOKUP(I508,Hoja2!A$3:I$54,5,0)</f>
        <v>ELEMENTOS DE PROTECCIÓN PERSONAL</v>
      </c>
      <c r="N508" s="70">
        <v>2</v>
      </c>
      <c r="O508" s="70">
        <v>2</v>
      </c>
      <c r="P508" s="70">
        <v>10</v>
      </c>
      <c r="Q508" s="70">
        <f t="shared" si="56"/>
        <v>4</v>
      </c>
      <c r="R508" s="70">
        <f t="shared" si="57"/>
        <v>40</v>
      </c>
      <c r="S508" s="70" t="str">
        <f t="shared" si="58"/>
        <v>B-4</v>
      </c>
      <c r="T508" s="62" t="str">
        <f t="shared" si="59"/>
        <v>III</v>
      </c>
      <c r="U508" s="62" t="str">
        <f t="shared" si="60"/>
        <v>Mejorable</v>
      </c>
      <c r="V508" s="69">
        <v>6</v>
      </c>
      <c r="W508" s="67" t="str">
        <f>VLOOKUP(I508,Hoja2!A$3:I$54,6,0)</f>
        <v>SECUELA, CALIFICACIÓN DE ENFERMEDAD LABORAL, MUERTE</v>
      </c>
      <c r="X508" s="73"/>
      <c r="Y508" s="73"/>
      <c r="Z508" s="73"/>
      <c r="AA508" s="72" t="str">
        <f>VLOOKUP(I508,Hoja2!A$3:I$54,7,0)</f>
        <v>NS BIOLÓGICO</v>
      </c>
      <c r="AB508" s="72" t="str">
        <f>VLOOKUP(I508,Hoja2!A$3:I$54,8,0)</f>
        <v>AUTOCUIDADO E HIGIENE, USO DE EPP</v>
      </c>
      <c r="AC508" s="73" t="str">
        <f>VLOOKUP(I508,Hoja2!A$3:I$54,9,0)</f>
        <v>BUENAS PRACTICAS</v>
      </c>
      <c r="AD508" s="84"/>
    </row>
    <row r="509" spans="1:30" ht="38.25">
      <c r="A509" s="158"/>
      <c r="B509" s="155"/>
      <c r="C509" s="119"/>
      <c r="D509" s="122"/>
      <c r="E509" s="125"/>
      <c r="F509" s="125"/>
      <c r="G509" s="125"/>
      <c r="H509" s="111" t="str">
        <f>VLOOKUP(I509,Hoja2!A$3:I$54,2,0)</f>
        <v>CARGA DE UN PESO MAYOR AL RECOMENDADO</v>
      </c>
      <c r="I509" s="68" t="s">
        <v>125</v>
      </c>
      <c r="J509" s="111" t="str">
        <f>VLOOKUP(I509,Hoja2!A$3:I$54,3,0)</f>
        <v>LESIONES OSTEOMUSCULARES</v>
      </c>
      <c r="K509" s="69"/>
      <c r="L509" s="111" t="str">
        <f>VLOOKUP(I509,Hoja2!A$3:I$54,4,0)</f>
        <v>PG INSPECCIONES, PG EMERGENCIA</v>
      </c>
      <c r="M509" s="111" t="str">
        <f>VLOOKUP(I509,Hoja2!A$3:I$54,5,0)</f>
        <v>PVE BIOMECÁNICO, PROGRAMA PAUSAS ACTIVAS, PG MEDICINA PREVENTIVA Y DEL TRABAJO</v>
      </c>
      <c r="N509" s="70">
        <v>2</v>
      </c>
      <c r="O509" s="70">
        <v>3</v>
      </c>
      <c r="P509" s="70">
        <v>10</v>
      </c>
      <c r="Q509" s="70">
        <f t="shared" si="56"/>
        <v>6</v>
      </c>
      <c r="R509" s="70">
        <f t="shared" si="57"/>
        <v>60</v>
      </c>
      <c r="S509" s="70" t="str">
        <f t="shared" si="58"/>
        <v>M-6</v>
      </c>
      <c r="T509" s="62" t="str">
        <f t="shared" si="59"/>
        <v>III</v>
      </c>
      <c r="U509" s="62" t="str">
        <f t="shared" si="60"/>
        <v>Mejorable</v>
      </c>
      <c r="V509" s="69">
        <v>6</v>
      </c>
      <c r="W509" s="67" t="str">
        <f>VLOOKUP(I509,Hoja2!A$3:I$54,6,0)</f>
        <v>SECUELA, CALIFICACIÓN DE ENFERMEDAD LABORAL</v>
      </c>
      <c r="X509" s="73"/>
      <c r="Y509" s="73"/>
      <c r="Z509" s="73"/>
      <c r="AA509" s="72" t="str">
        <f>VLOOKUP(I509,Hoja2!A$3:I$54,7,0)</f>
        <v>NS MANEJO DE CARGAS</v>
      </c>
      <c r="AB509" s="72" t="str">
        <f>VLOOKUP(I509,Hoja2!A$3:I$54,8,0)</f>
        <v>LEVANTAMIENTO MANUAL Y MECÁNICO DE CARGAS</v>
      </c>
      <c r="AC509" s="73" t="str">
        <f>VLOOKUP(I509,Hoja2!A$3:I$54,9,0)</f>
        <v>FORTALECIMIENTO PVE BIOMECÁNICO</v>
      </c>
      <c r="AD509" s="84"/>
    </row>
    <row r="510" spans="1:30" ht="40.5">
      <c r="A510" s="158"/>
      <c r="B510" s="155"/>
      <c r="C510" s="119"/>
      <c r="D510" s="122"/>
      <c r="E510" s="125"/>
      <c r="F510" s="125"/>
      <c r="G510" s="125"/>
      <c r="H510" s="111" t="str">
        <f>VLOOKUP(I510,Hoja2!A$3:I$54,2,0)</f>
        <v>FORZADAS, PROLONGADAS EN PERSONAL OPERATIVO</v>
      </c>
      <c r="I510" s="68" t="s">
        <v>243</v>
      </c>
      <c r="J510" s="111" t="str">
        <f>VLOOKUP(I510,Hoja2!A$3:I$54,3,0)</f>
        <v>DOLOR DE ESPALDA, LESIONES EN LA COLUMNA</v>
      </c>
      <c r="K510" s="69"/>
      <c r="L510" s="111" t="str">
        <f>VLOOKUP(I510,Hoja2!A$3:I$54,4,0)</f>
        <v>PG INSPECCIONES, PG EMERGENCIA</v>
      </c>
      <c r="M510" s="111" t="str">
        <f>VLOOKUP(I510,Hoja2!A$3:I$54,5,0)</f>
        <v>PVE BIOMECÁNICO, EXÁMENES PERIODICOS, PG MEDICINA PREVENTIVA Y DEL TRABAJO</v>
      </c>
      <c r="N510" s="70">
        <v>2</v>
      </c>
      <c r="O510" s="70">
        <v>3</v>
      </c>
      <c r="P510" s="70">
        <v>25</v>
      </c>
      <c r="Q510" s="70">
        <f t="shared" si="56"/>
        <v>6</v>
      </c>
      <c r="R510" s="70">
        <f t="shared" si="57"/>
        <v>150</v>
      </c>
      <c r="S510" s="70" t="str">
        <f t="shared" si="58"/>
        <v>M-6</v>
      </c>
      <c r="T510" s="62" t="str">
        <f t="shared" si="59"/>
        <v>II</v>
      </c>
      <c r="U510" s="62" t="str">
        <f t="shared" si="60"/>
        <v>No Aceptable o Aceptable con Control Especifico</v>
      </c>
      <c r="V510" s="69">
        <v>6</v>
      </c>
      <c r="W510" s="67" t="str">
        <f>VLOOKUP(I510,Hoja2!A$3:I$54,6,0)</f>
        <v>SECUELA, CALIFICACIÓN DE ENFERMEDAD LABORAL</v>
      </c>
      <c r="X510" s="73"/>
      <c r="Y510" s="73"/>
      <c r="Z510" s="73"/>
      <c r="AA510" s="72" t="str">
        <f>VLOOKUP(I510,Hoja2!A$3:I$54,7,0)</f>
        <v>NS MANEJO DE CARGAS</v>
      </c>
      <c r="AB510" s="72" t="str">
        <f>VLOOKUP(I510,Hoja2!A$3:I$54,8,0)</f>
        <v>HIGIENE POSTURAL</v>
      </c>
      <c r="AC510" s="73" t="str">
        <f>VLOOKUP(I510,Hoja2!A$3:I$54,9,0)</f>
        <v>FORTALECIMIENTO PVE BIOMECÁNICO</v>
      </c>
      <c r="AD510" s="84"/>
    </row>
    <row r="511" spans="1:30" ht="40.5">
      <c r="A511" s="158"/>
      <c r="B511" s="155"/>
      <c r="C511" s="119"/>
      <c r="D511" s="122"/>
      <c r="E511" s="125"/>
      <c r="F511" s="125"/>
      <c r="G511" s="125"/>
      <c r="H511" s="111" t="str">
        <f>VLOOKUP(I511,Hoja2!A$3:I$54,2,0)</f>
        <v>HIGIENE POSTURAL, MOVIMIENTOS REPETITIVOS</v>
      </c>
      <c r="I511" s="68" t="s">
        <v>245</v>
      </c>
      <c r="J511" s="111" t="str">
        <f>VLOOKUP(I511,Hoja2!A$3:I$54,3,0)</f>
        <v>LESIONES OSTEOMUSCULARES, TRANSTORNO DE TRAUMA ACUMULATIVO</v>
      </c>
      <c r="K511" s="69"/>
      <c r="L511" s="111" t="str">
        <f>VLOOKUP(I511,Hoja2!A$3:I$54,4,0)</f>
        <v>PG INSPECCIONES, PG EMERGENCIA</v>
      </c>
      <c r="M511" s="111" t="str">
        <f>VLOOKUP(I511,Hoja2!A$3:I$54,5,0)</f>
        <v>PVE BIOMECÁNICO, PG MEDICINA PREVENTIVA Y DEL TRABAJO</v>
      </c>
      <c r="N511" s="70">
        <v>2</v>
      </c>
      <c r="O511" s="70">
        <v>3</v>
      </c>
      <c r="P511" s="70">
        <v>25</v>
      </c>
      <c r="Q511" s="70">
        <f t="shared" si="56"/>
        <v>6</v>
      </c>
      <c r="R511" s="70">
        <f t="shared" si="57"/>
        <v>150</v>
      </c>
      <c r="S511" s="70" t="str">
        <f t="shared" si="58"/>
        <v>M-6</v>
      </c>
      <c r="T511" s="62" t="str">
        <f t="shared" si="59"/>
        <v>II</v>
      </c>
      <c r="U511" s="62" t="str">
        <f t="shared" si="60"/>
        <v>No Aceptable o Aceptable con Control Especifico</v>
      </c>
      <c r="V511" s="69">
        <v>6</v>
      </c>
      <c r="W511" s="67" t="str">
        <f>VLOOKUP(I511,Hoja2!A$3:I$54,6,0)</f>
        <v>SECUELA, CALIFICACIÓN DE ENFERMEDAD LABORAL</v>
      </c>
      <c r="X511" s="73"/>
      <c r="Y511" s="73"/>
      <c r="Z511" s="73"/>
      <c r="AA511" s="72" t="str">
        <f>VLOOKUP(I511,Hoja2!A$3:I$54,7,0)</f>
        <v>NS MANEJO DE CARGAS</v>
      </c>
      <c r="AB511" s="72" t="str">
        <f>VLOOKUP(I511,Hoja2!A$3:I$54,8,0)</f>
        <v>HIGIENE POSTURAL</v>
      </c>
      <c r="AC511" s="73" t="str">
        <f>VLOOKUP(I511,Hoja2!A$3:I$54,9,0)</f>
        <v>FORTALECIMIENTO PVE BIOMECÁNICO</v>
      </c>
      <c r="AD511" s="84"/>
    </row>
    <row r="512" spans="1:30" ht="25.5">
      <c r="A512" s="158"/>
      <c r="B512" s="155"/>
      <c r="C512" s="119"/>
      <c r="D512" s="122"/>
      <c r="E512" s="125"/>
      <c r="F512" s="125"/>
      <c r="G512" s="125"/>
      <c r="H512" s="111" t="str">
        <f>VLOOKUP(I512,Hoja2!A$3:I$54,2,0)</f>
        <v>RELACIONES, COHESIÓN, CALIDAD DE INTERACCIONES NO EFECTIVA, NO HAY TRABAJO EN EQUIPO</v>
      </c>
      <c r="I512" s="68" t="s">
        <v>141</v>
      </c>
      <c r="J512" s="111" t="str">
        <f>VLOOKUP(I512,Hoja2!A$3:I$54,3,0)</f>
        <v>ENFERMEDADES DIGESTIVAS, IRRITABILIDAD</v>
      </c>
      <c r="K512" s="69"/>
      <c r="L512" s="111" t="str">
        <f>VLOOKUP(I512,Hoja2!A$3:I$54,4,0)</f>
        <v>N/A</v>
      </c>
      <c r="M512" s="111" t="str">
        <f>VLOOKUP(I512,Hoja2!A$3:I$54,5,0)</f>
        <v>PVE PSICOSOCIAL</v>
      </c>
      <c r="N512" s="70">
        <v>2</v>
      </c>
      <c r="O512" s="70">
        <v>3</v>
      </c>
      <c r="P512" s="70">
        <v>10</v>
      </c>
      <c r="Q512" s="70">
        <f t="shared" si="56"/>
        <v>6</v>
      </c>
      <c r="R512" s="70">
        <f t="shared" si="57"/>
        <v>60</v>
      </c>
      <c r="S512" s="70" t="str">
        <f t="shared" si="58"/>
        <v>M-6</v>
      </c>
      <c r="T512" s="62" t="str">
        <f t="shared" si="59"/>
        <v>III</v>
      </c>
      <c r="U512" s="62" t="str">
        <f t="shared" si="60"/>
        <v>Mejorable</v>
      </c>
      <c r="V512" s="69">
        <v>6</v>
      </c>
      <c r="W512" s="67" t="str">
        <f>VLOOKUP(I512,Hoja2!A$3:I$54,6,0)</f>
        <v>SECUELA, CALIFICACIÓN DE ENFERMEDAD LABORAL</v>
      </c>
      <c r="X512" s="73"/>
      <c r="Y512" s="73"/>
      <c r="Z512" s="73"/>
      <c r="AA512" s="72" t="s">
        <v>337</v>
      </c>
      <c r="AB512" s="72" t="str">
        <f>VLOOKUP(I512,Hoja2!A$3:I$54,8,0)</f>
        <v>N/A</v>
      </c>
      <c r="AC512" s="73" t="str">
        <f>VLOOKUP(I512,Hoja2!A$3:I$54,9,0)</f>
        <v>FORTALECIMIENTO PVE PSICOSOCIAL</v>
      </c>
      <c r="AD512" s="84"/>
    </row>
    <row r="513" spans="1:30" ht="25.5">
      <c r="A513" s="158"/>
      <c r="B513" s="155"/>
      <c r="C513" s="119"/>
      <c r="D513" s="122"/>
      <c r="E513" s="125"/>
      <c r="F513" s="125"/>
      <c r="G513" s="125"/>
      <c r="H513" s="111" t="str">
        <f>VLOOKUP(I513,Hoja2!A$3:I$54,2,0)</f>
        <v>CARGA MENTAL, DEMANDAS EMOCIONALES, INESPECIFICIDAD DE DEFINICIÓN DE ROLES, MONOTONÍA</v>
      </c>
      <c r="I513" s="68" t="s">
        <v>146</v>
      </c>
      <c r="J513" s="111" t="str">
        <f>VLOOKUP(I513,Hoja2!A$3:I$54,3,0)</f>
        <v>ESTRÉS, CEFALÉA, IRRITABILIDAD</v>
      </c>
      <c r="K513" s="69"/>
      <c r="L513" s="111" t="str">
        <f>VLOOKUP(I513,Hoja2!A$3:I$54,4,0)</f>
        <v>N/A</v>
      </c>
      <c r="M513" s="111" t="str">
        <f>VLOOKUP(I513,Hoja2!A$3:I$54,5,0)</f>
        <v>PVE PSICOSOCIAL</v>
      </c>
      <c r="N513" s="70">
        <v>2</v>
      </c>
      <c r="O513" s="70">
        <v>1</v>
      </c>
      <c r="P513" s="70">
        <v>10</v>
      </c>
      <c r="Q513" s="70">
        <f t="shared" si="56"/>
        <v>2</v>
      </c>
      <c r="R513" s="70">
        <f t="shared" si="57"/>
        <v>20</v>
      </c>
      <c r="S513" s="70" t="str">
        <f t="shared" si="58"/>
        <v>B-2</v>
      </c>
      <c r="T513" s="62" t="str">
        <f t="shared" si="59"/>
        <v>IV</v>
      </c>
      <c r="U513" s="62" t="str">
        <f t="shared" si="60"/>
        <v>Aceptable</v>
      </c>
      <c r="V513" s="69">
        <v>6</v>
      </c>
      <c r="W513" s="67" t="str">
        <f>VLOOKUP(I513,Hoja2!A$3:I$54,6,0)</f>
        <v>SECUELA, CALIFICACIÓN DE ENFERMEDAD LABORAL</v>
      </c>
      <c r="X513" s="73"/>
      <c r="Y513" s="73"/>
      <c r="Z513" s="73"/>
      <c r="AA513" s="72" t="s">
        <v>337</v>
      </c>
      <c r="AB513" s="72" t="str">
        <f>VLOOKUP(I513,Hoja2!A$3:I$54,8,0)</f>
        <v>N/A</v>
      </c>
      <c r="AC513" s="73" t="str">
        <f>VLOOKUP(I513,Hoja2!A$3:I$54,9,0)</f>
        <v>FORTALECIMIENTO PVE PSICOSOCIAL</v>
      </c>
      <c r="AD513" s="84"/>
    </row>
    <row r="514" spans="1:30" ht="38.25">
      <c r="A514" s="158"/>
      <c r="B514" s="155"/>
      <c r="C514" s="119"/>
      <c r="D514" s="122"/>
      <c r="E514" s="125"/>
      <c r="F514" s="125"/>
      <c r="G514" s="125"/>
      <c r="H514" s="111" t="str">
        <f>VLOOKUP(I514,Hoja2!A$3:I$54,2,0)</f>
        <v>TECNOLOGÍA NO AVANZADA, COMUNICACIÓN NO EFECTIVA, SOBRECARGA CUANTITATIVA Y CUALITATIVA, NO HAY VARIACIÓN EN FORMA DE TRABAJO</v>
      </c>
      <c r="I514" s="68" t="s">
        <v>149</v>
      </c>
      <c r="J514" s="111" t="str">
        <f>VLOOKUP(I514,Hoja2!A$3:I$54,3,0)</f>
        <v>ENFERMEDADES DIGESTIVAS, IRRITABILIDAD</v>
      </c>
      <c r="K514" s="69"/>
      <c r="L514" s="111" t="str">
        <f>VLOOKUP(I514,Hoja2!A$3:I$54,4,0)</f>
        <v>N/A</v>
      </c>
      <c r="M514" s="111" t="str">
        <f>VLOOKUP(I514,Hoja2!A$3:I$54,5,0)</f>
        <v>PVE PSICOSOCIAL</v>
      </c>
      <c r="N514" s="70">
        <v>2</v>
      </c>
      <c r="O514" s="70">
        <v>2</v>
      </c>
      <c r="P514" s="70">
        <v>10</v>
      </c>
      <c r="Q514" s="70">
        <f t="shared" si="56"/>
        <v>4</v>
      </c>
      <c r="R514" s="70">
        <f t="shared" si="57"/>
        <v>40</v>
      </c>
      <c r="S514" s="70" t="str">
        <f t="shared" si="58"/>
        <v>B-4</v>
      </c>
      <c r="T514" s="66" t="str">
        <f t="shared" si="59"/>
        <v>III</v>
      </c>
      <c r="U514" s="66" t="str">
        <f t="shared" si="60"/>
        <v>Mejorable</v>
      </c>
      <c r="V514" s="69">
        <v>6</v>
      </c>
      <c r="W514" s="67" t="str">
        <f>VLOOKUP(I514,Hoja2!A$3:I$54,6,0)</f>
        <v>SECUELA, CALIFICACIÓN DE ENFERMEDAD LABORAL</v>
      </c>
      <c r="X514" s="73"/>
      <c r="Y514" s="73"/>
      <c r="Z514" s="73"/>
      <c r="AA514" s="72" t="s">
        <v>337</v>
      </c>
      <c r="AB514" s="72" t="str">
        <f>VLOOKUP(I514,Hoja2!A$3:I$54,8,0)</f>
        <v>N/A</v>
      </c>
      <c r="AC514" s="73" t="str">
        <f>VLOOKUP(I514,Hoja2!A$3:I$54,9,0)</f>
        <v>FORTALECIMIENTO PVE PSICOSOCIAL</v>
      </c>
      <c r="AD514" s="84"/>
    </row>
    <row r="515" spans="1:30" ht="25.5">
      <c r="A515" s="158"/>
      <c r="B515" s="155"/>
      <c r="C515" s="119"/>
      <c r="D515" s="122"/>
      <c r="E515" s="125"/>
      <c r="F515" s="125"/>
      <c r="G515" s="125"/>
      <c r="H515" s="111" t="str">
        <f>VLOOKUP(I515,Hoja2!A$3:I$54,2,0)</f>
        <v>ESTILOS DE MANDO RÍGIDOS, AUSENCIA DE CAPACITACIÓN, AUSENCIA DE PROGRAMAS DE BIENESTAR</v>
      </c>
      <c r="I515" s="68" t="s">
        <v>154</v>
      </c>
      <c r="J515" s="111" t="str">
        <f>VLOOKUP(I515,Hoja2!A$3:I$54,3,0)</f>
        <v>ESTRÉS, DEPRESIÓN, DESMOTIVACIÓN, AUSENCIA DE ATENCIÓN</v>
      </c>
      <c r="K515" s="69"/>
      <c r="L515" s="111" t="str">
        <f>VLOOKUP(I515,Hoja2!A$3:I$54,4,0)</f>
        <v>N/A</v>
      </c>
      <c r="M515" s="111" t="str">
        <f>VLOOKUP(I515,Hoja2!A$3:I$54,5,0)</f>
        <v>PVE PSICOSOCIAL</v>
      </c>
      <c r="N515" s="70">
        <v>2</v>
      </c>
      <c r="O515" s="70">
        <v>2</v>
      </c>
      <c r="P515" s="70">
        <v>10</v>
      </c>
      <c r="Q515" s="70">
        <f t="shared" si="56"/>
        <v>4</v>
      </c>
      <c r="R515" s="70">
        <f t="shared" si="57"/>
        <v>40</v>
      </c>
      <c r="S515" s="70" t="str">
        <f t="shared" si="58"/>
        <v>B-4</v>
      </c>
      <c r="T515" s="66" t="str">
        <f t="shared" si="59"/>
        <v>III</v>
      </c>
      <c r="U515" s="66" t="str">
        <f t="shared" si="60"/>
        <v>Mejorable</v>
      </c>
      <c r="V515" s="69">
        <v>6</v>
      </c>
      <c r="W515" s="67" t="str">
        <f>VLOOKUP(I515,Hoja2!A$3:I$54,6,0)</f>
        <v>SECUELA, CALIFICACIÓN DE ENFERMEDAD LABORAL</v>
      </c>
      <c r="X515" s="73"/>
      <c r="Y515" s="73"/>
      <c r="Z515" s="73"/>
      <c r="AA515" s="72" t="s">
        <v>337</v>
      </c>
      <c r="AB515" s="72" t="str">
        <f>VLOOKUP(I515,Hoja2!A$3:I$54,8,0)</f>
        <v>N/A</v>
      </c>
      <c r="AC515" s="73" t="str">
        <f>VLOOKUP(I515,Hoja2!A$3:I$54,9,0)</f>
        <v>FORTALECIMIENTO PVE PSICOSOCIAL</v>
      </c>
      <c r="AD515" s="84"/>
    </row>
    <row r="516" spans="1:30" ht="25.5">
      <c r="A516" s="158"/>
      <c r="B516" s="155"/>
      <c r="C516" s="119"/>
      <c r="D516" s="122"/>
      <c r="E516" s="125"/>
      <c r="F516" s="125"/>
      <c r="G516" s="125"/>
      <c r="H516" s="111" t="str">
        <f>VLOOKUP(I516,Hoja2!A$3:I$54,2,0)</f>
        <v>SISMOS, INCENDIOS, INUNDACIONES, TERREMOTOS, VENDAVALES</v>
      </c>
      <c r="I516" s="68" t="s">
        <v>250</v>
      </c>
      <c r="J516" s="111" t="str">
        <f>VLOOKUP(I516,Hoja2!A$3:I$54,3,0)</f>
        <v>LESIONES, ATRAPAMIENTO, APLASTAMIENTO, PÉRDIDAS MATERIALES</v>
      </c>
      <c r="K516" s="69"/>
      <c r="L516" s="111" t="str">
        <f>VLOOKUP(I516,Hoja2!A$3:I$54,4,0)</f>
        <v>PG INSPECCIONES, PG EMERGENCIA</v>
      </c>
      <c r="M516" s="111" t="str">
        <f>VLOOKUP(I516,Hoja2!A$3:I$54,5,0)</f>
        <v>BRIGADAS DE EMERGENCIA</v>
      </c>
      <c r="N516" s="70">
        <v>2</v>
      </c>
      <c r="O516" s="70">
        <v>2</v>
      </c>
      <c r="P516" s="70">
        <v>10</v>
      </c>
      <c r="Q516" s="70">
        <f t="shared" si="56"/>
        <v>4</v>
      </c>
      <c r="R516" s="70">
        <f t="shared" si="57"/>
        <v>40</v>
      </c>
      <c r="S516" s="70" t="str">
        <f t="shared" si="58"/>
        <v>B-4</v>
      </c>
      <c r="T516" s="66" t="str">
        <f t="shared" si="59"/>
        <v>III</v>
      </c>
      <c r="U516" s="66" t="str">
        <f t="shared" si="60"/>
        <v>Mejorable</v>
      </c>
      <c r="V516" s="69">
        <v>6</v>
      </c>
      <c r="W516" s="67" t="str">
        <f>VLOOKUP(I516,Hoja2!A$3:I$54,6,0)</f>
        <v>SECUELA, CALIFICACIÓN DE ENFERMEDAD LABORAL, MUERTE</v>
      </c>
      <c r="X516" s="73"/>
      <c r="Y516" s="73"/>
      <c r="Z516" s="73"/>
      <c r="AA516" s="72" t="str">
        <f>VLOOKUP(I516,Hoja2!A$3:I$54,7,0)</f>
        <v>NS PLANES DE EMERGENCIA</v>
      </c>
      <c r="AB516" s="72" t="str">
        <f>VLOOKUP(I516,Hoja2!A$3:I$54,8,0)</f>
        <v>N/A</v>
      </c>
      <c r="AC516" s="73" t="str">
        <f>VLOOKUP(I516,Hoja2!A$3:I$54,9,0)</f>
        <v>N/A</v>
      </c>
      <c r="AD516" s="84"/>
    </row>
    <row r="517" spans="1:30" ht="26.25" thickBot="1">
      <c r="A517" s="158"/>
      <c r="B517" s="155"/>
      <c r="C517" s="120"/>
      <c r="D517" s="123"/>
      <c r="E517" s="126"/>
      <c r="F517" s="126"/>
      <c r="G517" s="126"/>
      <c r="H517" s="112" t="str">
        <f>VLOOKUP(I517,Hoja2!A$3:I$54,2,0)</f>
        <v>LLUVIAS, GRANIZADA, HELADAS</v>
      </c>
      <c r="I517" s="86" t="s">
        <v>251</v>
      </c>
      <c r="J517" s="112" t="str">
        <f>VLOOKUP(I517,Hoja2!A$3:I$54,3,0)</f>
        <v>LESIONES, ATRAPAMIENTO, APLASTAMIENTO, PÉRDIDAS MATERIALES</v>
      </c>
      <c r="K517" s="87"/>
      <c r="L517" s="112" t="str">
        <f>VLOOKUP(I517,Hoja2!A$3:I$54,4,0)</f>
        <v>PG INSPECCIONES, PG EMERGENCIA</v>
      </c>
      <c r="M517" s="112" t="str">
        <f>VLOOKUP(I517,Hoja2!A$3:I$54,5,0)</f>
        <v>BRIGADAS DE EMERGENCIA</v>
      </c>
      <c r="N517" s="88">
        <v>2</v>
      </c>
      <c r="O517" s="88">
        <v>3</v>
      </c>
      <c r="P517" s="88">
        <v>10</v>
      </c>
      <c r="Q517" s="88">
        <f t="shared" si="56"/>
        <v>6</v>
      </c>
      <c r="R517" s="88">
        <f t="shared" si="57"/>
        <v>60</v>
      </c>
      <c r="S517" s="88" t="str">
        <f t="shared" si="58"/>
        <v>M-6</v>
      </c>
      <c r="T517" s="89" t="str">
        <f t="shared" si="59"/>
        <v>III</v>
      </c>
      <c r="U517" s="89" t="str">
        <f t="shared" si="60"/>
        <v>Mejorable</v>
      </c>
      <c r="V517" s="87">
        <v>6</v>
      </c>
      <c r="W517" s="85" t="str">
        <f>VLOOKUP(I517,Hoja2!A$3:I$54,6,0)</f>
        <v>SECUELA, CALIFICACIÓN DE ENFERMEDAD LABORAL, MUERTE</v>
      </c>
      <c r="X517" s="90"/>
      <c r="Y517" s="90"/>
      <c r="Z517" s="90"/>
      <c r="AA517" s="91" t="str">
        <f>VLOOKUP(I517,Hoja2!A$3:I$54,7,0)</f>
        <v>NS PLANES DE EMERGENCIA</v>
      </c>
      <c r="AB517" s="91" t="str">
        <f>VLOOKUP(I517,Hoja2!A$3:I$54,8,0)</f>
        <v>N/A</v>
      </c>
      <c r="AC517" s="90" t="str">
        <f>VLOOKUP(I517,Hoja2!A$3:I$54,9,0)</f>
        <v>N/A</v>
      </c>
      <c r="AD517" s="92"/>
    </row>
    <row r="518" spans="1:30" ht="53.25" customHeight="1">
      <c r="A518" s="158"/>
      <c r="B518" s="155"/>
      <c r="C518" s="127" t="s">
        <v>340</v>
      </c>
      <c r="D518" s="130" t="s">
        <v>341</v>
      </c>
      <c r="E518" s="133" t="s">
        <v>338</v>
      </c>
      <c r="F518" s="133" t="s">
        <v>339</v>
      </c>
      <c r="G518" s="133" t="s">
        <v>256</v>
      </c>
      <c r="H518" s="115" t="str">
        <f>VLOOKUP(I518,[1]Hoja2!A$3:I$54,2,0)</f>
        <v>INADECUADAS CONEXIONES ELÉCTRICAS, SATURACIÓN EN TOMAS DE ENERGÍA</v>
      </c>
      <c r="I518" s="75" t="s">
        <v>158</v>
      </c>
      <c r="J518" s="115" t="str">
        <f>VLOOKUP(I518,[1]Hoja2!A$3:I$54,3,0)</f>
        <v>QUEMADURAS, ELECTROCUCIÓN, ARITMIA CARDIACA, MUERTE</v>
      </c>
      <c r="K518" s="76"/>
      <c r="L518" s="115" t="str">
        <f>VLOOKUP(I518,[1]Hoja2!A$3:I$54,4,0)</f>
        <v>PG INSPECCIONES, PG EMERGENCIA, REQUISITOS MÍNIMOS PARA LÍNEAS ELÉCTRICAS</v>
      </c>
      <c r="M518" s="115" t="str">
        <f>VLOOKUP(I518,[1]Hoja2!A$3:I$54,5,0)</f>
        <v>ELEMENTOS DE PROTECCIÓN PERSONAL</v>
      </c>
      <c r="N518" s="77">
        <v>10</v>
      </c>
      <c r="O518" s="77">
        <v>3</v>
      </c>
      <c r="P518" s="77">
        <v>60</v>
      </c>
      <c r="Q518" s="77">
        <f t="shared" si="56"/>
        <v>30</v>
      </c>
      <c r="R518" s="77">
        <f t="shared" si="57"/>
        <v>1800</v>
      </c>
      <c r="S518" s="77" t="str">
        <f t="shared" si="58"/>
        <v>MA-30</v>
      </c>
      <c r="T518" s="78" t="str">
        <f t="shared" si="59"/>
        <v>I</v>
      </c>
      <c r="U518" s="78" t="str">
        <f>IF(T518=0,"",IF(T518="IV","Aceptable",IF(T518="III","Mejorable",IF(T518="II","No Aceptable o Aceptable con Control Especifico",IF(T518="I","No Aceptable","")))))</f>
        <v>No Aceptable</v>
      </c>
      <c r="V518" s="76">
        <v>3</v>
      </c>
      <c r="W518" s="115" t="str">
        <f>VLOOKUP(I518,[1]Hoja2!A$3:I$54,6,0)</f>
        <v>SECUELA, CALIFICACIÓN DE ENFERMEDAD LABORAL, MUERTE</v>
      </c>
      <c r="X518" s="79"/>
      <c r="Y518" s="79"/>
      <c r="Z518" s="79"/>
      <c r="AA518" s="80" t="str">
        <f>VLOOKUP(I518,[1]Hoja2!A$3:I$54,7,0)</f>
        <v>NS LÍNEAS ELÉCTRICAS</v>
      </c>
      <c r="AB518" s="80" t="str">
        <f>VLOOKUP(I518,[1]Hoja2!A$3:I$54,8,0)</f>
        <v>BUENAS PRACTICAS, APLICACIÓN DE PROCEDIMIENTOS</v>
      </c>
      <c r="AC518" s="81" t="str">
        <f>VLOOKUP(I518,[1]Hoja2!A$3:I$54,9,0)</f>
        <v>BUENAS PRACTICAS, APLICACIÓN DE PROCEDIMIENTOS</v>
      </c>
      <c r="AD518" s="82"/>
    </row>
    <row r="519" spans="1:30" ht="53.25" customHeight="1">
      <c r="A519" s="158"/>
      <c r="B519" s="155"/>
      <c r="C519" s="128"/>
      <c r="D519" s="131"/>
      <c r="E519" s="134"/>
      <c r="F519" s="134"/>
      <c r="G519" s="134"/>
      <c r="H519" s="116" t="str">
        <f>VLOOKUP(I519,[1]Hoja2!A$3:I$54,2,0)</f>
        <v>INADECUADAS CONEXIONES ELÉCTRICAS, SATURACIÓN EN TOMAS DE ENERGÍA</v>
      </c>
      <c r="I519" s="59" t="s">
        <v>163</v>
      </c>
      <c r="J519" s="116" t="str">
        <f>VLOOKUP(I519,[1]Hoja2!A$3:I$54,3,0)</f>
        <v>INTOXICACIÓN, QUEMADURAS</v>
      </c>
      <c r="K519" s="60"/>
      <c r="L519" s="116" t="str">
        <f>VLOOKUP(I519,[1]Hoja2!A$3:I$54,4,0)</f>
        <v>PG INSPECCIONES, PG EMERGENCIA</v>
      </c>
      <c r="M519" s="116" t="str">
        <f>VLOOKUP(I519,[1]Hoja2!A$3:I$54,5,0)</f>
        <v>BRIGADAS DE EMERGENCIA</v>
      </c>
      <c r="N519" s="61">
        <v>10</v>
      </c>
      <c r="O519" s="61">
        <v>3</v>
      </c>
      <c r="P519" s="61">
        <v>60</v>
      </c>
      <c r="Q519" s="61">
        <f t="shared" si="56"/>
        <v>30</v>
      </c>
      <c r="R519" s="61">
        <f t="shared" si="57"/>
        <v>1800</v>
      </c>
      <c r="S519" s="61" t="str">
        <f t="shared" si="58"/>
        <v>MA-30</v>
      </c>
      <c r="T519" s="62" t="str">
        <f t="shared" si="59"/>
        <v>I</v>
      </c>
      <c r="U519" s="62" t="str">
        <f t="shared" ref="U519:U553" si="61">IF(T519=0,"",IF(T519="IV","Aceptable",IF(T519="III","Mejorable",IF(T519="II","No Aceptable o Aceptable con Control Especifico",IF(T519="I","No Aceptable","")))))</f>
        <v>No Aceptable</v>
      </c>
      <c r="V519" s="60">
        <v>3</v>
      </c>
      <c r="W519" s="116" t="str">
        <f>VLOOKUP(I519,[1]Hoja2!A$3:I$54,6,0)</f>
        <v>SECUELA, CALIFICACIÓN DE ENFERMEDAD LABORAL, MUERTE</v>
      </c>
      <c r="X519" s="63"/>
      <c r="Y519" s="63"/>
      <c r="Z519" s="63"/>
      <c r="AA519" s="64" t="str">
        <f>VLOOKUP(I519,[1]Hoja2!A$3:I$54,7,0)</f>
        <v>NS PLANES DE EMERGENCIA</v>
      </c>
      <c r="AB519" s="64" t="str">
        <f>VLOOKUP(I519,[1]Hoja2!A$3:I$54,8,0)</f>
        <v>REPORTES DE CONDICIONES INSEGURAS</v>
      </c>
      <c r="AC519" s="65" t="str">
        <f>VLOOKUP(I519,[1]Hoja2!A$3:I$54,9,0)</f>
        <v>N/A</v>
      </c>
      <c r="AD519" s="83"/>
    </row>
    <row r="520" spans="1:30" ht="53.25" customHeight="1">
      <c r="A520" s="158"/>
      <c r="B520" s="155"/>
      <c r="C520" s="128"/>
      <c r="D520" s="131"/>
      <c r="E520" s="134"/>
      <c r="F520" s="134"/>
      <c r="G520" s="134"/>
      <c r="H520" s="116" t="str">
        <f>VLOOKUP(I520,[1]Hoja2!A$3:I$54,2,0)</f>
        <v>ESCALERAS SIN BARANDAL, PISOS A DESNIVEL,INFRAESTRUCTURA DÉBIL, OBJETOS MAL UBICADOS, AUSENCIA DE ORDEN Y ASEO</v>
      </c>
      <c r="I520" s="59" t="s">
        <v>247</v>
      </c>
      <c r="J520" s="116" t="str">
        <f>VLOOKUP(I520,[1]Hoja2!A$3:I$54,3,0)</f>
        <v>CAÍDAS DEL MISMO Y DISTINTO NIVEL, FRACTURAS, GOLPE CON OBJETOS, CAÍDA DE OBJETOS, OBSTRUCCIÓN DE VÍAS</v>
      </c>
      <c r="K520" s="60"/>
      <c r="L520" s="116" t="str">
        <f>VLOOKUP(I520,[1]Hoja2!A$3:I$54,4,0)</f>
        <v>PG INSPECCIONES, PG EMERGENCIA</v>
      </c>
      <c r="M520" s="116" t="str">
        <f>VLOOKUP(I520,[1]Hoja2!A$3:I$54,5,0)</f>
        <v>CAPACITACIÓN</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6" t="str">
        <f>VLOOKUP(I520,[1]Hoja2!A$3:I$54,6,0)</f>
        <v>SECUELA, CALIFICACIÓN DE ENFERMEDAD LABORAL, MUERTE</v>
      </c>
      <c r="X520" s="65"/>
      <c r="Y520" s="65"/>
      <c r="Z520" s="65"/>
      <c r="AA520" s="64" t="str">
        <f>VLOOKUP(I520,[1]Hoja2!A$3:I$54,7,0)</f>
        <v>N/A</v>
      </c>
      <c r="AB520" s="64" t="str">
        <f>VLOOKUP(I520,[1]Hoja2!A$3:I$54,8,0)</f>
        <v>REPORTES DE CONDICIONES INSEGURAS</v>
      </c>
      <c r="AC520" s="65" t="str">
        <f>VLOOKUP(I520,[1]Hoja2!A$3:I$54,9,0)</f>
        <v>SEGUIMIENTO A ACCIONES PREVENTIVAS Y CORRECTIVAS</v>
      </c>
      <c r="AD520" s="83"/>
    </row>
    <row r="521" spans="1:30" ht="53.25" customHeight="1">
      <c r="A521" s="158"/>
      <c r="B521" s="155"/>
      <c r="C521" s="128"/>
      <c r="D521" s="131"/>
      <c r="E521" s="134"/>
      <c r="F521" s="134"/>
      <c r="G521" s="134"/>
      <c r="H521" s="116" t="str">
        <f>VLOOKUP(I521,[1]Hoja2!A$3:I$54,2,0)</f>
        <v>LLUVIAS, CRECIENTE DE RIOS Y QUEBRADAS, CAÍDAS DESDE TARAVITAS Y PUENTES</v>
      </c>
      <c r="I521" s="59" t="s">
        <v>334</v>
      </c>
      <c r="J521" s="116" t="str">
        <f>VLOOKUP(I521,[1]Hoja2!A$3:I$54,3,0)</f>
        <v>INMERSIÓN, MUERTE</v>
      </c>
      <c r="K521" s="60"/>
      <c r="L521" s="116" t="str">
        <f>VLOOKUP(I521,[1]Hoja2!A$3:I$54,4,0)</f>
        <v>PG INSPECCIONES, PG EMERGENCIA</v>
      </c>
      <c r="M521" s="116" t="str">
        <f>VLOOKUP(I521,[1]Hoja2!A$3:I$54,5,0)</f>
        <v>CAPACITACIÓN</v>
      </c>
      <c r="N521" s="61">
        <v>6</v>
      </c>
      <c r="O521" s="61">
        <v>3</v>
      </c>
      <c r="P521" s="61">
        <v>10</v>
      </c>
      <c r="Q521" s="61">
        <f t="shared" si="56"/>
        <v>18</v>
      </c>
      <c r="R521" s="61">
        <f t="shared" si="57"/>
        <v>180</v>
      </c>
      <c r="S521" s="61" t="str">
        <f t="shared" si="58"/>
        <v>A-18</v>
      </c>
      <c r="T521" s="66" t="str">
        <f t="shared" si="59"/>
        <v>II</v>
      </c>
      <c r="U521" s="66" t="str">
        <f t="shared" si="61"/>
        <v>No Aceptable o Aceptable con Control Especifico</v>
      </c>
      <c r="V521" s="60">
        <v>3</v>
      </c>
      <c r="W521" s="116" t="str">
        <f>VLOOKUP(I521,[1]Hoja2!A$3:I$54,6,0)</f>
        <v>SECUELA, CALIFICACIÓN DE ENFERMEDAD LABORAL, MUERTE</v>
      </c>
      <c r="X521" s="65"/>
      <c r="Y521" s="65"/>
      <c r="Z521" s="65"/>
      <c r="AA521" s="64" t="str">
        <f>VLOOKUP(I521,[1]Hoja2!A$3:I$54,7,0)</f>
        <v>N/A</v>
      </c>
      <c r="AB521" s="64" t="str">
        <f>VLOOKUP(I521,[1]Hoja2!A$3:I$54,8,0)</f>
        <v>REPORTES DE CONDICIONES INSEGURAS</v>
      </c>
      <c r="AC521" s="65" t="str">
        <f>VLOOKUP(I521,[1]Hoja2!A$3:I$54,9,0)</f>
        <v>SEGUIMIENTO A ACCIONES PREVENTIVAS Y CORRECTIVAS</v>
      </c>
      <c r="AD521" s="83"/>
    </row>
    <row r="522" spans="1:30" ht="53.25" customHeight="1">
      <c r="A522" s="158"/>
      <c r="B522" s="155"/>
      <c r="C522" s="128"/>
      <c r="D522" s="131"/>
      <c r="E522" s="134"/>
      <c r="F522" s="134"/>
      <c r="G522" s="134"/>
      <c r="H522" s="116" t="str">
        <f>VLOOKUP(I522,[1]Hoja2!A$3:I$54,2,0)</f>
        <v>SUPERFICIES DE TRABAJO IRREGULARES O DESLIZANTES</v>
      </c>
      <c r="I522" s="59" t="s">
        <v>248</v>
      </c>
      <c r="J522" s="116" t="str">
        <f>VLOOKUP(I522,[1]Hoja2!A$3:I$54,3,0)</f>
        <v>CAÍDAS DEL MISMO Y DISTINTO NIVEL, FRACTURAS, GOLPE CON OBJETOS</v>
      </c>
      <c r="K522" s="60"/>
      <c r="L522" s="116" t="str">
        <f>VLOOKUP(I522,[1]Hoja2!A$3:I$54,4,0)</f>
        <v>PG INSPECCIONES, PG EMERGENCIA</v>
      </c>
      <c r="M522" s="116" t="str">
        <f>VLOOKUP(I522,[1]Hoja2!A$3:I$54,5,0)</f>
        <v>CAPACITACIÓN</v>
      </c>
      <c r="N522" s="61">
        <v>6</v>
      </c>
      <c r="O522" s="61">
        <v>4</v>
      </c>
      <c r="P522" s="61">
        <v>25</v>
      </c>
      <c r="Q522" s="61">
        <f t="shared" si="56"/>
        <v>24</v>
      </c>
      <c r="R522" s="61">
        <f t="shared" si="57"/>
        <v>600</v>
      </c>
      <c r="S522" s="61" t="str">
        <f t="shared" si="58"/>
        <v>MA-24</v>
      </c>
      <c r="T522" s="66" t="str">
        <f t="shared" si="59"/>
        <v>I</v>
      </c>
      <c r="U522" s="66" t="str">
        <f t="shared" si="61"/>
        <v>No Aceptable</v>
      </c>
      <c r="V522" s="60">
        <v>3</v>
      </c>
      <c r="W522" s="116" t="str">
        <f>VLOOKUP(I522,[1]Hoja2!A$3:I$54,6,0)</f>
        <v>SECUELA, CALIFICACIÓN DE ENFERMEDAD LABORAL, MUERTE</v>
      </c>
      <c r="X522" s="65"/>
      <c r="Y522" s="65"/>
      <c r="Z522" s="65"/>
      <c r="AA522" s="64" t="str">
        <f>VLOOKUP(I522,[1]Hoja2!A$3:I$54,7,0)</f>
        <v>N/A</v>
      </c>
      <c r="AB522" s="64" t="str">
        <f>VLOOKUP(I522,[1]Hoja2!A$3:I$54,8,0)</f>
        <v>REPORTES DE CONDICIONES INSEGURAS</v>
      </c>
      <c r="AC522" s="65" t="str">
        <f>VLOOKUP(I522,[1]Hoja2!A$3:I$54,9,0)</f>
        <v>SEGUIMIENTO A ACCIONES PREVENTIVAS Y CORRECTIVAS</v>
      </c>
      <c r="AD522" s="83"/>
    </row>
    <row r="523" spans="1:30" ht="53.25" customHeight="1">
      <c r="A523" s="158"/>
      <c r="B523" s="155"/>
      <c r="C523" s="128"/>
      <c r="D523" s="131"/>
      <c r="E523" s="134"/>
      <c r="F523" s="134"/>
      <c r="G523" s="134"/>
      <c r="H523" s="116" t="str">
        <f>VLOOKUP(I523,[1]Hoja2!A$3:I$54,2,0)</f>
        <v>SISTEMAS Y MEDIDAS DE ALMACENAMIENTO</v>
      </c>
      <c r="I523" s="59" t="s">
        <v>249</v>
      </c>
      <c r="J523" s="116" t="str">
        <f>VLOOKUP(I523,[1]Hoja2!A$3:I$54,3,0)</f>
        <v>CAÍDAS DEL MISMO Y DISTINTO NIVEL, FRACTURAS, GOLPE CON OBJETOS, CAÍDA DE OBJETOS, OBSTRUCCIÓN DE VÍAS</v>
      </c>
      <c r="K523" s="60"/>
      <c r="L523" s="116" t="str">
        <f>VLOOKUP(I523,[1]Hoja2!A$3:I$54,4,0)</f>
        <v>PG INSPECCIONES, PG EMERGENCIA</v>
      </c>
      <c r="M523" s="116" t="str">
        <f>VLOOKUP(I523,[1]Hoja2!A$3:I$54,5,0)</f>
        <v>CAPACITACIÓN</v>
      </c>
      <c r="N523" s="61">
        <v>10</v>
      </c>
      <c r="O523" s="61">
        <v>4</v>
      </c>
      <c r="P523" s="61">
        <v>10</v>
      </c>
      <c r="Q523" s="61">
        <f t="shared" si="56"/>
        <v>40</v>
      </c>
      <c r="R523" s="61">
        <f t="shared" si="57"/>
        <v>400</v>
      </c>
      <c r="S523" s="61" t="str">
        <f t="shared" si="58"/>
        <v>MA-40</v>
      </c>
      <c r="T523" s="66" t="str">
        <f t="shared" si="59"/>
        <v>II</v>
      </c>
      <c r="U523" s="66" t="str">
        <f t="shared" si="61"/>
        <v>No Aceptable o Aceptable con Control Especifico</v>
      </c>
      <c r="V523" s="60">
        <v>3</v>
      </c>
      <c r="W523" s="116" t="str">
        <f>VLOOKUP(I523,[1]Hoja2!A$3:I$54,6,0)</f>
        <v>SECUELA, CALIFICACIÓN DE ENFERMEDAD LABORAL, MUERTE</v>
      </c>
      <c r="X523" s="65"/>
      <c r="Y523" s="65"/>
      <c r="Z523" s="65"/>
      <c r="AA523" s="64" t="str">
        <f>VLOOKUP(I523,[1]Hoja2!A$3:I$54,7,0)</f>
        <v>N/A</v>
      </c>
      <c r="AB523" s="64" t="str">
        <f>VLOOKUP(I523,[1]Hoja2!A$3:I$54,8,0)</f>
        <v>REPORTES DE CONDICIONES INSEGURAS</v>
      </c>
      <c r="AC523" s="65" t="str">
        <f>VLOOKUP(I523,[1]Hoja2!A$3:I$54,9,0)</f>
        <v>SEGUIMIENTO A ACCIONES PREVENTIVAS Y CORRECTIVAS</v>
      </c>
      <c r="AD523" s="83"/>
    </row>
    <row r="524" spans="1:30" ht="53.25" customHeight="1">
      <c r="A524" s="158"/>
      <c r="B524" s="155"/>
      <c r="C524" s="128"/>
      <c r="D524" s="131"/>
      <c r="E524" s="134"/>
      <c r="F524" s="134"/>
      <c r="G524" s="134"/>
      <c r="H524" s="116" t="str">
        <f>VLOOKUP(I524,[1]Hoja2!A$3:I$54,2,0)</f>
        <v>ATROPELLAMIENTO, ENVESTIDA</v>
      </c>
      <c r="I524" s="59" t="s">
        <v>189</v>
      </c>
      <c r="J524" s="116" t="str">
        <f>VLOOKUP(I524,[1]Hoja2!A$3:I$54,3,0)</f>
        <v>LESIONES, PÉRDIDAS MATERIALES, MUERTE</v>
      </c>
      <c r="K524" s="60"/>
      <c r="L524" s="116" t="str">
        <f>VLOOKUP(I524,[1]Hoja2!A$3:I$54,4,0)</f>
        <v>PG INSPECCIONES, PG EMERGENCIA</v>
      </c>
      <c r="M524" s="116" t="str">
        <f>VLOOKUP(I524,[1]Hoja2!A$3:I$54,5,0)</f>
        <v>PG SEGURIDAD VIAL</v>
      </c>
      <c r="N524" s="61">
        <v>2</v>
      </c>
      <c r="O524" s="61">
        <v>3</v>
      </c>
      <c r="P524" s="61">
        <v>10</v>
      </c>
      <c r="Q524" s="61">
        <f t="shared" si="56"/>
        <v>6</v>
      </c>
      <c r="R524" s="61">
        <f t="shared" si="57"/>
        <v>60</v>
      </c>
      <c r="S524" s="61" t="str">
        <f t="shared" si="58"/>
        <v>M-6</v>
      </c>
      <c r="T524" s="62" t="str">
        <f t="shared" si="59"/>
        <v>III</v>
      </c>
      <c r="U524" s="62" t="str">
        <f t="shared" si="61"/>
        <v>Mejorable</v>
      </c>
      <c r="V524" s="60">
        <v>3</v>
      </c>
      <c r="W524" s="116" t="str">
        <f>VLOOKUP(I524,[1]Hoja2!A$3:I$54,6,0)</f>
        <v>SECUELA, CALIFICACIÓN DE ENFERMEDAD LABORAL, MUERTE</v>
      </c>
      <c r="X524" s="65"/>
      <c r="Y524" s="65"/>
      <c r="Z524" s="65"/>
      <c r="AA524" s="64" t="str">
        <f>VLOOKUP(I524,[1]Hoja2!A$3:I$54,7,0)</f>
        <v>NS SEGURIDAD VIAL</v>
      </c>
      <c r="AB524" s="64" t="str">
        <f>VLOOKUP(I524,[1]Hoja2!A$3:I$54,8,0)</f>
        <v>REPORTE DE CONDICIONES</v>
      </c>
      <c r="AC524" s="65" t="str">
        <f>VLOOKUP(I524,[1]Hoja2!A$3:I$54,9,0)</f>
        <v>LISTAS PREOPERACIONALES, MANTENIMIENTO PREVENTIVO Y CORRECTIVO</v>
      </c>
      <c r="AD524" s="83"/>
    </row>
    <row r="525" spans="1:30" ht="53.25" customHeight="1">
      <c r="A525" s="158"/>
      <c r="B525" s="155"/>
      <c r="C525" s="128"/>
      <c r="D525" s="131"/>
      <c r="E525" s="134"/>
      <c r="F525" s="134"/>
      <c r="G525" s="134"/>
      <c r="H525" s="116" t="str">
        <f>VLOOKUP(I525,[1]Hoja2!A$3:I$54,2,0)</f>
        <v>ATRACO, ROBO, ATENTADO, SECUESTROS, DE ORDEN PÚBLICO</v>
      </c>
      <c r="I525" s="59" t="s">
        <v>180</v>
      </c>
      <c r="J525" s="116" t="str">
        <f>VLOOKUP(I525,[1]Hoja2!A$3:I$54,3,0)</f>
        <v>HERIDAS, LESIONES FÍSICAS / PSICOLÓGICAS</v>
      </c>
      <c r="K525" s="60"/>
      <c r="L525" s="116" t="str">
        <f>VLOOKUP(I525,[1]Hoja2!A$3:I$54,4,0)</f>
        <v>PG INSPECCIONES, PG EMERGENCIA</v>
      </c>
      <c r="M525" s="116" t="str">
        <f>VLOOKUP(I525,[1]Hoja2!A$3:I$54,5,0)</f>
        <v>UNIFORMES CORPORATIVOS, CHAQUETAS CORPORATIVAS, CARNETIZACIÓN</v>
      </c>
      <c r="N525" s="61">
        <v>10</v>
      </c>
      <c r="O525" s="61">
        <v>4</v>
      </c>
      <c r="P525" s="61">
        <v>25</v>
      </c>
      <c r="Q525" s="61">
        <f t="shared" si="56"/>
        <v>40</v>
      </c>
      <c r="R525" s="61">
        <f t="shared" si="57"/>
        <v>1000</v>
      </c>
      <c r="S525" s="61" t="str">
        <f t="shared" si="58"/>
        <v>MA-40</v>
      </c>
      <c r="T525" s="62" t="str">
        <f t="shared" si="59"/>
        <v>I</v>
      </c>
      <c r="U525" s="62" t="str">
        <f t="shared" si="61"/>
        <v>No Aceptable</v>
      </c>
      <c r="V525" s="60">
        <v>3</v>
      </c>
      <c r="W525" s="116" t="str">
        <f>VLOOKUP(I525,[1]Hoja2!A$3:I$54,6,0)</f>
        <v>SECUELA, CALIFICACIÓN DE ENFERMEDAD LABORAL, MUERTE</v>
      </c>
      <c r="X525" s="65"/>
      <c r="Y525" s="65"/>
      <c r="Z525" s="65"/>
      <c r="AA525" s="64" t="str">
        <f>VLOOKUP(I525,[1]Hoja2!A$3:I$54,7,0)</f>
        <v>N/A</v>
      </c>
      <c r="AB525" s="64" t="str">
        <f>VLOOKUP(I525,[1]Hoja2!A$3:I$54,8,0)</f>
        <v>BUENAS PRACTICAS, APLICACIÓN DE PROCEDIMIENTOS</v>
      </c>
      <c r="AC525" s="65" t="str">
        <f>VLOOKUP(I525,[1]Hoja2!A$3:I$54,9,0)</f>
        <v>BUENAS PRACTICAS</v>
      </c>
      <c r="AD525" s="83"/>
    </row>
    <row r="526" spans="1:30" ht="53.25" customHeight="1">
      <c r="A526" s="158"/>
      <c r="B526" s="155"/>
      <c r="C526" s="128"/>
      <c r="D526" s="131"/>
      <c r="E526" s="134"/>
      <c r="F526" s="134"/>
      <c r="G526" s="134"/>
      <c r="H526" s="116" t="str">
        <f>VLOOKUP(I526,[1]Hoja2!A$3:I$54,2,0)</f>
        <v>EXPLOSION, FUGA, DERRAME E INCENDIO</v>
      </c>
      <c r="I526" s="59" t="s">
        <v>230</v>
      </c>
      <c r="J526" s="116" t="str">
        <f>VLOOKUP(I526,[1]Hoja2!A$3:I$54,3,0)</f>
        <v>INTOXICACIÓN, QUEMADURAS, LESIONES, ATRAPAMIENTO</v>
      </c>
      <c r="K526" s="60"/>
      <c r="L526" s="116" t="str">
        <f>VLOOKUP(I526,[1]Hoja2!A$3:I$54,4,0)</f>
        <v>PG INSPECCIONES, PG EMERGENCIA</v>
      </c>
      <c r="M526" s="116" t="str">
        <f>VLOOKUP(I526,[1]Hoja2!A$3:I$54,5,0)</f>
        <v>NO OBSERVADO</v>
      </c>
      <c r="N526" s="61">
        <v>10</v>
      </c>
      <c r="O526" s="61">
        <v>4</v>
      </c>
      <c r="P526" s="61">
        <v>25</v>
      </c>
      <c r="Q526" s="61">
        <f t="shared" si="56"/>
        <v>40</v>
      </c>
      <c r="R526" s="61">
        <f t="shared" si="57"/>
        <v>1000</v>
      </c>
      <c r="S526" s="61" t="str">
        <f t="shared" si="58"/>
        <v>MA-40</v>
      </c>
      <c r="T526" s="62" t="str">
        <f t="shared" si="59"/>
        <v>I</v>
      </c>
      <c r="U526" s="62" t="str">
        <f t="shared" si="61"/>
        <v>No Aceptable</v>
      </c>
      <c r="V526" s="60">
        <v>3</v>
      </c>
      <c r="W526" s="116" t="str">
        <f>VLOOKUP(I526,[1]Hoja2!A$3:I$54,6,0)</f>
        <v>SECUELA, CALIFICACIÓN DE ENFERMEDAD LABORAL, MUERTE</v>
      </c>
      <c r="X526" s="65"/>
      <c r="Y526" s="65"/>
      <c r="Z526" s="65"/>
      <c r="AA526" s="64" t="str">
        <f>VLOOKUP(I526,[1]Hoja2!A$3:I$54,7,0)</f>
        <v>NS PLANES DE EMERGENCIA</v>
      </c>
      <c r="AB526" s="64" t="str">
        <f>VLOOKUP(I526,[1]Hoja2!A$3:I$54,8,0)</f>
        <v>PROTOCOLOS DE EVACUACIÓN, PUNTO DE ENCUENTRO</v>
      </c>
      <c r="AC526" s="65" t="str">
        <f>VLOOKUP(I526,[1]Hoja2!A$3:I$54,9,0)</f>
        <v>N/A</v>
      </c>
      <c r="AD526" s="83"/>
    </row>
    <row r="527" spans="1:30" ht="53.25" customHeight="1">
      <c r="A527" s="158"/>
      <c r="B527" s="155"/>
      <c r="C527" s="128"/>
      <c r="D527" s="131"/>
      <c r="E527" s="134"/>
      <c r="F527" s="134"/>
      <c r="G527" s="134"/>
      <c r="H527" s="116" t="str">
        <f>VLOOKUP(I527,[1]Hoja2!A$3:I$54,2,0)</f>
        <v>MÁQUINARIA Y EQUIPO</v>
      </c>
      <c r="I527" s="59" t="s">
        <v>168</v>
      </c>
      <c r="J527" s="116" t="str">
        <f>VLOOKUP(I527,[1]Hoja2!A$3:I$54,3,0)</f>
        <v>ATRAPAMIENTO, AMPUTACIÓN, APLASTAMIENTO, FRACTURA</v>
      </c>
      <c r="K527" s="60"/>
      <c r="L527" s="116" t="str">
        <f>VLOOKUP(I527,[1]Hoja2!A$3:I$54,4,0)</f>
        <v>PG INSPECCIONES, PG EMERGENCIA, REQUISITOS PARA MANEJO DE MÁQUINAS, REQUISITOS PARA REALIZAR LABORES EN TALLERES</v>
      </c>
      <c r="M527" s="116" t="str">
        <f>VLOOKUP(I527,[1]Hoja2!A$3:I$54,5,0)</f>
        <v>ELEMENTOS DE PROTECCIÓN PERSONAL</v>
      </c>
      <c r="N527" s="61">
        <v>2</v>
      </c>
      <c r="O527" s="61">
        <v>1</v>
      </c>
      <c r="P527" s="61">
        <v>10</v>
      </c>
      <c r="Q527" s="61">
        <f t="shared" si="56"/>
        <v>2</v>
      </c>
      <c r="R527" s="61">
        <f t="shared" si="57"/>
        <v>20</v>
      </c>
      <c r="S527" s="61" t="str">
        <f t="shared" si="58"/>
        <v>B-2</v>
      </c>
      <c r="T527" s="62" t="str">
        <f t="shared" si="59"/>
        <v>IV</v>
      </c>
      <c r="U527" s="62" t="str">
        <f t="shared" si="61"/>
        <v>Aceptable</v>
      </c>
      <c r="V527" s="60">
        <v>3</v>
      </c>
      <c r="W527" s="116" t="str">
        <f>VLOOKUP(I527,[1]Hoja2!A$3:I$54,6,0)</f>
        <v>SECUELA, CALIFICACIÓN DE ENFERMEDAD LABORAL, MUERTE</v>
      </c>
      <c r="X527" s="65"/>
      <c r="Y527" s="65"/>
      <c r="Z527" s="65"/>
      <c r="AA527" s="64" t="str">
        <f>VLOOKUP(I527,[1]Hoja2!A$3:I$54,7,0)</f>
        <v>NS EQUIPOS</v>
      </c>
      <c r="AB527" s="64" t="str">
        <f>VLOOKUP(I527,[1]Hoja2!A$3:I$54,8,0)</f>
        <v>BUENAS PRACTICAS, PROCEDIMIENTOS, INSPECCIONES PREUSO OPERACIONALES</v>
      </c>
      <c r="AC527" s="65" t="str">
        <f>VLOOKUP(I527,[1]Hoja2!A$3:I$54,9,0)</f>
        <v>INSPECCIONES PREOPERACIONALES</v>
      </c>
      <c r="AD527" s="83"/>
    </row>
    <row r="528" spans="1:30" ht="53.25" customHeight="1">
      <c r="A528" s="158"/>
      <c r="B528" s="155"/>
      <c r="C528" s="128"/>
      <c r="D528" s="131"/>
      <c r="E528" s="134"/>
      <c r="F528" s="134"/>
      <c r="G528" s="134"/>
      <c r="H528" s="116" t="str">
        <f>VLOOKUP(I528,[1]Hoja2!A$3:I$54,2,0)</f>
        <v>HERRAMIENTAS MANUALES</v>
      </c>
      <c r="I528" s="59" t="s">
        <v>174</v>
      </c>
      <c r="J528" s="116" t="str">
        <f>VLOOKUP(I528,[1]Hoja2!A$3:I$54,3,0)</f>
        <v>QUEMADURAS, LESIONES, PELLIZCOS, APLASTAMIENTOS</v>
      </c>
      <c r="K528" s="60"/>
      <c r="L528" s="116" t="str">
        <f>VLOOKUP(I528,[1]Hoja2!A$3:I$54,4,0)</f>
        <v>REQUISITOS MANEJO DE EQUIPOS EMPLEADOS EN LABORES DE CONSTRUCCION ACUEDUCTO Y ALCANTARILLADO, PG INSPECCIONES,PG EMERGENCIA, REQUISITOS  PARA EL MANEJO DE MÁQUINAS HERRAMIENTAS</v>
      </c>
      <c r="M528" s="116" t="str">
        <f>VLOOKUP(I528,[1]Hoja2!A$3:I$54,5,0)</f>
        <v>ELEMENTOS DE PROTECCIÓN PERSONAL</v>
      </c>
      <c r="N528" s="61">
        <v>2</v>
      </c>
      <c r="O528" s="61">
        <v>1</v>
      </c>
      <c r="P528" s="61">
        <v>10</v>
      </c>
      <c r="Q528" s="61">
        <f t="shared" si="56"/>
        <v>2</v>
      </c>
      <c r="R528" s="61">
        <f t="shared" si="57"/>
        <v>20</v>
      </c>
      <c r="S528" s="61" t="str">
        <f t="shared" si="58"/>
        <v>B-2</v>
      </c>
      <c r="T528" s="62" t="str">
        <f t="shared" si="59"/>
        <v>IV</v>
      </c>
      <c r="U528" s="62" t="str">
        <f t="shared" si="61"/>
        <v>Aceptable</v>
      </c>
      <c r="V528" s="60">
        <v>3</v>
      </c>
      <c r="W528" s="116" t="str">
        <f>VLOOKUP(I528,[1]Hoja2!A$3:I$54,6,0)</f>
        <v>SECUELA, CALIFICACIÓN DE ENFERMEDAD LABORAL</v>
      </c>
      <c r="X528" s="65"/>
      <c r="Y528" s="65"/>
      <c r="Z528" s="65"/>
      <c r="AA528" s="64" t="str">
        <f>VLOOKUP(I528,[1]Hoja2!A$3:I$54,7,0)</f>
        <v>NS HERRAMIENTAS</v>
      </c>
      <c r="AB528" s="64" t="str">
        <f>VLOOKUP(I528,[1]Hoja2!A$3:I$54,8,0)</f>
        <v>BUENAS PRACTICAS,  INSPECCIONES OPERACIONALES</v>
      </c>
      <c r="AC528" s="65" t="str">
        <f>VLOOKUP(I528,[1]Hoja2!A$3:I$54,9,0)</f>
        <v>INSPECCIONES PREOPERACIONALES</v>
      </c>
      <c r="AD528" s="83"/>
    </row>
    <row r="529" spans="1:30" ht="53.25" customHeight="1">
      <c r="A529" s="158"/>
      <c r="B529" s="155"/>
      <c r="C529" s="128"/>
      <c r="D529" s="131"/>
      <c r="E529" s="134"/>
      <c r="F529" s="134"/>
      <c r="G529" s="134"/>
      <c r="H529" s="116" t="str">
        <f>VLOOKUP(I529,[1]Hoja2!A$3:I$54,2,0)</f>
        <v>MANTENIMIENTO DE PUENTE GRUAS, LIMPIEZA DE CANALES, MANTENIMIENTO DE INSTALACIONES LOCATIVAS, MANTENIMIENTO Y REPARACION DE POZOS</v>
      </c>
      <c r="I529" s="59" t="s">
        <v>203</v>
      </c>
      <c r="J529" s="116" t="str">
        <f>VLOOKUP(I529,[1]Hoja2!A$3:I$54,3,0)</f>
        <v>LESIONES, FRACTURAS</v>
      </c>
      <c r="K529" s="60"/>
      <c r="L529" s="116" t="str">
        <f>VLOOKUP(I529,[1]Hoja2!A$3:I$54,4,0)</f>
        <v>PG INSPECCIONES, PG EMERGENCIA, REQUISITOS MÍNIMOS DE SEGURIDAD E HIGIENE PARA TRABAJOS EN ALTURAS</v>
      </c>
      <c r="M529" s="116" t="str">
        <f>VLOOKUP(I529,[1]Hoja2!A$3:I$54,5,0)</f>
        <v>ELEMENTOS DE PROTECCIÓN PERSONAL</v>
      </c>
      <c r="N529" s="61">
        <v>2</v>
      </c>
      <c r="O529" s="61">
        <v>1</v>
      </c>
      <c r="P529" s="61">
        <v>10</v>
      </c>
      <c r="Q529" s="61">
        <f t="shared" si="56"/>
        <v>2</v>
      </c>
      <c r="R529" s="61">
        <f t="shared" si="57"/>
        <v>20</v>
      </c>
      <c r="S529" s="61" t="str">
        <f t="shared" si="58"/>
        <v>B-2</v>
      </c>
      <c r="T529" s="62" t="str">
        <f t="shared" si="59"/>
        <v>IV</v>
      </c>
      <c r="U529" s="62" t="str">
        <f t="shared" si="61"/>
        <v>Aceptable</v>
      </c>
      <c r="V529" s="60">
        <v>3</v>
      </c>
      <c r="W529" s="116" t="str">
        <f>VLOOKUP(I529,[1]Hoja2!A$3:I$54,6,0)</f>
        <v>SECUELA, CALIFICACIÓN DE ENFERMEDAD LABORAL, MUERTE</v>
      </c>
      <c r="X529" s="65"/>
      <c r="Y529" s="65"/>
      <c r="Z529" s="65"/>
      <c r="AA529" s="64" t="str">
        <f>VLOOKUP(I529,[1]Hoja2!A$3:I$54,7,0)</f>
        <v>NS TRABAJO EN ALTURAS</v>
      </c>
      <c r="AB529" s="64" t="str">
        <f>VLOOKUP(I529,[1]Hoja2!A$3:I$54,8,0)</f>
        <v>BUENAS PRACTICAS Y USO DE EPP COLECTIVOS</v>
      </c>
      <c r="AC529" s="65" t="str">
        <f>VLOOKUP(I529,[1]Hoja2!A$3:I$54,9,0)</f>
        <v>USO EPP, LISTAS PREOPERACIONALES</v>
      </c>
      <c r="AD529" s="83"/>
    </row>
    <row r="530" spans="1:30" ht="53.25" customHeight="1">
      <c r="A530" s="158"/>
      <c r="B530" s="155"/>
      <c r="C530" s="128"/>
      <c r="D530" s="131"/>
      <c r="E530" s="134"/>
      <c r="F530" s="134"/>
      <c r="G530" s="134"/>
      <c r="H530" s="116" t="str">
        <f>VLOOKUP(I530,[1]Hoja2!A$3:I$54,2,0)</f>
        <v>INGRESO A POZOS, RED DE ACUEDUCTO, EXCAVACIONES</v>
      </c>
      <c r="I530" s="59" t="s">
        <v>196</v>
      </c>
      <c r="J530" s="116" t="str">
        <f>VLOOKUP(I530,[1]Hoja2!A$3:I$54,3,0)</f>
        <v>INTOXICACIÓN, ASFIXIA</v>
      </c>
      <c r="K530" s="60"/>
      <c r="L530" s="116" t="str">
        <f>VLOOKUP(I530,[1]Hoja2!A$3:I$54,4,0)</f>
        <v>PG INSPECCIONES, PG EMERGENCIA, REQUISITOS MÍNIMOS DE SEGURIDAD E HIGIENE PARA ESPACIOS CONFINADOS</v>
      </c>
      <c r="M530" s="116" t="str">
        <f>VLOOKUP(I530,[1]Hoja2!A$3:I$54,5,0)</f>
        <v>ELEMENTOS DE PROTECCIÓN PERSONAL</v>
      </c>
      <c r="N530" s="61">
        <v>2</v>
      </c>
      <c r="O530" s="61">
        <v>1</v>
      </c>
      <c r="P530" s="61">
        <v>10</v>
      </c>
      <c r="Q530" s="61">
        <f t="shared" si="56"/>
        <v>2</v>
      </c>
      <c r="R530" s="61">
        <f t="shared" si="57"/>
        <v>20</v>
      </c>
      <c r="S530" s="61" t="str">
        <f t="shared" si="58"/>
        <v>B-2</v>
      </c>
      <c r="T530" s="62" t="str">
        <f t="shared" si="59"/>
        <v>IV</v>
      </c>
      <c r="U530" s="62" t="str">
        <f t="shared" si="61"/>
        <v>Aceptable</v>
      </c>
      <c r="V530" s="60">
        <v>3</v>
      </c>
      <c r="W530" s="116" t="str">
        <f>VLOOKUP(I530,[1]Hoja2!A$3:I$54,6,0)</f>
        <v>SECUELA, CALIFICACIÓN DE ENFERMEDAD LABORAL, MUERTE</v>
      </c>
      <c r="X530" s="65"/>
      <c r="Y530" s="65"/>
      <c r="Z530" s="65"/>
      <c r="AA530" s="64" t="str">
        <f>VLOOKUP(I530,[1]Hoja2!A$3:I$54,7,0)</f>
        <v>NS ESPACIOS CONFINADOS</v>
      </c>
      <c r="AB530" s="64" t="str">
        <f>VLOOKUP(I530,[1]Hoja2!A$3:I$54,8,0)</f>
        <v>BUENAS PRACTICAS, USO DE EPP Y COLECTIVOS</v>
      </c>
      <c r="AC530" s="65" t="str">
        <f>VLOOKUP(I530,[1]Hoja2!A$3:I$54,9,0)</f>
        <v>LISTAS PREOPERACIONALES</v>
      </c>
      <c r="AD530" s="83"/>
    </row>
    <row r="531" spans="1:30" ht="53.25" customHeight="1">
      <c r="A531" s="158"/>
      <c r="B531" s="155"/>
      <c r="C531" s="128"/>
      <c r="D531" s="131"/>
      <c r="E531" s="134"/>
      <c r="F531" s="134"/>
      <c r="G531" s="134"/>
      <c r="H531" s="116" t="str">
        <f>VLOOKUP(I531,[1]Hoja2!A$3:I$54,2,0)</f>
        <v>CARGA Y DESCARGA DE MÁQUINARIAS Y EQUIPOS</v>
      </c>
      <c r="I531" s="59" t="s">
        <v>216</v>
      </c>
      <c r="J531" s="116" t="str">
        <f>VLOOKUP(I531,[1]Hoja2!A$3:I$54,3,0)</f>
        <v>APLASTAMIENTO, ATRAPAMIENTO, AMPUTACIÓN, PÉRDIDAS MATERIALES, FRACTURAS</v>
      </c>
      <c r="K531" s="60"/>
      <c r="L531" s="116" t="str">
        <f>VLOOKUP(I531,[1]Hoja2!A$3:I$54,4,0)</f>
        <v>PG INSPECCIONES, PG EMERGENCIA, REQUISITOS MÍNIMOS DE SEGURIDAD E HIGIENE PARA TRABAJOS EN ALTURAS</v>
      </c>
      <c r="M531" s="116" t="str">
        <f>VLOOKUP(I531,[1]Hoja2!A$3:I$54,5,0)</f>
        <v>NO OBSERVADO</v>
      </c>
      <c r="N531" s="61">
        <v>2</v>
      </c>
      <c r="O531" s="61">
        <v>1</v>
      </c>
      <c r="P531" s="61">
        <v>10</v>
      </c>
      <c r="Q531" s="61">
        <f t="shared" si="56"/>
        <v>2</v>
      </c>
      <c r="R531" s="61">
        <f t="shared" si="57"/>
        <v>20</v>
      </c>
      <c r="S531" s="61" t="str">
        <f t="shared" si="58"/>
        <v>B-2</v>
      </c>
      <c r="T531" s="62" t="str">
        <f t="shared" si="59"/>
        <v>IV</v>
      </c>
      <c r="U531" s="62" t="str">
        <f t="shared" si="61"/>
        <v>Aceptable</v>
      </c>
      <c r="V531" s="60">
        <v>3</v>
      </c>
      <c r="W531" s="116" t="str">
        <f>VLOOKUP(I531,[1]Hoja2!A$3:I$54,6,0)</f>
        <v>SECUELA, CALIFICACIÓN DE ENFERMEDAD LABORAL, MUERTE</v>
      </c>
      <c r="X531" s="65"/>
      <c r="Y531" s="65"/>
      <c r="Z531" s="65"/>
      <c r="AA531" s="64" t="str">
        <f>VLOOKUP(I531,[1]Hoja2!A$3:I$54,7,0)</f>
        <v>NS DE IZAJE</v>
      </c>
      <c r="AB531" s="64" t="str">
        <f>VLOOKUP(I531,[1]Hoja2!A$3:I$54,8,0)</f>
        <v>BUENAS PRACTICAS, INSPECCIONES PREOPERACIONALES</v>
      </c>
      <c r="AC531" s="65" t="str">
        <f>VLOOKUP(I531,[1]Hoja2!A$3:I$54,9,0)</f>
        <v>USO ADECUADO DE LENGUAJE PARA OPERACIONES DE IZAJE</v>
      </c>
      <c r="AD531" s="83"/>
    </row>
    <row r="532" spans="1:30" ht="53.25" customHeight="1">
      <c r="A532" s="158"/>
      <c r="B532" s="155"/>
      <c r="C532" s="128"/>
      <c r="D532" s="131"/>
      <c r="E532" s="134"/>
      <c r="F532" s="134"/>
      <c r="G532" s="134"/>
      <c r="H532" s="116" t="str">
        <f>VLOOKUP(I532,[1]Hoja2!A$3:I$54,2,0)</f>
        <v>AUSENCIA O EXCESO DE LUZ EN UN AMBIENTE</v>
      </c>
      <c r="I532" s="59" t="s">
        <v>47</v>
      </c>
      <c r="J532" s="116" t="str">
        <f>VLOOKUP(I532,[1]Hoja2!A$3:I$54,3,0)</f>
        <v>ESTRÉS, DIFICULTAD PARA VER, CANSANCIO VISUAL</v>
      </c>
      <c r="K532" s="60"/>
      <c r="L532" s="116" t="str">
        <f>VLOOKUP(I532,[1]Hoja2!A$3:I$54,4,0)</f>
        <v>PG INSPECCIONES, PG EMERGENCIA</v>
      </c>
      <c r="M532" s="116" t="str">
        <f>VLOOKUP(I532,[1]Hoja2!A$3:I$54,5,0)</f>
        <v>NO OBSERVADO</v>
      </c>
      <c r="N532" s="61">
        <v>10</v>
      </c>
      <c r="O532" s="61">
        <v>4</v>
      </c>
      <c r="P532" s="61">
        <v>25</v>
      </c>
      <c r="Q532" s="61">
        <f t="shared" si="56"/>
        <v>40</v>
      </c>
      <c r="R532" s="61">
        <f t="shared" si="57"/>
        <v>1000</v>
      </c>
      <c r="S532" s="61" t="str">
        <f t="shared" si="58"/>
        <v>MA-40</v>
      </c>
      <c r="T532" s="62" t="str">
        <f t="shared" si="59"/>
        <v>I</v>
      </c>
      <c r="U532" s="62" t="str">
        <f t="shared" si="61"/>
        <v>No Aceptable</v>
      </c>
      <c r="V532" s="60">
        <v>3</v>
      </c>
      <c r="W532" s="116" t="str">
        <f>VLOOKUP(I532,[1]Hoja2!A$3:I$54,6,0)</f>
        <v>SECUELA, CALIFICACIÓN DE ENFERMEDAD LABORAL</v>
      </c>
      <c r="X532" s="65"/>
      <c r="Y532" s="65"/>
      <c r="Z532" s="65"/>
      <c r="AA532" s="64" t="str">
        <f>VLOOKUP(I532,[1]Hoja2!A$3:I$54,7,0)</f>
        <v>N/A</v>
      </c>
      <c r="AB532" s="64" t="str">
        <f>VLOOKUP(I532,[1]Hoja2!A$3:I$54,8,0)</f>
        <v>AUTOCUIDADO E HIGIENE</v>
      </c>
      <c r="AC532" s="65" t="str">
        <f>VLOOKUP(I532,[1]Hoja2!A$3:I$54,9,0)</f>
        <v>PG HIGIENE</v>
      </c>
      <c r="AD532" s="83"/>
    </row>
    <row r="533" spans="1:30" ht="53.25" customHeight="1">
      <c r="A533" s="158"/>
      <c r="B533" s="155"/>
      <c r="C533" s="128"/>
      <c r="D533" s="131"/>
      <c r="E533" s="134"/>
      <c r="F533" s="134"/>
      <c r="G533" s="134"/>
      <c r="H533" s="116" t="str">
        <f>VLOOKUP(I533,[1]Hoja2!A$3:I$54,2,0)</f>
        <v>MÁQUINARIA O EQUIPO</v>
      </c>
      <c r="I533" s="59" t="s">
        <v>54</v>
      </c>
      <c r="J533" s="116" t="str">
        <f>VLOOKUP(I533,[1]Hoja2!A$3:I$54,3,0)</f>
        <v>SORDERA, ESTRÉS, HIPOACUSIA, CEFALÉA, IRRATIBILIDAD</v>
      </c>
      <c r="K533" s="60"/>
      <c r="L533" s="116" t="str">
        <f>VLOOKUP(I533,[1]Hoja2!A$3:I$54,4,0)</f>
        <v>PG INSPECCIONES, PG EMERGENCIA</v>
      </c>
      <c r="M533" s="116" t="str">
        <f>VLOOKUP(I533,[1]Hoja2!A$3:I$54,5,0)</f>
        <v>PVE RUIDO</v>
      </c>
      <c r="N533" s="61">
        <v>10</v>
      </c>
      <c r="O533" s="61">
        <v>4</v>
      </c>
      <c r="P533" s="61">
        <v>25</v>
      </c>
      <c r="Q533" s="61">
        <f t="shared" ref="Q533:Q553" si="62">N533*O533</f>
        <v>40</v>
      </c>
      <c r="R533" s="61">
        <f t="shared" ref="R533:R553" si="63">Q533*P533</f>
        <v>1000</v>
      </c>
      <c r="S533" s="61" t="str">
        <f t="shared" ref="S533:S553" si="64">IF(Q533=40,"MA-40",IF(Q533=30,"MA-30",IF(Q533=20,"A-20",IF(Q533=10,"A-10",IF(Q533=24,"MA-24",IF(Q533=18,"A-18",IF(Q533=12,"A-12",IF(Q533=6,"M-6",IF(Q533=8,"M-8",IF(Q533=6,"M-6",IF(Q533=4,"B-4",IF(Q533=2,"B-2",))))))))))))</f>
        <v>MA-40</v>
      </c>
      <c r="T533" s="62" t="str">
        <f t="shared" ref="T533:T553" si="65">IF(R533&lt;=20,"IV",IF(R533&lt;=120,"III",IF(R533&lt;=500,"II",IF(R533&lt;=4000,"I"))))</f>
        <v>I</v>
      </c>
      <c r="U533" s="62" t="str">
        <f t="shared" si="61"/>
        <v>No Aceptable</v>
      </c>
      <c r="V533" s="60">
        <v>3</v>
      </c>
      <c r="W533" s="116" t="str">
        <f>VLOOKUP(I533,[1]Hoja2!A$3:I$54,6,0)</f>
        <v>SECUELA, CALIFICACIÓN DE ENFERMEDAD LABORAL</v>
      </c>
      <c r="X533" s="65"/>
      <c r="Y533" s="65"/>
      <c r="Z533" s="65"/>
      <c r="AA533" s="64" t="str">
        <f>VLOOKUP(I533,[1]Hoja2!A$3:I$54,7,0)</f>
        <v>N/A</v>
      </c>
      <c r="AB533" s="64" t="str">
        <f>VLOOKUP(I533,[1]Hoja2!A$3:I$54,8,0)</f>
        <v>AUTOCUIDADO E HIGIENE</v>
      </c>
      <c r="AC533" s="65" t="str">
        <f>VLOOKUP(I533,[1]Hoja2!A$3:I$54,9,0)</f>
        <v>FORTALECIMIENTO PV RUIDO</v>
      </c>
      <c r="AD533" s="83"/>
    </row>
    <row r="534" spans="1:30" ht="53.25" customHeight="1">
      <c r="A534" s="158"/>
      <c r="B534" s="155"/>
      <c r="C534" s="128"/>
      <c r="D534" s="131"/>
      <c r="E534" s="134"/>
      <c r="F534" s="134"/>
      <c r="G534" s="134"/>
      <c r="H534" s="116" t="str">
        <f>VLOOKUP(I534,[1]Hoja2!A$3:I$54,2,0)</f>
        <v>MÁQUINARIA O EQUIPO</v>
      </c>
      <c r="I534" s="59" t="s">
        <v>59</v>
      </c>
      <c r="J534" s="116" t="str">
        <f>VLOOKUP(I534,[1]Hoja2!A$3:I$54,3,0)</f>
        <v>MAREOS, VÓMITOS, Y SÍNTOMAS NEURÓLOGICOS</v>
      </c>
      <c r="K534" s="60"/>
      <c r="L534" s="116" t="str">
        <f>VLOOKUP(I534,[1]Hoja2!A$3:I$54,4,0)</f>
        <v>PG INSPECCIONES, PG EMERGENCIA</v>
      </c>
      <c r="M534" s="116" t="str">
        <f>VLOOKUP(I534,[1]Hoja2!A$3:I$54,5,0)</f>
        <v>PVE RUIDO</v>
      </c>
      <c r="N534" s="61">
        <v>10</v>
      </c>
      <c r="O534" s="61">
        <v>4</v>
      </c>
      <c r="P534" s="61">
        <v>25</v>
      </c>
      <c r="Q534" s="61">
        <f t="shared" si="62"/>
        <v>40</v>
      </c>
      <c r="R534" s="61">
        <f t="shared" si="63"/>
        <v>1000</v>
      </c>
      <c r="S534" s="61" t="str">
        <f t="shared" si="64"/>
        <v>MA-40</v>
      </c>
      <c r="T534" s="62" t="str">
        <f t="shared" si="65"/>
        <v>I</v>
      </c>
      <c r="U534" s="62" t="str">
        <f t="shared" si="61"/>
        <v>No Aceptable</v>
      </c>
      <c r="V534" s="60">
        <v>3</v>
      </c>
      <c r="W534" s="116" t="str">
        <f>VLOOKUP(I534,[1]Hoja2!A$3:I$54,6,0)</f>
        <v>SECUELA, CALIFICACIÓN DE ENFERMEDAD LABORAL</v>
      </c>
      <c r="X534" s="65"/>
      <c r="Y534" s="65"/>
      <c r="Z534" s="65"/>
      <c r="AA534" s="64" t="str">
        <f>VLOOKUP(I534,[1]Hoja2!A$3:I$54,7,0)</f>
        <v>N/A</v>
      </c>
      <c r="AB534" s="64" t="str">
        <f>VLOOKUP(I534,[1]Hoja2!A$3:I$54,8,0)</f>
        <v>AUTOCUIDADO</v>
      </c>
      <c r="AC534" s="65" t="str">
        <f>VLOOKUP(I534,[1]Hoja2!A$3:I$54,9,0)</f>
        <v>PG HIGIENE</v>
      </c>
      <c r="AD534" s="83"/>
    </row>
    <row r="535" spans="1:30" ht="53.25" customHeight="1">
      <c r="A535" s="158"/>
      <c r="B535" s="155"/>
      <c r="C535" s="128"/>
      <c r="D535" s="131"/>
      <c r="E535" s="134"/>
      <c r="F535" s="134"/>
      <c r="G535" s="134"/>
      <c r="H535" s="116" t="str">
        <f>VLOOKUP(I535,[1]Hoja2!A$3:I$54,2,0)</f>
        <v>X, GAMMA, ALFA, BETA, NEUTRONES</v>
      </c>
      <c r="I535" s="59" t="s">
        <v>69</v>
      </c>
      <c r="J535" s="116" t="str">
        <f>VLOOKUP(I535,[1]Hoja2!A$3:I$54,3,0)</f>
        <v>QUEMADURAS</v>
      </c>
      <c r="K535" s="60"/>
      <c r="L535" s="116" t="str">
        <f>VLOOKUP(I535,[1]Hoja2!A$3:I$54,4,0)</f>
        <v>PG INSPECCIONES, PG EMERGENCIA</v>
      </c>
      <c r="M535" s="116" t="str">
        <f>VLOOKUP(I535,[1]Hoja2!A$3:I$54,5,0)</f>
        <v>PVE RADIACIÓN</v>
      </c>
      <c r="N535" s="61">
        <v>2</v>
      </c>
      <c r="O535" s="61">
        <v>1</v>
      </c>
      <c r="P535" s="61">
        <v>10</v>
      </c>
      <c r="Q535" s="61">
        <f t="shared" si="62"/>
        <v>2</v>
      </c>
      <c r="R535" s="61">
        <f t="shared" si="63"/>
        <v>20</v>
      </c>
      <c r="S535" s="61" t="str">
        <f t="shared" si="64"/>
        <v>B-2</v>
      </c>
      <c r="T535" s="62" t="str">
        <f t="shared" si="65"/>
        <v>IV</v>
      </c>
      <c r="U535" s="62" t="str">
        <f t="shared" si="61"/>
        <v>Aceptable</v>
      </c>
      <c r="V535" s="60">
        <v>3</v>
      </c>
      <c r="W535" s="116" t="str">
        <f>VLOOKUP(I535,[1]Hoja2!A$3:I$54,6,0)</f>
        <v>SECUELA, CALIFICACIÓN DE ENFERMEDAD LABORAL, MUERTE</v>
      </c>
      <c r="X535" s="65"/>
      <c r="Y535" s="65"/>
      <c r="Z535" s="65"/>
      <c r="AA535" s="64" t="str">
        <f>VLOOKUP(I535,[1]Hoja2!A$3:I$54,7,0)</f>
        <v>N/A</v>
      </c>
      <c r="AB535" s="64" t="str">
        <f>VLOOKUP(I535,[1]Hoja2!A$3:I$54,8,0)</f>
        <v>N/A</v>
      </c>
      <c r="AC535" s="65" t="str">
        <f>VLOOKUP(I535,[1]Hoja2!A$3:I$54,9,0)</f>
        <v>FORTALECIMIENTO PVE RADIACIÓN</v>
      </c>
      <c r="AD535" s="83"/>
    </row>
    <row r="536" spans="1:30" ht="53.25" customHeight="1">
      <c r="A536" s="158"/>
      <c r="B536" s="155"/>
      <c r="C536" s="128"/>
      <c r="D536" s="131"/>
      <c r="E536" s="134"/>
      <c r="F536" s="134"/>
      <c r="G536" s="134"/>
      <c r="H536" s="116" t="str">
        <f>VLOOKUP(I536,[1]Hoja2!A$3:I$54,2,0)</f>
        <v>POLVOS INORGÁNICOS</v>
      </c>
      <c r="I536" s="59" t="s">
        <v>78</v>
      </c>
      <c r="J536" s="116" t="str">
        <f>VLOOKUP(I536,[1]Hoja2!A$3:I$54,3,0)</f>
        <v>COMPLICACIONES RESPIRATORIAS</v>
      </c>
      <c r="K536" s="60"/>
      <c r="L536" s="116" t="str">
        <f>VLOOKUP(I536,[1]Hoja2!A$3:I$54,4,0)</f>
        <v>PG INSPECCIONES, PG EMERGENCIA, PG RIESGO QUÍMICO</v>
      </c>
      <c r="M536" s="116" t="str">
        <f>VLOOKUP(I536,[1]Hoja2!A$3:I$54,5,0)</f>
        <v>ELEMENTOS DE PROTECCIÓN PERSONAL</v>
      </c>
      <c r="N536" s="61">
        <v>2</v>
      </c>
      <c r="O536" s="61">
        <v>3</v>
      </c>
      <c r="P536" s="61">
        <v>10</v>
      </c>
      <c r="Q536" s="61">
        <f t="shared" si="62"/>
        <v>6</v>
      </c>
      <c r="R536" s="61">
        <f t="shared" si="63"/>
        <v>60</v>
      </c>
      <c r="S536" s="61" t="str">
        <f t="shared" si="64"/>
        <v>M-6</v>
      </c>
      <c r="T536" s="62" t="str">
        <f t="shared" si="65"/>
        <v>III</v>
      </c>
      <c r="U536" s="62" t="str">
        <f t="shared" si="61"/>
        <v>Mejorable</v>
      </c>
      <c r="V536" s="60">
        <v>3</v>
      </c>
      <c r="W536" s="116" t="str">
        <f>VLOOKUP(I536,[1]Hoja2!A$3:I$54,6,0)</f>
        <v>SECUELA, CALIFICACIÓN DE ENFERMEDAD LABORAL</v>
      </c>
      <c r="X536" s="65"/>
      <c r="Y536" s="65"/>
      <c r="Z536" s="65"/>
      <c r="AA536" s="64" t="str">
        <f>VLOOKUP(I536,[1]Hoja2!A$3:I$54,7,0)</f>
        <v>NS QUIMICOS</v>
      </c>
      <c r="AB536" s="64" t="str">
        <f>VLOOKUP(I536,[1]Hoja2!A$3:I$54,8,0)</f>
        <v>BUENAS PRACTICAS Y USO DE EPP</v>
      </c>
      <c r="AC536" s="65" t="str">
        <f>VLOOKUP(I536,[1]Hoja2!A$3:I$54,9,0)</f>
        <v>PG HIGIENE</v>
      </c>
      <c r="AD536" s="83"/>
    </row>
    <row r="537" spans="1:30" ht="53.25" customHeight="1">
      <c r="A537" s="158"/>
      <c r="B537" s="155"/>
      <c r="C537" s="128"/>
      <c r="D537" s="131"/>
      <c r="E537" s="134"/>
      <c r="F537" s="134"/>
      <c r="G537" s="134"/>
      <c r="H537" s="116" t="str">
        <f>VLOOKUP(I537,[1]Hoja2!A$3:I$54,2,0)</f>
        <v>MATERIAL PARTICULADO</v>
      </c>
      <c r="I537" s="59" t="s">
        <v>84</v>
      </c>
      <c r="J537" s="116" t="str">
        <f>VLOOKUP(I537,[1]Hoja2!A$3:I$54,3,0)</f>
        <v>COMPLICACIONES RESPIRATORIAS</v>
      </c>
      <c r="K537" s="60"/>
      <c r="L537" s="116" t="str">
        <f>VLOOKUP(I537,[1]Hoja2!A$3:I$54,4,0)</f>
        <v>PG INSPECCIONES, PG EMERGENCIA, PG RIESGO QUÍMICO</v>
      </c>
      <c r="M537" s="116" t="str">
        <f>VLOOKUP(I537,[1]Hoja2!A$3:I$54,5,0)</f>
        <v>ELEMENTOS DE PROTECCIÓN PERSONAL</v>
      </c>
      <c r="N537" s="61">
        <v>2</v>
      </c>
      <c r="O537" s="61">
        <v>3</v>
      </c>
      <c r="P537" s="61">
        <v>10</v>
      </c>
      <c r="Q537" s="61">
        <f t="shared" si="62"/>
        <v>6</v>
      </c>
      <c r="R537" s="61">
        <f t="shared" si="63"/>
        <v>60</v>
      </c>
      <c r="S537" s="61" t="str">
        <f t="shared" si="64"/>
        <v>M-6</v>
      </c>
      <c r="T537" s="62" t="str">
        <f t="shared" si="65"/>
        <v>III</v>
      </c>
      <c r="U537" s="62" t="str">
        <f t="shared" si="61"/>
        <v>Mejorable</v>
      </c>
      <c r="V537" s="60">
        <v>3</v>
      </c>
      <c r="W537" s="116" t="str">
        <f>VLOOKUP(I537,[1]Hoja2!A$3:I$54,6,0)</f>
        <v>SECUELA, CALIFICACIÓN DE ENFERMEDAD LABORAL</v>
      </c>
      <c r="X537" s="65"/>
      <c r="Y537" s="65"/>
      <c r="Z537" s="65"/>
      <c r="AA537" s="64" t="str">
        <f>VLOOKUP(I537,[1]Hoja2!A$3:I$54,7,0)</f>
        <v>NS QUIMICOS</v>
      </c>
      <c r="AB537" s="64" t="str">
        <f>VLOOKUP(I537,[1]Hoja2!A$3:I$54,8,0)</f>
        <v>BUENAS PRACTICAS Y USO DE EPP</v>
      </c>
      <c r="AC537" s="65" t="str">
        <f>VLOOKUP(I537,[1]Hoja2!A$3:I$54,9,0)</f>
        <v>FORTALECIMIENTO PVE QUÍMICO</v>
      </c>
      <c r="AD537" s="83"/>
    </row>
    <row r="538" spans="1:30" ht="53.25" customHeight="1">
      <c r="A538" s="158"/>
      <c r="B538" s="155"/>
      <c r="C538" s="128"/>
      <c r="D538" s="131"/>
      <c r="E538" s="134"/>
      <c r="F538" s="134"/>
      <c r="G538" s="134"/>
      <c r="H538" s="116" t="str">
        <f>VLOOKUP(I538,[1]Hoja2!A$3:I$54,2,0)</f>
        <v>HUMOS METÁLICOS O NO METÁLICOS</v>
      </c>
      <c r="I538" s="59" t="s">
        <v>93</v>
      </c>
      <c r="J538" s="116" t="str">
        <f>VLOOKUP(I538,[1]Hoja2!A$3:I$54,3,0)</f>
        <v>COMPLICACIONES RESPIRATORIAS</v>
      </c>
      <c r="K538" s="60"/>
      <c r="L538" s="116" t="str">
        <f>VLOOKUP(I538,[1]Hoja2!A$3:I$54,4,0)</f>
        <v>PG INSPECCIONES, PG EMERGENCIA, PG RIESGO QUÍMICO</v>
      </c>
      <c r="M538" s="116" t="str">
        <f>VLOOKUP(I538,[1]Hoja2!A$3:I$54,5,0)</f>
        <v>ELEMENTOS DE PROTECCIÓN PERSONAL</v>
      </c>
      <c r="N538" s="61">
        <v>2</v>
      </c>
      <c r="O538" s="61">
        <v>3</v>
      </c>
      <c r="P538" s="61">
        <v>10</v>
      </c>
      <c r="Q538" s="61">
        <f t="shared" si="62"/>
        <v>6</v>
      </c>
      <c r="R538" s="61">
        <f t="shared" si="63"/>
        <v>60</v>
      </c>
      <c r="S538" s="61" t="str">
        <f t="shared" si="64"/>
        <v>M-6</v>
      </c>
      <c r="T538" s="62" t="str">
        <f t="shared" si="65"/>
        <v>III</v>
      </c>
      <c r="U538" s="62" t="str">
        <f t="shared" si="61"/>
        <v>Mejorable</v>
      </c>
      <c r="V538" s="60">
        <v>3</v>
      </c>
      <c r="W538" s="116" t="str">
        <f>VLOOKUP(I538,[1]Hoja2!A$3:I$54,6,0)</f>
        <v>SECUELA, CALIFICACIÓN DE ENFERMEDAD LABORAL, MUERTE</v>
      </c>
      <c r="X538" s="65"/>
      <c r="Y538" s="65"/>
      <c r="Z538" s="65"/>
      <c r="AA538" s="64" t="str">
        <f>VLOOKUP(I538,[1]Hoja2!A$3:I$54,7,0)</f>
        <v>NS QUIMICOS</v>
      </c>
      <c r="AB538" s="64" t="str">
        <f>VLOOKUP(I538,[1]Hoja2!A$3:I$54,8,0)</f>
        <v>BUENAS PRACTICAS, AUTOCUIDADO Y EPP</v>
      </c>
      <c r="AC538" s="65" t="str">
        <f>VLOOKUP(I538,[1]Hoja2!A$3:I$54,9,0)</f>
        <v>FORTALECIMIENTO PVE QUÍMICO</v>
      </c>
      <c r="AD538" s="83"/>
    </row>
    <row r="539" spans="1:30" ht="53.25" customHeight="1">
      <c r="A539" s="158"/>
      <c r="B539" s="155"/>
      <c r="C539" s="128"/>
      <c r="D539" s="131"/>
      <c r="E539" s="134"/>
      <c r="F539" s="134"/>
      <c r="G539" s="134"/>
      <c r="H539" s="116" t="str">
        <f>VLOOKUP(I539,[1]Hoja2!A$3:I$54,2,0)</f>
        <v>MICROORGANISMOS</v>
      </c>
      <c r="I539" s="59" t="s">
        <v>237</v>
      </c>
      <c r="J539" s="116" t="str">
        <f>VLOOKUP(I539,[1]Hoja2!A$3:I$54,3,0)</f>
        <v>GRIPAS, NAUSEAS, MAREOS, MALESTAR GENERAL</v>
      </c>
      <c r="K539" s="60"/>
      <c r="L539" s="116" t="str">
        <f>VLOOKUP(I539,[1]Hoja2!A$3:I$54,4,0)</f>
        <v>PG INSPECCIONES, PG EMERGENCIA</v>
      </c>
      <c r="M539" s="116" t="str">
        <f>VLOOKUP(I539,[1]Hoja2!A$3:I$54,5,0)</f>
        <v>PVE BIOLÓGICO</v>
      </c>
      <c r="N539" s="61">
        <v>2</v>
      </c>
      <c r="O539" s="61">
        <v>3</v>
      </c>
      <c r="P539" s="61">
        <v>10</v>
      </c>
      <c r="Q539" s="61">
        <f t="shared" si="62"/>
        <v>6</v>
      </c>
      <c r="R539" s="61">
        <f t="shared" si="63"/>
        <v>60</v>
      </c>
      <c r="S539" s="61" t="str">
        <f t="shared" si="64"/>
        <v>M-6</v>
      </c>
      <c r="T539" s="62" t="str">
        <f t="shared" si="65"/>
        <v>III</v>
      </c>
      <c r="U539" s="62" t="str">
        <f t="shared" si="61"/>
        <v>Mejorable</v>
      </c>
      <c r="V539" s="60">
        <v>3</v>
      </c>
      <c r="W539" s="116" t="str">
        <f>VLOOKUP(I539,[1]Hoja2!A$3:I$54,6,0)</f>
        <v>SECUELA</v>
      </c>
      <c r="X539" s="65"/>
      <c r="Y539" s="65"/>
      <c r="Z539" s="65"/>
      <c r="AA539" s="64" t="str">
        <f>VLOOKUP(I539,[1]Hoja2!A$3:I$54,7,0)</f>
        <v>NS BIOLÓGICO</v>
      </c>
      <c r="AB539" s="64" t="str">
        <f>VLOOKUP(I539,[1]Hoja2!A$3:I$54,8,0)</f>
        <v>N/A</v>
      </c>
      <c r="AC539" s="65" t="str">
        <f>VLOOKUP(I539,[1]Hoja2!A$3:I$54,9,0)</f>
        <v>BUENAS PRACTICAS</v>
      </c>
      <c r="AD539" s="83"/>
    </row>
    <row r="540" spans="1:30" ht="53.25" customHeight="1">
      <c r="A540" s="158"/>
      <c r="B540" s="155"/>
      <c r="C540" s="128"/>
      <c r="D540" s="131"/>
      <c r="E540" s="134"/>
      <c r="F540" s="134"/>
      <c r="G540" s="134"/>
      <c r="H540" s="116" t="str">
        <f>VLOOKUP(I540,[1]Hoja2!A$3:I$54,2,0)</f>
        <v>MICROORGANISMOS EN EL AMBIENTE</v>
      </c>
      <c r="I540" s="59" t="s">
        <v>240</v>
      </c>
      <c r="J540" s="116" t="str">
        <f>VLOOKUP(I540,[1]Hoja2!A$3:I$54,3,0)</f>
        <v>LESIONES EN LA PIEL, MALESTAR GENERAL</v>
      </c>
      <c r="K540" s="60"/>
      <c r="L540" s="116" t="str">
        <f>VLOOKUP(I540,[1]Hoja2!A$3:I$54,4,0)</f>
        <v>PG INSPECCIONES, PG EMERGENCIA</v>
      </c>
      <c r="M540" s="116" t="str">
        <f>VLOOKUP(I540,[1]Hoja2!A$3:I$54,5,0)</f>
        <v>PVE BIOLÓGICO, ELEMENTOS DE PROTECCION PERSONAL</v>
      </c>
      <c r="N540" s="61">
        <v>2</v>
      </c>
      <c r="O540" s="61">
        <v>3</v>
      </c>
      <c r="P540" s="61">
        <v>10</v>
      </c>
      <c r="Q540" s="61">
        <f t="shared" si="62"/>
        <v>6</v>
      </c>
      <c r="R540" s="61">
        <f t="shared" si="63"/>
        <v>60</v>
      </c>
      <c r="S540" s="61" t="str">
        <f t="shared" si="64"/>
        <v>M-6</v>
      </c>
      <c r="T540" s="62" t="str">
        <f t="shared" si="65"/>
        <v>III</v>
      </c>
      <c r="U540" s="62" t="str">
        <f t="shared" si="61"/>
        <v>Mejorable</v>
      </c>
      <c r="V540" s="60">
        <v>3</v>
      </c>
      <c r="W540" s="116" t="str">
        <f>VLOOKUP(I540,[1]Hoja2!A$3:I$54,6,0)</f>
        <v>SECUELA, CALIFICACIÓN DE ENFERMEDAD LABORAL, MUERTE</v>
      </c>
      <c r="X540" s="65"/>
      <c r="Y540" s="65"/>
      <c r="Z540" s="65"/>
      <c r="AA540" s="64" t="str">
        <f>VLOOKUP(I540,[1]Hoja2!A$3:I$54,7,0)</f>
        <v>NS BIOLÓGICO</v>
      </c>
      <c r="AB540" s="64" t="str">
        <f>VLOOKUP(I540,[1]Hoja2!A$3:I$54,8,0)</f>
        <v>AUTOCIODADO E HIGIENE, USO DE EPP</v>
      </c>
      <c r="AC540" s="65" t="str">
        <f>VLOOKUP(I540,[1]Hoja2!A$3:I$54,9,0)</f>
        <v>N/A</v>
      </c>
      <c r="AD540" s="83"/>
    </row>
    <row r="541" spans="1:30" ht="53.25" customHeight="1">
      <c r="A541" s="158"/>
      <c r="B541" s="155"/>
      <c r="C541" s="128"/>
      <c r="D541" s="131"/>
      <c r="E541" s="134"/>
      <c r="F541" s="134"/>
      <c r="G541" s="134"/>
      <c r="H541" s="116" t="str">
        <f>VLOOKUP(I541,[1]Hoja2!A$3:I$54,2,0)</f>
        <v>HONGOS</v>
      </c>
      <c r="I541" s="59" t="s">
        <v>113</v>
      </c>
      <c r="J541" s="116" t="str">
        <f>VLOOKUP(I541,[1]Hoja2!A$3:I$54,3,0)</f>
        <v>LESIONES EN LA PIEL</v>
      </c>
      <c r="K541" s="60"/>
      <c r="L541" s="116" t="str">
        <f>VLOOKUP(I541,[1]Hoja2!A$3:I$54,4,0)</f>
        <v>PG INSPECCIONES, PG EMERGENCIA</v>
      </c>
      <c r="M541" s="116" t="str">
        <f>VLOOKUP(I541,[1]Hoja2!A$3:I$54,5,0)</f>
        <v>PVE BIOLÓGICO</v>
      </c>
      <c r="N541" s="61">
        <v>2</v>
      </c>
      <c r="O541" s="61">
        <v>3</v>
      </c>
      <c r="P541" s="61">
        <v>10</v>
      </c>
      <c r="Q541" s="61">
        <f t="shared" si="62"/>
        <v>6</v>
      </c>
      <c r="R541" s="61">
        <f t="shared" si="63"/>
        <v>60</v>
      </c>
      <c r="S541" s="61" t="str">
        <f t="shared" si="64"/>
        <v>M-6</v>
      </c>
      <c r="T541" s="62" t="str">
        <f t="shared" si="65"/>
        <v>III</v>
      </c>
      <c r="U541" s="62" t="str">
        <f t="shared" si="61"/>
        <v>Mejorable</v>
      </c>
      <c r="V541" s="60">
        <v>3</v>
      </c>
      <c r="W541" s="116" t="str">
        <f>VLOOKUP(I541,[1]Hoja2!A$3:I$54,6,0)</f>
        <v>SECUELA</v>
      </c>
      <c r="X541" s="65"/>
      <c r="Y541" s="65"/>
      <c r="Z541" s="65"/>
      <c r="AA541" s="64" t="str">
        <f>VLOOKUP(I541,[1]Hoja2!A$3:I$54,7,0)</f>
        <v>NS BIOLÓGICO</v>
      </c>
      <c r="AB541" s="64" t="str">
        <f>VLOOKUP(I541,[1]Hoja2!A$3:I$54,8,0)</f>
        <v>AUTOCUIDADO E HIGIENE, USO DE EPP</v>
      </c>
      <c r="AC541" s="65" t="str">
        <f>VLOOKUP(I541,[1]Hoja2!A$3:I$54,9,0)</f>
        <v>N/A</v>
      </c>
      <c r="AD541" s="83"/>
    </row>
    <row r="542" spans="1:30" ht="53.25" customHeight="1">
      <c r="A542" s="158"/>
      <c r="B542" s="155"/>
      <c r="C542" s="128"/>
      <c r="D542" s="131"/>
      <c r="E542" s="134"/>
      <c r="F542" s="134"/>
      <c r="G542" s="134"/>
      <c r="H542" s="116" t="str">
        <f>VLOOKUP(I542,[1]Hoja2!A$3:I$54,2,0)</f>
        <v>FLUIDOS</v>
      </c>
      <c r="I542" s="59" t="s">
        <v>117</v>
      </c>
      <c r="J542" s="116" t="str">
        <f>VLOOKUP(I542,[1]Hoja2!A$3:I$54,3,0)</f>
        <v>LESIONES DÉRMICAS</v>
      </c>
      <c r="K542" s="60"/>
      <c r="L542" s="116" t="str">
        <f>VLOOKUP(I542,[1]Hoja2!A$3:I$54,4,0)</f>
        <v>PG INSPECCIONES, PG EMERGENCIA</v>
      </c>
      <c r="M542" s="116" t="str">
        <f>VLOOKUP(I542,[1]Hoja2!A$3:I$54,5,0)</f>
        <v>PVE BIOLÓGICO, ELEMENTOS DE PROTECCION PERSONAL</v>
      </c>
      <c r="N542" s="61">
        <v>2</v>
      </c>
      <c r="O542" s="61">
        <v>3</v>
      </c>
      <c r="P542" s="61">
        <v>10</v>
      </c>
      <c r="Q542" s="61">
        <f t="shared" si="62"/>
        <v>6</v>
      </c>
      <c r="R542" s="61">
        <f t="shared" si="63"/>
        <v>60</v>
      </c>
      <c r="S542" s="61" t="str">
        <f t="shared" si="64"/>
        <v>M-6</v>
      </c>
      <c r="T542" s="62" t="str">
        <f t="shared" si="65"/>
        <v>III</v>
      </c>
      <c r="U542" s="62" t="str">
        <f t="shared" si="61"/>
        <v>Mejorable</v>
      </c>
      <c r="V542" s="60">
        <v>3</v>
      </c>
      <c r="W542" s="116" t="str">
        <f>VLOOKUP(I542,[1]Hoja2!A$3:I$54,6,0)</f>
        <v>SECUELA, CALIFICACIÓN DE ENFERMEDAD LABORAL, MUERTE</v>
      </c>
      <c r="X542" s="65"/>
      <c r="Y542" s="65"/>
      <c r="Z542" s="65"/>
      <c r="AA542" s="64" t="str">
        <f>VLOOKUP(I542,[1]Hoja2!A$3:I$54,7,0)</f>
        <v>NS BIOLÓGICO</v>
      </c>
      <c r="AB542" s="64" t="str">
        <f>VLOOKUP(I542,[1]Hoja2!A$3:I$54,8,0)</f>
        <v>AUTOCUIDADO E HIGIENE, USO DE EPP</v>
      </c>
      <c r="AC542" s="65" t="str">
        <f>VLOOKUP(I542,[1]Hoja2!A$3:I$54,9,0)</f>
        <v>N/A</v>
      </c>
      <c r="AD542" s="83"/>
    </row>
    <row r="543" spans="1:30" ht="53.25" customHeight="1">
      <c r="A543" s="158"/>
      <c r="B543" s="155"/>
      <c r="C543" s="128"/>
      <c r="D543" s="131"/>
      <c r="E543" s="134"/>
      <c r="F543" s="134"/>
      <c r="G543" s="134"/>
      <c r="H543" s="116" t="str">
        <f>VLOOKUP(I543,[1]Hoja2!A$3:I$54,2,0)</f>
        <v>PARÁSITOS</v>
      </c>
      <c r="I543" s="59" t="s">
        <v>119</v>
      </c>
      <c r="J543" s="116" t="str">
        <f>VLOOKUP(I543,[1]Hoja2!A$3:I$54,3,0)</f>
        <v>LESIONES, INFECCIONES PARASITARIAS</v>
      </c>
      <c r="K543" s="60"/>
      <c r="L543" s="116" t="str">
        <f>VLOOKUP(I543,[1]Hoja2!A$3:I$54,4,0)</f>
        <v>PG INSPECCIONES, PG EMERGENCIA</v>
      </c>
      <c r="M543" s="116" t="str">
        <f>VLOOKUP(I543,[1]Hoja2!A$3:I$54,5,0)</f>
        <v>PVE BIOLÓGICO, ELEMENTOS DE PROTECCION PERSONAL</v>
      </c>
      <c r="N543" s="61">
        <v>2</v>
      </c>
      <c r="O543" s="61">
        <v>2</v>
      </c>
      <c r="P543" s="61">
        <v>10</v>
      </c>
      <c r="Q543" s="61">
        <f t="shared" si="62"/>
        <v>4</v>
      </c>
      <c r="R543" s="61">
        <f t="shared" si="63"/>
        <v>40</v>
      </c>
      <c r="S543" s="61" t="str">
        <f t="shared" si="64"/>
        <v>B-4</v>
      </c>
      <c r="T543" s="62" t="str">
        <f t="shared" si="65"/>
        <v>III</v>
      </c>
      <c r="U543" s="62" t="str">
        <f t="shared" si="61"/>
        <v>Mejorable</v>
      </c>
      <c r="V543" s="60">
        <v>3</v>
      </c>
      <c r="W543" s="116" t="str">
        <f>VLOOKUP(I543,[1]Hoja2!A$3:I$54,6,0)</f>
        <v>SECUELA</v>
      </c>
      <c r="X543" s="65"/>
      <c r="Y543" s="65"/>
      <c r="Z543" s="65"/>
      <c r="AA543" s="64" t="str">
        <f>VLOOKUP(I543,[1]Hoja2!A$3:I$54,7,0)</f>
        <v>NS BIOLÓGICO</v>
      </c>
      <c r="AB543" s="64" t="str">
        <f>VLOOKUP(I543,[1]Hoja2!A$3:I$54,8,0)</f>
        <v>AUTOCUIDADO E HIGIENE, USO DE EPP</v>
      </c>
      <c r="AC543" s="65" t="str">
        <f>VLOOKUP(I543,[1]Hoja2!A$3:I$54,9,0)</f>
        <v>N/A</v>
      </c>
      <c r="AD543" s="83"/>
    </row>
    <row r="544" spans="1:30" ht="53.25" customHeight="1">
      <c r="A544" s="158"/>
      <c r="B544" s="155"/>
      <c r="C544" s="128"/>
      <c r="D544" s="131"/>
      <c r="E544" s="134"/>
      <c r="F544" s="134"/>
      <c r="G544" s="134"/>
      <c r="H544" s="116" t="str">
        <f>VLOOKUP(I544,[1]Hoja2!A$3:I$54,2,0)</f>
        <v>ANIMALES VIVOS</v>
      </c>
      <c r="I544" s="59" t="s">
        <v>122</v>
      </c>
      <c r="J544" s="116" t="str">
        <f>VLOOKUP(I544,[1]Hoja2!A$3:I$54,3,0)</f>
        <v>LESIONES EN TEJIDOS, INFECCIONES, ENFERMADES INFECTOCONTAGIOSAS</v>
      </c>
      <c r="K544" s="60"/>
      <c r="L544" s="116" t="str">
        <f>VLOOKUP(I544,[1]Hoja2!A$3:I$54,4,0)</f>
        <v>PG INSPECCIONES, PG EMERGENCIA</v>
      </c>
      <c r="M544" s="116" t="str">
        <f>VLOOKUP(I544,[1]Hoja2!A$3:I$54,5,0)</f>
        <v>ELEMENTOS DE PROTECCIÓN PERSONAL</v>
      </c>
      <c r="N544" s="61">
        <v>10</v>
      </c>
      <c r="O544" s="61">
        <v>4</v>
      </c>
      <c r="P544" s="61">
        <v>25</v>
      </c>
      <c r="Q544" s="61">
        <f t="shared" si="62"/>
        <v>40</v>
      </c>
      <c r="R544" s="61">
        <f t="shared" si="63"/>
        <v>1000</v>
      </c>
      <c r="S544" s="61" t="str">
        <f t="shared" si="64"/>
        <v>MA-40</v>
      </c>
      <c r="T544" s="62" t="str">
        <f t="shared" si="65"/>
        <v>I</v>
      </c>
      <c r="U544" s="62" t="str">
        <f t="shared" si="61"/>
        <v>No Aceptable</v>
      </c>
      <c r="V544" s="60">
        <v>3</v>
      </c>
      <c r="W544" s="116" t="str">
        <f>VLOOKUP(I544,[1]Hoja2!A$3:I$54,6,0)</f>
        <v>SECUELA, CALIFICACIÓN DE ENFERMEDAD LABORAL, MUERTE</v>
      </c>
      <c r="X544" s="65"/>
      <c r="Y544" s="65"/>
      <c r="Z544" s="65"/>
      <c r="AA544" s="64" t="str">
        <f>VLOOKUP(I544,[1]Hoja2!A$3:I$54,7,0)</f>
        <v>NS BIOLÓGICO</v>
      </c>
      <c r="AB544" s="64" t="str">
        <f>VLOOKUP(I544,[1]Hoja2!A$3:I$54,8,0)</f>
        <v>AUTOCUIDADO E HIGIENE, USO DE EPP</v>
      </c>
      <c r="AC544" s="65" t="str">
        <f>VLOOKUP(I544,[1]Hoja2!A$3:I$54,9,0)</f>
        <v>BUENAS PRACTICAS</v>
      </c>
      <c r="AD544" s="83"/>
    </row>
    <row r="545" spans="1:30" ht="53.25" customHeight="1">
      <c r="A545" s="158"/>
      <c r="B545" s="155"/>
      <c r="C545" s="128"/>
      <c r="D545" s="131"/>
      <c r="E545" s="134"/>
      <c r="F545" s="134"/>
      <c r="G545" s="134"/>
      <c r="H545" s="116" t="str">
        <f>VLOOKUP(I545,[1]Hoja2!A$3:I$54,2,0)</f>
        <v>CARGA DE UN PESO MAYOR AL RECOMENDADO</v>
      </c>
      <c r="I545" s="59" t="s">
        <v>125</v>
      </c>
      <c r="J545" s="116" t="str">
        <f>VLOOKUP(I545,[1]Hoja2!A$3:I$54,3,0)</f>
        <v>LESIONES OSTEOMUSCULARES</v>
      </c>
      <c r="K545" s="60"/>
      <c r="L545" s="116" t="str">
        <f>VLOOKUP(I545,[1]Hoja2!A$3:I$54,4,0)</f>
        <v>PG INSPECCIONES, PG EMERGENCIA</v>
      </c>
      <c r="M545" s="116" t="str">
        <f>VLOOKUP(I545,[1]Hoja2!A$3:I$54,5,0)</f>
        <v>PVE BIOMECÁNICO, PROGRAMA PAUSAS ACTIVAS, PG MEDICINA PREVENTIVA Y DEL TRABAJO</v>
      </c>
      <c r="N545" s="61">
        <v>2</v>
      </c>
      <c r="O545" s="61">
        <v>1</v>
      </c>
      <c r="P545" s="61">
        <v>10</v>
      </c>
      <c r="Q545" s="61">
        <f t="shared" si="62"/>
        <v>2</v>
      </c>
      <c r="R545" s="61">
        <f t="shared" si="63"/>
        <v>20</v>
      </c>
      <c r="S545" s="61" t="str">
        <f t="shared" si="64"/>
        <v>B-2</v>
      </c>
      <c r="T545" s="62" t="str">
        <f t="shared" si="65"/>
        <v>IV</v>
      </c>
      <c r="U545" s="62" t="str">
        <f t="shared" si="61"/>
        <v>Aceptable</v>
      </c>
      <c r="V545" s="60">
        <v>3</v>
      </c>
      <c r="W545" s="116" t="str">
        <f>VLOOKUP(I545,[1]Hoja2!A$3:I$54,6,0)</f>
        <v>SECUELA, CALIFICACIÓN DE ENFERMEDAD LABORAL</v>
      </c>
      <c r="X545" s="65"/>
      <c r="Y545" s="65"/>
      <c r="Z545" s="65"/>
      <c r="AA545" s="64" t="str">
        <f>VLOOKUP(I545,[1]Hoja2!A$3:I$54,7,0)</f>
        <v>NS MANEJO DE CARGAS</v>
      </c>
      <c r="AB545" s="64" t="str">
        <f>VLOOKUP(I545,[1]Hoja2!A$3:I$54,8,0)</f>
        <v>LEVANTAMIENTO MANUAL Y MECÁNICO DE CARGAS</v>
      </c>
      <c r="AC545" s="65" t="str">
        <f>VLOOKUP(I545,[1]Hoja2!A$3:I$54,9,0)</f>
        <v>FORTALECIMIENTO PVE BIOMECÁNICO</v>
      </c>
      <c r="AD545" s="83"/>
    </row>
    <row r="546" spans="1:30" ht="53.25" customHeight="1">
      <c r="A546" s="158"/>
      <c r="B546" s="155"/>
      <c r="C546" s="128"/>
      <c r="D546" s="131"/>
      <c r="E546" s="134"/>
      <c r="F546" s="134"/>
      <c r="G546" s="134"/>
      <c r="H546" s="116" t="str">
        <f>VLOOKUP(I546,[1]Hoja2!A$3:I$54,2,0)</f>
        <v>FORZADAS, PROLONGADAS EN PERSONAL OPERATIVO</v>
      </c>
      <c r="I546" s="59" t="s">
        <v>243</v>
      </c>
      <c r="J546" s="116" t="str">
        <f>VLOOKUP(I546,[1]Hoja2!A$3:I$54,3,0)</f>
        <v>DOLOR DE ESPALDA, LESIONES EN LA COLUMNA</v>
      </c>
      <c r="K546" s="60"/>
      <c r="L546" s="116" t="str">
        <f>VLOOKUP(I546,[1]Hoja2!A$3:I$54,4,0)</f>
        <v>PG INSPECCIONES, PG EMERGENCIA</v>
      </c>
      <c r="M546" s="116" t="str">
        <f>VLOOKUP(I546,[1]Hoja2!A$3:I$54,5,0)</f>
        <v>PVE BIOMECÁNICO, EXÁMENES PERIODICOS, PG MEDICINA PREVENTIVA Y DEL TRABAJO</v>
      </c>
      <c r="N546" s="61">
        <v>2</v>
      </c>
      <c r="O546" s="61">
        <v>1</v>
      </c>
      <c r="P546" s="61">
        <v>10</v>
      </c>
      <c r="Q546" s="61">
        <f t="shared" si="62"/>
        <v>2</v>
      </c>
      <c r="R546" s="61">
        <f t="shared" si="63"/>
        <v>20</v>
      </c>
      <c r="S546" s="61" t="str">
        <f t="shared" si="64"/>
        <v>B-2</v>
      </c>
      <c r="T546" s="62" t="str">
        <f t="shared" si="65"/>
        <v>IV</v>
      </c>
      <c r="U546" s="62" t="str">
        <f t="shared" si="61"/>
        <v>Aceptable</v>
      </c>
      <c r="V546" s="60">
        <v>3</v>
      </c>
      <c r="W546" s="116" t="str">
        <f>VLOOKUP(I546,[1]Hoja2!A$3:I$54,6,0)</f>
        <v>SECUELA, CALIFICACIÓN DE ENFERMEDAD LABORAL</v>
      </c>
      <c r="X546" s="65"/>
      <c r="Y546" s="65"/>
      <c r="Z546" s="65"/>
      <c r="AA546" s="64" t="str">
        <f>VLOOKUP(I546,[1]Hoja2!A$3:I$54,7,0)</f>
        <v>NS MANEJO DE CARGAS</v>
      </c>
      <c r="AB546" s="64" t="str">
        <f>VLOOKUP(I546,[1]Hoja2!A$3:I$54,8,0)</f>
        <v>HIGIENE POSTURAL</v>
      </c>
      <c r="AC546" s="65" t="str">
        <f>VLOOKUP(I546,[1]Hoja2!A$3:I$54,9,0)</f>
        <v>FORTALECIMIENTO PVE BIOMECÁNICO</v>
      </c>
      <c r="AD546" s="83"/>
    </row>
    <row r="547" spans="1:30" ht="53.25" customHeight="1">
      <c r="A547" s="158"/>
      <c r="B547" s="155"/>
      <c r="C547" s="128"/>
      <c r="D547" s="131"/>
      <c r="E547" s="134"/>
      <c r="F547" s="134"/>
      <c r="G547" s="134"/>
      <c r="H547" s="116" t="str">
        <f>VLOOKUP(I547,[1]Hoja2!A$3:I$54,2,0)</f>
        <v>HIGIENE POSTURAL, MOVIMIENTOS REPETITIVOS</v>
      </c>
      <c r="I547" s="59" t="s">
        <v>245</v>
      </c>
      <c r="J547" s="116" t="str">
        <f>VLOOKUP(I547,[1]Hoja2!A$3:I$54,3,0)</f>
        <v>LESIONES OSTEOMUSCULARES, TRANSTORNO DE TRAUMA ACUMULATIVO</v>
      </c>
      <c r="K547" s="60"/>
      <c r="L547" s="116" t="str">
        <f>VLOOKUP(I547,[1]Hoja2!A$3:I$54,4,0)</f>
        <v>PG INSPECCIONES, PG EMERGENCIA</v>
      </c>
      <c r="M547" s="116" t="str">
        <f>VLOOKUP(I547,[1]Hoja2!A$3:I$54,5,0)</f>
        <v>PVE BIOMECÁNICO, PG MEDICINA PREVENTIVA Y DEL TRABAJO</v>
      </c>
      <c r="N547" s="61">
        <v>2</v>
      </c>
      <c r="O547" s="61">
        <v>1</v>
      </c>
      <c r="P547" s="61">
        <v>10</v>
      </c>
      <c r="Q547" s="61">
        <f t="shared" si="62"/>
        <v>2</v>
      </c>
      <c r="R547" s="61">
        <f t="shared" si="63"/>
        <v>20</v>
      </c>
      <c r="S547" s="61" t="str">
        <f t="shared" si="64"/>
        <v>B-2</v>
      </c>
      <c r="T547" s="62" t="str">
        <f t="shared" si="65"/>
        <v>IV</v>
      </c>
      <c r="U547" s="62" t="str">
        <f t="shared" si="61"/>
        <v>Aceptable</v>
      </c>
      <c r="V547" s="60">
        <v>3</v>
      </c>
      <c r="W547" s="116" t="str">
        <f>VLOOKUP(I547,[1]Hoja2!A$3:I$54,6,0)</f>
        <v>SECUELA, CALIFICACIÓN DE ENFERMEDAD LABORAL</v>
      </c>
      <c r="X547" s="65"/>
      <c r="Y547" s="65"/>
      <c r="Z547" s="65"/>
      <c r="AA547" s="64" t="str">
        <f>VLOOKUP(I547,[1]Hoja2!A$3:I$54,7,0)</f>
        <v>NS MANEJO DE CARGAS</v>
      </c>
      <c r="AB547" s="64" t="str">
        <f>VLOOKUP(I547,[1]Hoja2!A$3:I$54,8,0)</f>
        <v>HIGIENE POSTURAL</v>
      </c>
      <c r="AC547" s="65" t="str">
        <f>VLOOKUP(I547,[1]Hoja2!A$3:I$54,9,0)</f>
        <v>FORTALECIMIENTO PVE BIOMECÁNICO</v>
      </c>
      <c r="AD547" s="83"/>
    </row>
    <row r="548" spans="1:30" ht="53.25" customHeight="1">
      <c r="A548" s="158"/>
      <c r="B548" s="155"/>
      <c r="C548" s="128"/>
      <c r="D548" s="131"/>
      <c r="E548" s="134"/>
      <c r="F548" s="134"/>
      <c r="G548" s="134"/>
      <c r="H548" s="116" t="str">
        <f>VLOOKUP(I548,[1]Hoja2!A$3:I$54,2,0)</f>
        <v>RELACIONES, COHESIÓN, CALIDAD DE INTERACCIONES NO EFECTIVA, NO HAY TRABAJO EN EQUIPO</v>
      </c>
      <c r="I548" s="59" t="s">
        <v>141</v>
      </c>
      <c r="J548" s="116" t="str">
        <f>VLOOKUP(I548,[1]Hoja2!A$3:I$54,3,0)</f>
        <v>ENFERMEDADES DIGESTIVAS, IRRITABILIDAD</v>
      </c>
      <c r="K548" s="60"/>
      <c r="L548" s="116" t="str">
        <f>VLOOKUP(I548,[1]Hoja2!A$3:I$54,4,0)</f>
        <v>N/A</v>
      </c>
      <c r="M548" s="116" t="str">
        <f>VLOOKUP(I548,[1]Hoja2!A$3:I$54,5,0)</f>
        <v>PVE PSICOSOCIAL</v>
      </c>
      <c r="N548" s="61">
        <v>2</v>
      </c>
      <c r="O548" s="61">
        <v>3</v>
      </c>
      <c r="P548" s="61">
        <v>10</v>
      </c>
      <c r="Q548" s="61">
        <f t="shared" si="62"/>
        <v>6</v>
      </c>
      <c r="R548" s="61">
        <f t="shared" si="63"/>
        <v>60</v>
      </c>
      <c r="S548" s="61" t="str">
        <f t="shared" si="64"/>
        <v>M-6</v>
      </c>
      <c r="T548" s="62" t="str">
        <f t="shared" si="65"/>
        <v>III</v>
      </c>
      <c r="U548" s="62" t="str">
        <f t="shared" si="61"/>
        <v>Mejorable</v>
      </c>
      <c r="V548" s="60">
        <v>3</v>
      </c>
      <c r="W548" s="116" t="str">
        <f>VLOOKUP(I548,[1]Hoja2!A$3:I$54,6,0)</f>
        <v>SECUELA, CALIFICACIÓN DE ENFERMEDAD LABORAL</v>
      </c>
      <c r="X548" s="65"/>
      <c r="Y548" s="65"/>
      <c r="Z548" s="65"/>
      <c r="AA548" s="64" t="str">
        <f>VLOOKUP(I548,[1]Hoja2!A$3:I$54,7,0)</f>
        <v>N/A</v>
      </c>
      <c r="AB548" s="64" t="str">
        <f>VLOOKUP(I548,[1]Hoja2!A$3:I$54,8,0)</f>
        <v>N/A</v>
      </c>
      <c r="AC548" s="65" t="str">
        <f>VLOOKUP(I548,[1]Hoja2!A$3:I$54,9,0)</f>
        <v>FORTALECIMIENTO PVE PSICOSOCIAL</v>
      </c>
      <c r="AD548" s="83"/>
    </row>
    <row r="549" spans="1:30" ht="53.25" customHeight="1">
      <c r="A549" s="158"/>
      <c r="B549" s="155"/>
      <c r="C549" s="128"/>
      <c r="D549" s="131"/>
      <c r="E549" s="134"/>
      <c r="F549" s="134"/>
      <c r="G549" s="134"/>
      <c r="H549" s="116" t="str">
        <f>VLOOKUP(I549,[1]Hoja2!A$3:I$54,2,0)</f>
        <v>CARGA MENTAL, DEMANDAS EMOCIONALES, INESPECIFICIDAD DE DEFINICIÓN DE ROLES, MONOTONÍA</v>
      </c>
      <c r="I549" s="59" t="s">
        <v>146</v>
      </c>
      <c r="J549" s="116" t="str">
        <f>VLOOKUP(I549,[1]Hoja2!A$3:I$54,3,0)</f>
        <v>ESTRÉS, CEFALÉA, IRRITABILIDAD</v>
      </c>
      <c r="K549" s="60"/>
      <c r="L549" s="116" t="str">
        <f>VLOOKUP(I549,[1]Hoja2!A$3:I$54,4,0)</f>
        <v>N/A</v>
      </c>
      <c r="M549" s="116" t="str">
        <f>VLOOKUP(I549,[1]Hoja2!A$3:I$54,5,0)</f>
        <v>PVE PSICOSOCIAL</v>
      </c>
      <c r="N549" s="61">
        <v>6</v>
      </c>
      <c r="O549" s="61">
        <v>4</v>
      </c>
      <c r="P549" s="61">
        <v>10</v>
      </c>
      <c r="Q549" s="61">
        <f t="shared" si="62"/>
        <v>24</v>
      </c>
      <c r="R549" s="61">
        <f t="shared" si="63"/>
        <v>240</v>
      </c>
      <c r="S549" s="61" t="str">
        <f t="shared" si="64"/>
        <v>MA-24</v>
      </c>
      <c r="T549" s="62" t="str">
        <f t="shared" si="65"/>
        <v>II</v>
      </c>
      <c r="U549" s="62" t="str">
        <f t="shared" si="61"/>
        <v>No Aceptable o Aceptable con Control Especifico</v>
      </c>
      <c r="V549" s="60">
        <v>3</v>
      </c>
      <c r="W549" s="116" t="str">
        <f>VLOOKUP(I549,[1]Hoja2!A$3:I$54,6,0)</f>
        <v>SECUELA, CALIFICACIÓN DE ENFERMEDAD LABORAL</v>
      </c>
      <c r="X549" s="65"/>
      <c r="Y549" s="65"/>
      <c r="Z549" s="65"/>
      <c r="AA549" s="64" t="str">
        <f>VLOOKUP(I549,[1]Hoja2!A$3:I$54,7,0)</f>
        <v>N/A</v>
      </c>
      <c r="AB549" s="64" t="str">
        <f>VLOOKUP(I549,[1]Hoja2!A$3:I$54,8,0)</f>
        <v>N/A</v>
      </c>
      <c r="AC549" s="65" t="str">
        <f>VLOOKUP(I549,[1]Hoja2!A$3:I$54,9,0)</f>
        <v>FORTALECIMIENTO PVE PSICOSOCIAL</v>
      </c>
      <c r="AD549" s="83"/>
    </row>
    <row r="550" spans="1:30" ht="53.25" customHeight="1">
      <c r="A550" s="158"/>
      <c r="B550" s="155"/>
      <c r="C550" s="128"/>
      <c r="D550" s="131"/>
      <c r="E550" s="134"/>
      <c r="F550" s="134"/>
      <c r="G550" s="134"/>
      <c r="H550" s="116" t="str">
        <f>VLOOKUP(I550,[1]Hoja2!A$3:I$54,2,0)</f>
        <v>TECNOLOGÍA NO AVANZADA, COMUNICACIÓN NO EFECTIVA, SOBRECARGA CUANTITATIVA Y CUALITATIVA, NO HAY VARIACIÓN EN FORMA DE TRABAJO</v>
      </c>
      <c r="I550" s="59" t="s">
        <v>149</v>
      </c>
      <c r="J550" s="116" t="str">
        <f>VLOOKUP(I550,[1]Hoja2!A$3:I$54,3,0)</f>
        <v>ENFERMEDADES DIGESTIVAS, IRRITABILIDAD</v>
      </c>
      <c r="K550" s="60"/>
      <c r="L550" s="116" t="str">
        <f>VLOOKUP(I550,[1]Hoja2!A$3:I$54,4,0)</f>
        <v>N/A</v>
      </c>
      <c r="M550" s="116" t="str">
        <f>VLOOKUP(I550,[1]Hoja2!A$3:I$54,5,0)</f>
        <v>PVE PSICOSOCIAL</v>
      </c>
      <c r="N550" s="61">
        <v>6</v>
      </c>
      <c r="O550" s="61">
        <v>4</v>
      </c>
      <c r="P550" s="61">
        <v>10</v>
      </c>
      <c r="Q550" s="61">
        <f t="shared" si="62"/>
        <v>24</v>
      </c>
      <c r="R550" s="61">
        <f t="shared" si="63"/>
        <v>240</v>
      </c>
      <c r="S550" s="61" t="str">
        <f t="shared" si="64"/>
        <v>MA-24</v>
      </c>
      <c r="T550" s="66" t="str">
        <f t="shared" si="65"/>
        <v>II</v>
      </c>
      <c r="U550" s="66" t="str">
        <f t="shared" si="61"/>
        <v>No Aceptable o Aceptable con Control Especifico</v>
      </c>
      <c r="V550" s="60">
        <v>3</v>
      </c>
      <c r="W550" s="116" t="str">
        <f>VLOOKUP(I550,[1]Hoja2!A$3:I$54,6,0)</f>
        <v>SECUELA, CALIFICACIÓN DE ENFERMEDAD LABORAL</v>
      </c>
      <c r="X550" s="65"/>
      <c r="Y550" s="65"/>
      <c r="Z550" s="65"/>
      <c r="AA550" s="64" t="str">
        <f>VLOOKUP(I550,[1]Hoja2!A$3:I$54,7,0)</f>
        <v>N/A</v>
      </c>
      <c r="AB550" s="64" t="str">
        <f>VLOOKUP(I550,[1]Hoja2!A$3:I$54,8,0)</f>
        <v>N/A</v>
      </c>
      <c r="AC550" s="65" t="str">
        <f>VLOOKUP(I550,[1]Hoja2!A$3:I$54,9,0)</f>
        <v>FORTALECIMIENTO PVE PSICOSOCIAL</v>
      </c>
      <c r="AD550" s="83"/>
    </row>
    <row r="551" spans="1:30" ht="53.25" customHeight="1">
      <c r="A551" s="158"/>
      <c r="B551" s="155"/>
      <c r="C551" s="128"/>
      <c r="D551" s="131"/>
      <c r="E551" s="134"/>
      <c r="F551" s="134"/>
      <c r="G551" s="134"/>
      <c r="H551" s="116" t="str">
        <f>VLOOKUP(I551,[1]Hoja2!A$3:I$54,2,0)</f>
        <v>ESTILOS DE MANDO RÍGIDOS, AUSENCIA DE CAPACITACIÓN, AUSENCIA DE PROGRAMAS DE BIENESTAR</v>
      </c>
      <c r="I551" s="59" t="s">
        <v>154</v>
      </c>
      <c r="J551" s="116" t="str">
        <f>VLOOKUP(I551,[1]Hoja2!A$3:I$54,3,0)</f>
        <v>ESTRÉS, DEPRESIÓN, DESMOTIVACIÓN, AUSENCIA DE ATENCIÓN</v>
      </c>
      <c r="K551" s="60"/>
      <c r="L551" s="116" t="str">
        <f>VLOOKUP(I551,[1]Hoja2!A$3:I$54,4,0)</f>
        <v>N/A</v>
      </c>
      <c r="M551" s="116" t="str">
        <f>VLOOKUP(I551,[1]Hoja2!A$3:I$54,5,0)</f>
        <v>PVE PSICOSOCIAL</v>
      </c>
      <c r="N551" s="61">
        <v>6</v>
      </c>
      <c r="O551" s="61">
        <v>4</v>
      </c>
      <c r="P551" s="61">
        <v>10</v>
      </c>
      <c r="Q551" s="61">
        <f t="shared" si="62"/>
        <v>24</v>
      </c>
      <c r="R551" s="61">
        <f t="shared" si="63"/>
        <v>240</v>
      </c>
      <c r="S551" s="61" t="str">
        <f t="shared" si="64"/>
        <v>MA-24</v>
      </c>
      <c r="T551" s="66" t="str">
        <f t="shared" si="65"/>
        <v>II</v>
      </c>
      <c r="U551" s="66" t="str">
        <f t="shared" si="61"/>
        <v>No Aceptable o Aceptable con Control Especifico</v>
      </c>
      <c r="V551" s="60">
        <v>3</v>
      </c>
      <c r="W551" s="116" t="str">
        <f>VLOOKUP(I551,[1]Hoja2!A$3:I$54,6,0)</f>
        <v>SECUELA, CALIFICACIÓN DE ENFERMEDAD LABORAL</v>
      </c>
      <c r="X551" s="65"/>
      <c r="Y551" s="65"/>
      <c r="Z551" s="65"/>
      <c r="AA551" s="64" t="str">
        <f>VLOOKUP(I551,[1]Hoja2!A$3:I$54,7,0)</f>
        <v>N/A</v>
      </c>
      <c r="AB551" s="64" t="str">
        <f>VLOOKUP(I551,[1]Hoja2!A$3:I$54,8,0)</f>
        <v>N/A</v>
      </c>
      <c r="AC551" s="65" t="str">
        <f>VLOOKUP(I551,[1]Hoja2!A$3:I$54,9,0)</f>
        <v>FORTALECIMIENTO PVE PSICOSOCIAL</v>
      </c>
      <c r="AD551" s="83"/>
    </row>
    <row r="552" spans="1:30" ht="53.25" customHeight="1">
      <c r="A552" s="158"/>
      <c r="B552" s="155"/>
      <c r="C552" s="128"/>
      <c r="D552" s="131"/>
      <c r="E552" s="134"/>
      <c r="F552" s="134"/>
      <c r="G552" s="134"/>
      <c r="H552" s="116" t="str">
        <f>VLOOKUP(I552,[1]Hoja2!A$3:I$54,2,0)</f>
        <v>SISMOS, INCENDIOS, INUNDACIONES, TERREMOTOS, VENDAVALES</v>
      </c>
      <c r="I552" s="59" t="s">
        <v>250</v>
      </c>
      <c r="J552" s="116" t="str">
        <f>VLOOKUP(I552,[1]Hoja2!A$3:I$54,3,0)</f>
        <v>LESIONES, ATRAPAMIENTO, APLASTAMIENTO, PÉRDIDAS MATERIALES</v>
      </c>
      <c r="K552" s="60"/>
      <c r="L552" s="116" t="str">
        <f>VLOOKUP(I552,[1]Hoja2!A$3:I$54,4,0)</f>
        <v>PG INSPECCIONES, PG EMERGENCIA</v>
      </c>
      <c r="M552" s="116" t="str">
        <f>VLOOKUP(I552,[1]Hoja2!A$3:I$54,5,0)</f>
        <v>BRIGADAS DE EMERGENCIA</v>
      </c>
      <c r="N552" s="61">
        <v>10</v>
      </c>
      <c r="O552" s="61">
        <v>4</v>
      </c>
      <c r="P552" s="61">
        <v>100</v>
      </c>
      <c r="Q552" s="61">
        <f t="shared" si="62"/>
        <v>40</v>
      </c>
      <c r="R552" s="61">
        <f t="shared" si="63"/>
        <v>4000</v>
      </c>
      <c r="S552" s="61" t="str">
        <f t="shared" si="64"/>
        <v>MA-40</v>
      </c>
      <c r="T552" s="66" t="str">
        <f t="shared" si="65"/>
        <v>I</v>
      </c>
      <c r="U552" s="66" t="str">
        <f t="shared" si="61"/>
        <v>No Aceptable</v>
      </c>
      <c r="V552" s="60">
        <v>3</v>
      </c>
      <c r="W552" s="116" t="str">
        <f>VLOOKUP(I552,[1]Hoja2!A$3:I$54,6,0)</f>
        <v>SECUELA, CALIFICACIÓN DE ENFERMEDAD LABORAL, MUERTE</v>
      </c>
      <c r="X552" s="65"/>
      <c r="Y552" s="65"/>
      <c r="Z552" s="65"/>
      <c r="AA552" s="64" t="str">
        <f>VLOOKUP(I552,[1]Hoja2!A$3:I$54,7,0)</f>
        <v>NS PLANES DE EMERGENCIA</v>
      </c>
      <c r="AB552" s="64" t="str">
        <f>VLOOKUP(I552,[1]Hoja2!A$3:I$54,8,0)</f>
        <v>N/A</v>
      </c>
      <c r="AC552" s="65" t="str">
        <f>VLOOKUP(I552,[1]Hoja2!A$3:I$54,9,0)</f>
        <v>N/A</v>
      </c>
      <c r="AD552" s="83"/>
    </row>
    <row r="553" spans="1:30" ht="53.25" customHeight="1" thickBot="1">
      <c r="A553" s="159"/>
      <c r="B553" s="156"/>
      <c r="C553" s="129"/>
      <c r="D553" s="132"/>
      <c r="E553" s="135"/>
      <c r="F553" s="135"/>
      <c r="G553" s="135"/>
      <c r="H553" s="117" t="str">
        <f>VLOOKUP(I553,[1]Hoja2!A$3:I$54,2,0)</f>
        <v>LLUVIAS, GRANIZADA, HELADAS</v>
      </c>
      <c r="I553" s="94" t="s">
        <v>251</v>
      </c>
      <c r="J553" s="117" t="str">
        <f>VLOOKUP(I553,[1]Hoja2!A$3:I$54,3,0)</f>
        <v>LESIONES, ATRAPAMIENTO, APLASTAMIENTO, PÉRDIDAS MATERIALES</v>
      </c>
      <c r="K553" s="95"/>
      <c r="L553" s="117" t="str">
        <f>VLOOKUP(I553,[1]Hoja2!A$3:I$54,4,0)</f>
        <v>PG INSPECCIONES, PG EMERGENCIA</v>
      </c>
      <c r="M553" s="117" t="str">
        <f>VLOOKUP(I553,[1]Hoja2!A$3:I$54,5,0)</f>
        <v>BRIGADAS DE EMERGENCIA</v>
      </c>
      <c r="N553" s="96">
        <v>10</v>
      </c>
      <c r="O553" s="96">
        <v>4</v>
      </c>
      <c r="P553" s="96">
        <v>100</v>
      </c>
      <c r="Q553" s="96">
        <f t="shared" si="62"/>
        <v>40</v>
      </c>
      <c r="R553" s="96">
        <f t="shared" si="63"/>
        <v>4000</v>
      </c>
      <c r="S553" s="96" t="str">
        <f t="shared" si="64"/>
        <v>MA-40</v>
      </c>
      <c r="T553" s="89" t="str">
        <f t="shared" si="65"/>
        <v>I</v>
      </c>
      <c r="U553" s="89" t="str">
        <f t="shared" si="61"/>
        <v>No Aceptable</v>
      </c>
      <c r="V553" s="95">
        <v>3</v>
      </c>
      <c r="W553" s="117" t="str">
        <f>VLOOKUP(I553,[1]Hoja2!A$3:I$54,6,0)</f>
        <v>SECUELA, CALIFICACIÓN DE ENFERMEDAD LABORAL, MUERTE</v>
      </c>
      <c r="X553" s="97"/>
      <c r="Y553" s="97"/>
      <c r="Z553" s="97"/>
      <c r="AA553" s="98" t="str">
        <f>VLOOKUP(I553,[1]Hoja2!A$3:I$54,7,0)</f>
        <v>NS PLANES DE EMERGENCIA</v>
      </c>
      <c r="AB553" s="98" t="str">
        <f>VLOOKUP(I553,[1]Hoja2!A$3:I$54,8,0)</f>
        <v>N/A</v>
      </c>
      <c r="AC553" s="97" t="str">
        <f>VLOOKUP(I553,[1]Hoja2!A$3:I$54,9,0)</f>
        <v>N/A</v>
      </c>
      <c r="AD553" s="99"/>
    </row>
  </sheetData>
  <mergeCells count="93">
    <mergeCell ref="C518:C553"/>
    <mergeCell ref="D518:D553"/>
    <mergeCell ref="E518:E553"/>
    <mergeCell ref="F518:F553"/>
    <mergeCell ref="G518:G553"/>
    <mergeCell ref="X8:AD9"/>
    <mergeCell ref="N8:T9"/>
    <mergeCell ref="G11:G47"/>
    <mergeCell ref="F11:F47"/>
    <mergeCell ref="E11:E47"/>
    <mergeCell ref="J8:J10"/>
    <mergeCell ref="K8:M9"/>
    <mergeCell ref="U8:U9"/>
    <mergeCell ref="V8:W9"/>
    <mergeCell ref="D11:D47"/>
    <mergeCell ref="C11:C47"/>
    <mergeCell ref="B8:B10"/>
    <mergeCell ref="A8:A10"/>
    <mergeCell ref="G85:G121"/>
    <mergeCell ref="F85:F121"/>
    <mergeCell ref="E85:E121"/>
    <mergeCell ref="D85:D121"/>
    <mergeCell ref="C85:C121"/>
    <mergeCell ref="E48:E84"/>
    <mergeCell ref="F48:F84"/>
    <mergeCell ref="G48:G84"/>
    <mergeCell ref="D48:D84"/>
    <mergeCell ref="C48:C84"/>
    <mergeCell ref="B11:B553"/>
    <mergeCell ref="A11:A553"/>
    <mergeCell ref="C2:D2"/>
    <mergeCell ref="C4:D4"/>
    <mergeCell ref="E5:H5"/>
    <mergeCell ref="C8:G9"/>
    <mergeCell ref="H8:I9"/>
    <mergeCell ref="E2:J2"/>
    <mergeCell ref="E3:J3"/>
    <mergeCell ref="E4:J4"/>
    <mergeCell ref="F270:F306"/>
    <mergeCell ref="G270:G306"/>
    <mergeCell ref="C233:C269"/>
    <mergeCell ref="D233:D269"/>
    <mergeCell ref="E233:E269"/>
    <mergeCell ref="F233:F269"/>
    <mergeCell ref="G233:G269"/>
    <mergeCell ref="C270:C306"/>
    <mergeCell ref="D270:D306"/>
    <mergeCell ref="E270:E306"/>
    <mergeCell ref="G122:G158"/>
    <mergeCell ref="F122:F158"/>
    <mergeCell ref="E122:E158"/>
    <mergeCell ref="D122:D158"/>
    <mergeCell ref="C122:C158"/>
    <mergeCell ref="E159:E195"/>
    <mergeCell ref="F159:F195"/>
    <mergeCell ref="G159:G195"/>
    <mergeCell ref="D159:D195"/>
    <mergeCell ref="C159:C195"/>
    <mergeCell ref="E196:E232"/>
    <mergeCell ref="F196:F232"/>
    <mergeCell ref="G196:G232"/>
    <mergeCell ref="D196:D232"/>
    <mergeCell ref="C196:C232"/>
    <mergeCell ref="F370:F406"/>
    <mergeCell ref="G370:G406"/>
    <mergeCell ref="C333:C369"/>
    <mergeCell ref="D333:D369"/>
    <mergeCell ref="E333:E369"/>
    <mergeCell ref="F333:F369"/>
    <mergeCell ref="G333:G369"/>
    <mergeCell ref="C370:C406"/>
    <mergeCell ref="D370:D406"/>
    <mergeCell ref="E370:E406"/>
    <mergeCell ref="C307:C332"/>
    <mergeCell ref="D307:D332"/>
    <mergeCell ref="E307:E332"/>
    <mergeCell ref="F307:F332"/>
    <mergeCell ref="G307:G332"/>
    <mergeCell ref="F481:F517"/>
    <mergeCell ref="G481:G517"/>
    <mergeCell ref="C444:C480"/>
    <mergeCell ref="D444:D480"/>
    <mergeCell ref="E444:E480"/>
    <mergeCell ref="F444:F480"/>
    <mergeCell ref="G444:G480"/>
    <mergeCell ref="C481:C517"/>
    <mergeCell ref="D481:D517"/>
    <mergeCell ref="E481:E517"/>
    <mergeCell ref="C407:C443"/>
    <mergeCell ref="D407:D443"/>
    <mergeCell ref="E407:E443"/>
    <mergeCell ref="F407:F443"/>
    <mergeCell ref="G407:G443"/>
  </mergeCells>
  <conditionalFormatting sqref="T17:U18 T11:U13 T26:U50 T85:U87 T122:U124 T159:U161 T196:U198 T233:U235 T270:U272 T307:U309 T314:U335 T370:U372 T407:U409 T444:U446 T481:U483">
    <cfRule type="cellIs" dxfId="1359" priority="2674" stopIfTrue="1" operator="equal">
      <formula>"Muy Alto"</formula>
    </cfRule>
    <cfRule type="cellIs" dxfId="1358" priority="2675" stopIfTrue="1" operator="equal">
      <formula>"Medio"</formula>
    </cfRule>
    <cfRule type="cellIs" dxfId="1357" priority="2676" stopIfTrue="1" operator="equal">
      <formula>"Bajo"</formula>
    </cfRule>
  </conditionalFormatting>
  <conditionalFormatting sqref="T17:U18 T11:U13 T26:U50 T85:U87 T122:U124 T159:U161 T196:U198 T233:U235 T270:U272 T307:U309 T314:U335 T370:U372 T407:U409 T444:U446 T481:U483">
    <cfRule type="cellIs" dxfId="1356" priority="2673" stopIfTrue="1" operator="equal">
      <formula>"Alto"</formula>
    </cfRule>
  </conditionalFormatting>
  <conditionalFormatting sqref="T17:U18 T11:U13 T26:U50 T85:U87 T122:U124 T159:U161 T196:U198 T233:U235 T270:U272 T307:U309 T314:U335 T370:U372 T407:U409 T444:U446 T481:U483">
    <cfRule type="cellIs" dxfId="1355" priority="2669" stopIfTrue="1" operator="equal">
      <formula>"IV"</formula>
    </cfRule>
    <cfRule type="cellIs" dxfId="1354" priority="2670" stopIfTrue="1" operator="equal">
      <formula>"III"</formula>
    </cfRule>
    <cfRule type="cellIs" dxfId="1353" priority="2671" stopIfTrue="1" operator="equal">
      <formula>"II"</formula>
    </cfRule>
    <cfRule type="cellIs" dxfId="1352" priority="2672" stopIfTrue="1" operator="equal">
      <formula>"I"</formula>
    </cfRule>
  </conditionalFormatting>
  <conditionalFormatting sqref="T17:U18 T11:U13 T26:U50 T85:U87 T122:U124 T159:U161 T196:U198 T233:U235 T270:U272 T307:U309 T314:U335 T370:U372 T407:U409 T444:U446 T481:U483">
    <cfRule type="cellIs" dxfId="1351" priority="2667" stopIfTrue="1" operator="equal">
      <formula>"No Aceptable"</formula>
    </cfRule>
    <cfRule type="cellIs" dxfId="1350" priority="2668" stopIfTrue="1" operator="equal">
      <formula>"Aceptable"</formula>
    </cfRule>
  </conditionalFormatting>
  <conditionalFormatting sqref="T17:U18 T11:U13 T26:U50 T85:U87 T122:U124 T159:U161 T196:U198 T233:U235 T270:U272 T307:U309 T314:U335 T370:U372 T407:U409 T444:U446 T481:U483">
    <cfRule type="cellIs" dxfId="1349" priority="2666" stopIfTrue="1" operator="equal">
      <formula>"No Aceptable Con Control Especifico"</formula>
    </cfRule>
  </conditionalFormatting>
  <conditionalFormatting sqref="T17:U18 T11:U13 T26:U50 T85:U87 T122:U124 T159:U161 T196:U198 T233:U235 T270:U272 T307:U309 T314:U335 T370:U372 T407:U409 T444:U446 T481:U483">
    <cfRule type="cellIs" dxfId="1348" priority="2665" stopIfTrue="1" operator="equal">
      <formula>"No Aceptable Con Control Esp."</formula>
    </cfRule>
  </conditionalFormatting>
  <conditionalFormatting sqref="P17:P18 P314:P315 P11:P13 P26:P47 P307:P309 P317:P332">
    <cfRule type="cellIs" priority="2664" stopIfTrue="1" operator="equal">
      <formula>"10, 25, 50, 100"</formula>
    </cfRule>
  </conditionalFormatting>
  <conditionalFormatting sqref="U17:U18 U11:U13 U26:U50 U85:U87 U122:U124 U159:U161 U196:U198 U233:U235 U270:U272 U307:U309 U314:U335 U370:U372 U407:U409 U444:U446 U481:U483">
    <cfRule type="containsText" dxfId="1347" priority="2663" operator="containsText" text="Mejorable">
      <formula>NOT(ISERROR(SEARCH("Mejorable",U11)))</formula>
    </cfRule>
  </conditionalFormatting>
  <conditionalFormatting sqref="U554:U1048576 U17:U18 U1:U13 U26:U50 U85:U87 U122:U124 U159:U161 U196:U198 U233:U235 U270:U272 U307:U309 U314:U335 U370:U372 U407:U409 U444:U446 U481:U483">
    <cfRule type="containsText" dxfId="1346" priority="2660" operator="containsText" text="No Aceptable o Aceptable con Control Especifico">
      <formula>NOT(ISERROR(SEARCH("No Aceptable o Aceptable con Control Especifico",U1)))</formula>
    </cfRule>
    <cfRule type="containsText" dxfId="1345" priority="2661" operator="containsText" text="No Aceptable">
      <formula>NOT(ISERROR(SEARCH("No Aceptable",U1)))</formula>
    </cfRule>
    <cfRule type="containsText" dxfId="1344" priority="2662" operator="containsText" text="No Aceptable o Aceptable con Control Especifico">
      <formula>NOT(ISERROR(SEARCH("No Aceptable o Aceptable con Control Especifico",U1)))</formula>
    </cfRule>
  </conditionalFormatting>
  <conditionalFormatting sqref="T554:T1048576 T17:T18 T1:T13 T26:T50 T85:T87 T122:T124 T159:T161 T196:T198 T233:T235 T270:T272 T307:T309 T314:T335 T370:T372 T407:T409 T444:T446 T481:T483">
    <cfRule type="cellIs" dxfId="1343" priority="2659" operator="equal">
      <formula>"II"</formula>
    </cfRule>
  </conditionalFormatting>
  <conditionalFormatting sqref="T19:U19">
    <cfRule type="cellIs" dxfId="1342" priority="2638" stopIfTrue="1" operator="equal">
      <formula>"Muy Alto"</formula>
    </cfRule>
    <cfRule type="cellIs" dxfId="1341" priority="2639" stopIfTrue="1" operator="equal">
      <formula>"Medio"</formula>
    </cfRule>
    <cfRule type="cellIs" dxfId="1340" priority="2640" stopIfTrue="1" operator="equal">
      <formula>"Bajo"</formula>
    </cfRule>
  </conditionalFormatting>
  <conditionalFormatting sqref="T19:U19">
    <cfRule type="cellIs" dxfId="1339" priority="2637" stopIfTrue="1" operator="equal">
      <formula>"Alto"</formula>
    </cfRule>
  </conditionalFormatting>
  <conditionalFormatting sqref="T19:U19">
    <cfRule type="cellIs" dxfId="1338" priority="2633" stopIfTrue="1" operator="equal">
      <formula>"IV"</formula>
    </cfRule>
    <cfRule type="cellIs" dxfId="1337" priority="2634" stopIfTrue="1" operator="equal">
      <formula>"III"</formula>
    </cfRule>
    <cfRule type="cellIs" dxfId="1336" priority="2635" stopIfTrue="1" operator="equal">
      <formula>"II"</formula>
    </cfRule>
    <cfRule type="cellIs" dxfId="1335" priority="2636" stopIfTrue="1" operator="equal">
      <formula>"I"</formula>
    </cfRule>
  </conditionalFormatting>
  <conditionalFormatting sqref="T19:U19">
    <cfRule type="cellIs" dxfId="1334" priority="2631" stopIfTrue="1" operator="equal">
      <formula>"No Aceptable"</formula>
    </cfRule>
    <cfRule type="cellIs" dxfId="1333" priority="2632" stopIfTrue="1" operator="equal">
      <formula>"Aceptable"</formula>
    </cfRule>
  </conditionalFormatting>
  <conditionalFormatting sqref="T19:U19">
    <cfRule type="cellIs" dxfId="1332" priority="2630" stopIfTrue="1" operator="equal">
      <formula>"No Aceptable Con Control Especifico"</formula>
    </cfRule>
  </conditionalFormatting>
  <conditionalFormatting sqref="T19:U19">
    <cfRule type="cellIs" dxfId="1331" priority="2629" stopIfTrue="1" operator="equal">
      <formula>"No Aceptable Con Control Esp."</formula>
    </cfRule>
  </conditionalFormatting>
  <conditionalFormatting sqref="P19">
    <cfRule type="cellIs" priority="2628" stopIfTrue="1" operator="equal">
      <formula>"10, 25, 50, 100"</formula>
    </cfRule>
  </conditionalFormatting>
  <conditionalFormatting sqref="U19">
    <cfRule type="containsText" dxfId="1330" priority="2627" operator="containsText" text="Mejorable">
      <formula>NOT(ISERROR(SEARCH("Mejorable",U19)))</formula>
    </cfRule>
  </conditionalFormatting>
  <conditionalFormatting sqref="U19">
    <cfRule type="containsText" dxfId="1329" priority="2624" operator="containsText" text="No Aceptable o Aceptable con Control Especifico">
      <formula>NOT(ISERROR(SEARCH("No Aceptable o Aceptable con Control Especifico",U19)))</formula>
    </cfRule>
    <cfRule type="containsText" dxfId="1328" priority="2625" operator="containsText" text="No Aceptable">
      <formula>NOT(ISERROR(SEARCH("No Aceptable",U19)))</formula>
    </cfRule>
    <cfRule type="containsText" dxfId="1327" priority="2626" operator="containsText" text="No Aceptable o Aceptable con Control Especifico">
      <formula>NOT(ISERROR(SEARCH("No Aceptable o Aceptable con Control Especifico",U19)))</formula>
    </cfRule>
  </conditionalFormatting>
  <conditionalFormatting sqref="T19">
    <cfRule type="cellIs" dxfId="1326" priority="2623" operator="equal">
      <formula>"II"</formula>
    </cfRule>
  </conditionalFormatting>
  <conditionalFormatting sqref="T14:U16">
    <cfRule type="cellIs" dxfId="1325" priority="2458" stopIfTrue="1" operator="equal">
      <formula>"Muy Alto"</formula>
    </cfRule>
    <cfRule type="cellIs" dxfId="1324" priority="2459" stopIfTrue="1" operator="equal">
      <formula>"Medio"</formula>
    </cfRule>
    <cfRule type="cellIs" dxfId="1323" priority="2460" stopIfTrue="1" operator="equal">
      <formula>"Bajo"</formula>
    </cfRule>
  </conditionalFormatting>
  <conditionalFormatting sqref="T14:U16">
    <cfRule type="cellIs" dxfId="1322" priority="2457" stopIfTrue="1" operator="equal">
      <formula>"Alto"</formula>
    </cfRule>
  </conditionalFormatting>
  <conditionalFormatting sqref="T14:U16">
    <cfRule type="cellIs" dxfId="1321" priority="2453" stopIfTrue="1" operator="equal">
      <formula>"IV"</formula>
    </cfRule>
    <cfRule type="cellIs" dxfId="1320" priority="2454" stopIfTrue="1" operator="equal">
      <formula>"III"</formula>
    </cfRule>
    <cfRule type="cellIs" dxfId="1319" priority="2455" stopIfTrue="1" operator="equal">
      <formula>"II"</formula>
    </cfRule>
    <cfRule type="cellIs" dxfId="1318" priority="2456" stopIfTrue="1" operator="equal">
      <formula>"I"</formula>
    </cfRule>
  </conditionalFormatting>
  <conditionalFormatting sqref="T14:U16">
    <cfRule type="cellIs" dxfId="1317" priority="2451" stopIfTrue="1" operator="equal">
      <formula>"No Aceptable"</formula>
    </cfRule>
    <cfRule type="cellIs" dxfId="1316" priority="2452" stopIfTrue="1" operator="equal">
      <formula>"Aceptable"</formula>
    </cfRule>
  </conditionalFormatting>
  <conditionalFormatting sqref="T14:U16">
    <cfRule type="cellIs" dxfId="1315" priority="2450" stopIfTrue="1" operator="equal">
      <formula>"No Aceptable Con Control Especifico"</formula>
    </cfRule>
  </conditionalFormatting>
  <conditionalFormatting sqref="T14:U16">
    <cfRule type="cellIs" dxfId="1314" priority="2449" stopIfTrue="1" operator="equal">
      <formula>"No Aceptable Con Control Esp."</formula>
    </cfRule>
  </conditionalFormatting>
  <conditionalFormatting sqref="P14">
    <cfRule type="cellIs" priority="2448" stopIfTrue="1" operator="equal">
      <formula>"10, 25, 50, 100"</formula>
    </cfRule>
  </conditionalFormatting>
  <conditionalFormatting sqref="U14:U16">
    <cfRule type="containsText" dxfId="1313" priority="2447" operator="containsText" text="Mejorable">
      <formula>NOT(ISERROR(SEARCH("Mejorable",U14)))</formula>
    </cfRule>
  </conditionalFormatting>
  <conditionalFormatting sqref="U14:U16">
    <cfRule type="containsText" dxfId="1312" priority="2444" operator="containsText" text="No Aceptable o Aceptable con Control Especifico">
      <formula>NOT(ISERROR(SEARCH("No Aceptable o Aceptable con Control Especifico",U14)))</formula>
    </cfRule>
    <cfRule type="containsText" dxfId="1311" priority="2445" operator="containsText" text="No Aceptable">
      <formula>NOT(ISERROR(SEARCH("No Aceptable",U14)))</formula>
    </cfRule>
    <cfRule type="containsText" dxfId="1310" priority="2446" operator="containsText" text="No Aceptable o Aceptable con Control Especifico">
      <formula>NOT(ISERROR(SEARCH("No Aceptable o Aceptable con Control Especifico",U14)))</formula>
    </cfRule>
  </conditionalFormatting>
  <conditionalFormatting sqref="T14:T16">
    <cfRule type="cellIs" dxfId="1309" priority="2443" operator="equal">
      <formula>"II"</formula>
    </cfRule>
  </conditionalFormatting>
  <conditionalFormatting sqref="P15:P16">
    <cfRule type="cellIs" priority="2205" stopIfTrue="1" operator="equal">
      <formula>"10, 25, 50, 100"</formula>
    </cfRule>
  </conditionalFormatting>
  <conditionalFormatting sqref="T24:U24">
    <cfRule type="cellIs" dxfId="1308" priority="2202" stopIfTrue="1" operator="equal">
      <formula>"Muy Alto"</formula>
    </cfRule>
    <cfRule type="cellIs" dxfId="1307" priority="2203" stopIfTrue="1" operator="equal">
      <formula>"Medio"</formula>
    </cfRule>
    <cfRule type="cellIs" dxfId="1306" priority="2204" stopIfTrue="1" operator="equal">
      <formula>"Bajo"</formula>
    </cfRule>
  </conditionalFormatting>
  <conditionalFormatting sqref="T24:U24">
    <cfRule type="cellIs" dxfId="1305" priority="2201" stopIfTrue="1" operator="equal">
      <formula>"Alto"</formula>
    </cfRule>
  </conditionalFormatting>
  <conditionalFormatting sqref="T24:U24">
    <cfRule type="cellIs" dxfId="1304" priority="2197" stopIfTrue="1" operator="equal">
      <formula>"IV"</formula>
    </cfRule>
    <cfRule type="cellIs" dxfId="1303" priority="2198" stopIfTrue="1" operator="equal">
      <formula>"III"</formula>
    </cfRule>
    <cfRule type="cellIs" dxfId="1302" priority="2199" stopIfTrue="1" operator="equal">
      <formula>"II"</formula>
    </cfRule>
    <cfRule type="cellIs" dxfId="1301" priority="2200" stopIfTrue="1" operator="equal">
      <formula>"I"</formula>
    </cfRule>
  </conditionalFormatting>
  <conditionalFormatting sqref="T24:U24">
    <cfRule type="cellIs" dxfId="1300" priority="2195" stopIfTrue="1" operator="equal">
      <formula>"No Aceptable"</formula>
    </cfRule>
    <cfRule type="cellIs" dxfId="1299" priority="2196" stopIfTrue="1" operator="equal">
      <formula>"Aceptable"</formula>
    </cfRule>
  </conditionalFormatting>
  <conditionalFormatting sqref="T24:U24">
    <cfRule type="cellIs" dxfId="1298" priority="2194" stopIfTrue="1" operator="equal">
      <formula>"No Aceptable Con Control Especifico"</formula>
    </cfRule>
  </conditionalFormatting>
  <conditionalFormatting sqref="T24:U24">
    <cfRule type="cellIs" dxfId="1297" priority="2193" stopIfTrue="1" operator="equal">
      <formula>"No Aceptable Con Control Esp."</formula>
    </cfRule>
  </conditionalFormatting>
  <conditionalFormatting sqref="P24">
    <cfRule type="cellIs" priority="2192" stopIfTrue="1" operator="equal">
      <formula>"10, 25, 50, 100"</formula>
    </cfRule>
  </conditionalFormatting>
  <conditionalFormatting sqref="U24">
    <cfRule type="containsText" dxfId="1296" priority="2191" operator="containsText" text="Mejorable">
      <formula>NOT(ISERROR(SEARCH("Mejorable",U24)))</formula>
    </cfRule>
  </conditionalFormatting>
  <conditionalFormatting sqref="U24">
    <cfRule type="containsText" dxfId="1295" priority="2188" operator="containsText" text="No Aceptable o Aceptable con Control Especifico">
      <formula>NOT(ISERROR(SEARCH("No Aceptable o Aceptable con Control Especifico",U24)))</formula>
    </cfRule>
    <cfRule type="containsText" dxfId="1294" priority="2189" operator="containsText" text="No Aceptable">
      <formula>NOT(ISERROR(SEARCH("No Aceptable",U24)))</formula>
    </cfRule>
    <cfRule type="containsText" dxfId="1293" priority="2190" operator="containsText" text="No Aceptable o Aceptable con Control Especifico">
      <formula>NOT(ISERROR(SEARCH("No Aceptable o Aceptable con Control Especifico",U24)))</formula>
    </cfRule>
  </conditionalFormatting>
  <conditionalFormatting sqref="T24">
    <cfRule type="cellIs" dxfId="1292" priority="2187" operator="equal">
      <formula>"II"</formula>
    </cfRule>
  </conditionalFormatting>
  <conditionalFormatting sqref="P311">
    <cfRule type="cellIs" priority="1269" stopIfTrue="1" operator="equal">
      <formula>"10, 25, 50, 100"</formula>
    </cfRule>
  </conditionalFormatting>
  <conditionalFormatting sqref="T246:U246">
    <cfRule type="cellIs" dxfId="1291" priority="1412" stopIfTrue="1" operator="equal">
      <formula>"Muy Alto"</formula>
    </cfRule>
    <cfRule type="cellIs" dxfId="1290" priority="1413" stopIfTrue="1" operator="equal">
      <formula>"Medio"</formula>
    </cfRule>
    <cfRule type="cellIs" dxfId="1289" priority="1414" stopIfTrue="1" operator="equal">
      <formula>"Bajo"</formula>
    </cfRule>
  </conditionalFormatting>
  <conditionalFormatting sqref="T246:U246">
    <cfRule type="cellIs" dxfId="1288" priority="1411" stopIfTrue="1" operator="equal">
      <formula>"Alto"</formula>
    </cfRule>
  </conditionalFormatting>
  <conditionalFormatting sqref="T246:U246">
    <cfRule type="cellIs" dxfId="1287" priority="1407" stopIfTrue="1" operator="equal">
      <formula>"IV"</formula>
    </cfRule>
    <cfRule type="cellIs" dxfId="1286" priority="1408" stopIfTrue="1" operator="equal">
      <formula>"III"</formula>
    </cfRule>
    <cfRule type="cellIs" dxfId="1285" priority="1409" stopIfTrue="1" operator="equal">
      <formula>"II"</formula>
    </cfRule>
    <cfRule type="cellIs" dxfId="1284" priority="1410" stopIfTrue="1" operator="equal">
      <formula>"I"</formula>
    </cfRule>
  </conditionalFormatting>
  <conditionalFormatting sqref="T246:U246">
    <cfRule type="cellIs" dxfId="1283" priority="1405" stopIfTrue="1" operator="equal">
      <formula>"No Aceptable"</formula>
    </cfRule>
    <cfRule type="cellIs" dxfId="1282" priority="1406" stopIfTrue="1" operator="equal">
      <formula>"Aceptable"</formula>
    </cfRule>
  </conditionalFormatting>
  <conditionalFormatting sqref="T246:U246">
    <cfRule type="cellIs" dxfId="1281" priority="1404" stopIfTrue="1" operator="equal">
      <formula>"No Aceptable Con Control Especifico"</formula>
    </cfRule>
  </conditionalFormatting>
  <conditionalFormatting sqref="T246:U246">
    <cfRule type="cellIs" dxfId="1280" priority="1403" stopIfTrue="1" operator="equal">
      <formula>"No Aceptable Con Control Esp."</formula>
    </cfRule>
  </conditionalFormatting>
  <conditionalFormatting sqref="T63:U84 T54:U55">
    <cfRule type="cellIs" dxfId="1279" priority="1832" stopIfTrue="1" operator="equal">
      <formula>"Muy Alto"</formula>
    </cfRule>
    <cfRule type="cellIs" dxfId="1278" priority="1833" stopIfTrue="1" operator="equal">
      <formula>"Medio"</formula>
    </cfRule>
    <cfRule type="cellIs" dxfId="1277" priority="1834" stopIfTrue="1" operator="equal">
      <formula>"Bajo"</formula>
    </cfRule>
  </conditionalFormatting>
  <conditionalFormatting sqref="T63:U84 T54:U55">
    <cfRule type="cellIs" dxfId="1276" priority="1831" stopIfTrue="1" operator="equal">
      <formula>"Alto"</formula>
    </cfRule>
  </conditionalFormatting>
  <conditionalFormatting sqref="T63:U84 T54:U55">
    <cfRule type="cellIs" dxfId="1275" priority="1827" stopIfTrue="1" operator="equal">
      <formula>"IV"</formula>
    </cfRule>
    <cfRule type="cellIs" dxfId="1274" priority="1828" stopIfTrue="1" operator="equal">
      <formula>"III"</formula>
    </cfRule>
    <cfRule type="cellIs" dxfId="1273" priority="1829" stopIfTrue="1" operator="equal">
      <formula>"II"</formula>
    </cfRule>
    <cfRule type="cellIs" dxfId="1272" priority="1830" stopIfTrue="1" operator="equal">
      <formula>"I"</formula>
    </cfRule>
  </conditionalFormatting>
  <conditionalFormatting sqref="T63:U84 T54:U55">
    <cfRule type="cellIs" dxfId="1271" priority="1825" stopIfTrue="1" operator="equal">
      <formula>"No Aceptable"</formula>
    </cfRule>
    <cfRule type="cellIs" dxfId="1270" priority="1826" stopIfTrue="1" operator="equal">
      <formula>"Aceptable"</formula>
    </cfRule>
  </conditionalFormatting>
  <conditionalFormatting sqref="T63:U84 T54:U55">
    <cfRule type="cellIs" dxfId="1269" priority="1824" stopIfTrue="1" operator="equal">
      <formula>"No Aceptable Con Control Especifico"</formula>
    </cfRule>
  </conditionalFormatting>
  <conditionalFormatting sqref="T63:U84 T54:U55">
    <cfRule type="cellIs" dxfId="1268" priority="1823" stopIfTrue="1" operator="equal">
      <formula>"No Aceptable Con Control Esp."</formula>
    </cfRule>
  </conditionalFormatting>
  <conditionalFormatting sqref="U63:U84 U54:U55">
    <cfRule type="containsText" dxfId="1267" priority="1821" operator="containsText" text="Mejorable">
      <formula>NOT(ISERROR(SEARCH("Mejorable",U54)))</formula>
    </cfRule>
  </conditionalFormatting>
  <conditionalFormatting sqref="U63:U84 U54:U55">
    <cfRule type="containsText" dxfId="1266" priority="1818" operator="containsText" text="No Aceptable o Aceptable con Control Especifico">
      <formula>NOT(ISERROR(SEARCH("No Aceptable o Aceptable con Control Especifico",U54)))</formula>
    </cfRule>
    <cfRule type="containsText" dxfId="1265" priority="1819" operator="containsText" text="No Aceptable">
      <formula>NOT(ISERROR(SEARCH("No Aceptable",U54)))</formula>
    </cfRule>
    <cfRule type="containsText" dxfId="1264" priority="1820" operator="containsText" text="No Aceptable o Aceptable con Control Especifico">
      <formula>NOT(ISERROR(SEARCH("No Aceptable o Aceptable con Control Especifico",U54)))</formula>
    </cfRule>
  </conditionalFormatting>
  <conditionalFormatting sqref="T63:T84 T54:T55">
    <cfRule type="cellIs" dxfId="1263" priority="1817" operator="equal">
      <formula>"II"</formula>
    </cfRule>
  </conditionalFormatting>
  <conditionalFormatting sqref="T56:U56">
    <cfRule type="cellIs" dxfId="1262" priority="1814" stopIfTrue="1" operator="equal">
      <formula>"Muy Alto"</formula>
    </cfRule>
    <cfRule type="cellIs" dxfId="1261" priority="1815" stopIfTrue="1" operator="equal">
      <formula>"Medio"</formula>
    </cfRule>
    <cfRule type="cellIs" dxfId="1260" priority="1816" stopIfTrue="1" operator="equal">
      <formula>"Bajo"</formula>
    </cfRule>
  </conditionalFormatting>
  <conditionalFormatting sqref="T56:U56">
    <cfRule type="cellIs" dxfId="1259" priority="1813" stopIfTrue="1" operator="equal">
      <formula>"Alto"</formula>
    </cfRule>
  </conditionalFormatting>
  <conditionalFormatting sqref="T56:U56">
    <cfRule type="cellIs" dxfId="1258" priority="1809" stopIfTrue="1" operator="equal">
      <formula>"IV"</formula>
    </cfRule>
    <cfRule type="cellIs" dxfId="1257" priority="1810" stopIfTrue="1" operator="equal">
      <formula>"III"</formula>
    </cfRule>
    <cfRule type="cellIs" dxfId="1256" priority="1811" stopIfTrue="1" operator="equal">
      <formula>"II"</formula>
    </cfRule>
    <cfRule type="cellIs" dxfId="1255" priority="1812" stopIfTrue="1" operator="equal">
      <formula>"I"</formula>
    </cfRule>
  </conditionalFormatting>
  <conditionalFormatting sqref="T56:U56">
    <cfRule type="cellIs" dxfId="1254" priority="1807" stopIfTrue="1" operator="equal">
      <formula>"No Aceptable"</formula>
    </cfRule>
    <cfRule type="cellIs" dxfId="1253" priority="1808" stopIfTrue="1" operator="equal">
      <formula>"Aceptable"</formula>
    </cfRule>
  </conditionalFormatting>
  <conditionalFormatting sqref="T56:U56">
    <cfRule type="cellIs" dxfId="1252" priority="1806" stopIfTrue="1" operator="equal">
      <formula>"No Aceptable Con Control Especifico"</formula>
    </cfRule>
  </conditionalFormatting>
  <conditionalFormatting sqref="T56:U56">
    <cfRule type="cellIs" dxfId="1251" priority="1805" stopIfTrue="1" operator="equal">
      <formula>"No Aceptable Con Control Esp."</formula>
    </cfRule>
  </conditionalFormatting>
  <conditionalFormatting sqref="U56">
    <cfRule type="containsText" dxfId="1250" priority="1803" operator="containsText" text="Mejorable">
      <formula>NOT(ISERROR(SEARCH("Mejorable",U56)))</formula>
    </cfRule>
  </conditionalFormatting>
  <conditionalFormatting sqref="U56">
    <cfRule type="containsText" dxfId="1249" priority="1800" operator="containsText" text="No Aceptable o Aceptable con Control Especifico">
      <formula>NOT(ISERROR(SEARCH("No Aceptable o Aceptable con Control Especifico",U56)))</formula>
    </cfRule>
    <cfRule type="containsText" dxfId="1248" priority="1801" operator="containsText" text="No Aceptable">
      <formula>NOT(ISERROR(SEARCH("No Aceptable",U56)))</formula>
    </cfRule>
    <cfRule type="containsText" dxfId="1247" priority="1802" operator="containsText" text="No Aceptable o Aceptable con Control Especifico">
      <formula>NOT(ISERROR(SEARCH("No Aceptable o Aceptable con Control Especifico",U56)))</formula>
    </cfRule>
  </conditionalFormatting>
  <conditionalFormatting sqref="T56">
    <cfRule type="cellIs" dxfId="1246" priority="1799" operator="equal">
      <formula>"II"</formula>
    </cfRule>
  </conditionalFormatting>
  <conditionalFormatting sqref="T51:U53">
    <cfRule type="cellIs" dxfId="1245" priority="1796" stopIfTrue="1" operator="equal">
      <formula>"Muy Alto"</formula>
    </cfRule>
    <cfRule type="cellIs" dxfId="1244" priority="1797" stopIfTrue="1" operator="equal">
      <formula>"Medio"</formula>
    </cfRule>
    <cfRule type="cellIs" dxfId="1243" priority="1798" stopIfTrue="1" operator="equal">
      <formula>"Bajo"</formula>
    </cfRule>
  </conditionalFormatting>
  <conditionalFormatting sqref="T51:U53">
    <cfRule type="cellIs" dxfId="1242" priority="1795" stopIfTrue="1" operator="equal">
      <formula>"Alto"</formula>
    </cfRule>
  </conditionalFormatting>
  <conditionalFormatting sqref="T51:U53">
    <cfRule type="cellIs" dxfId="1241" priority="1791" stopIfTrue="1" operator="equal">
      <formula>"IV"</formula>
    </cfRule>
    <cfRule type="cellIs" dxfId="1240" priority="1792" stopIfTrue="1" operator="equal">
      <formula>"III"</formula>
    </cfRule>
    <cfRule type="cellIs" dxfId="1239" priority="1793" stopIfTrue="1" operator="equal">
      <formula>"II"</formula>
    </cfRule>
    <cfRule type="cellIs" dxfId="1238" priority="1794" stopIfTrue="1" operator="equal">
      <formula>"I"</formula>
    </cfRule>
  </conditionalFormatting>
  <conditionalFormatting sqref="T51:U53">
    <cfRule type="cellIs" dxfId="1237" priority="1789" stopIfTrue="1" operator="equal">
      <formula>"No Aceptable"</formula>
    </cfRule>
    <cfRule type="cellIs" dxfId="1236" priority="1790" stopIfTrue="1" operator="equal">
      <formula>"Aceptable"</formula>
    </cfRule>
  </conditionalFormatting>
  <conditionalFormatting sqref="T51:U53">
    <cfRule type="cellIs" dxfId="1235" priority="1788" stopIfTrue="1" operator="equal">
      <formula>"No Aceptable Con Control Especifico"</formula>
    </cfRule>
  </conditionalFormatting>
  <conditionalFormatting sqref="T51:U53">
    <cfRule type="cellIs" dxfId="1234" priority="1787" stopIfTrue="1" operator="equal">
      <formula>"No Aceptable Con Control Esp."</formula>
    </cfRule>
  </conditionalFormatting>
  <conditionalFormatting sqref="U51:U53">
    <cfRule type="containsText" dxfId="1233" priority="1785" operator="containsText" text="Mejorable">
      <formula>NOT(ISERROR(SEARCH("Mejorable",U51)))</formula>
    </cfRule>
  </conditionalFormatting>
  <conditionalFormatting sqref="U51:U53">
    <cfRule type="containsText" dxfId="1232" priority="1782" operator="containsText" text="No Aceptable o Aceptable con Control Especifico">
      <formula>NOT(ISERROR(SEARCH("No Aceptable o Aceptable con Control Especifico",U51)))</formula>
    </cfRule>
    <cfRule type="containsText" dxfId="1231" priority="1783" operator="containsText" text="No Aceptable">
      <formula>NOT(ISERROR(SEARCH("No Aceptable",U51)))</formula>
    </cfRule>
    <cfRule type="containsText" dxfId="1230" priority="1784" operator="containsText" text="No Aceptable o Aceptable con Control Especifico">
      <formula>NOT(ISERROR(SEARCH("No Aceptable o Aceptable con Control Especifico",U51)))</formula>
    </cfRule>
  </conditionalFormatting>
  <conditionalFormatting sqref="T51:T53">
    <cfRule type="cellIs" dxfId="1229" priority="1781" operator="equal">
      <formula>"II"</formula>
    </cfRule>
  </conditionalFormatting>
  <conditionalFormatting sqref="T61:U61">
    <cfRule type="cellIs" dxfId="1228" priority="1777" stopIfTrue="1" operator="equal">
      <formula>"Muy Alto"</formula>
    </cfRule>
    <cfRule type="cellIs" dxfId="1227" priority="1778" stopIfTrue="1" operator="equal">
      <formula>"Medio"</formula>
    </cfRule>
    <cfRule type="cellIs" dxfId="1226" priority="1779" stopIfTrue="1" operator="equal">
      <formula>"Bajo"</formula>
    </cfRule>
  </conditionalFormatting>
  <conditionalFormatting sqref="T61:U61">
    <cfRule type="cellIs" dxfId="1225" priority="1776" stopIfTrue="1" operator="equal">
      <formula>"Alto"</formula>
    </cfRule>
  </conditionalFormatting>
  <conditionalFormatting sqref="T61:U61">
    <cfRule type="cellIs" dxfId="1224" priority="1772" stopIfTrue="1" operator="equal">
      <formula>"IV"</formula>
    </cfRule>
    <cfRule type="cellIs" dxfId="1223" priority="1773" stopIfTrue="1" operator="equal">
      <formula>"III"</formula>
    </cfRule>
    <cfRule type="cellIs" dxfId="1222" priority="1774" stopIfTrue="1" operator="equal">
      <formula>"II"</formula>
    </cfRule>
    <cfRule type="cellIs" dxfId="1221" priority="1775" stopIfTrue="1" operator="equal">
      <formula>"I"</formula>
    </cfRule>
  </conditionalFormatting>
  <conditionalFormatting sqref="T61:U61">
    <cfRule type="cellIs" dxfId="1220" priority="1770" stopIfTrue="1" operator="equal">
      <formula>"No Aceptable"</formula>
    </cfRule>
    <cfRule type="cellIs" dxfId="1219" priority="1771" stopIfTrue="1" operator="equal">
      <formula>"Aceptable"</formula>
    </cfRule>
  </conditionalFormatting>
  <conditionalFormatting sqref="T61:U61">
    <cfRule type="cellIs" dxfId="1218" priority="1769" stopIfTrue="1" operator="equal">
      <formula>"No Aceptable Con Control Especifico"</formula>
    </cfRule>
  </conditionalFormatting>
  <conditionalFormatting sqref="T61:U61">
    <cfRule type="cellIs" dxfId="1217" priority="1768" stopIfTrue="1" operator="equal">
      <formula>"No Aceptable Con Control Esp."</formula>
    </cfRule>
  </conditionalFormatting>
  <conditionalFormatting sqref="U61">
    <cfRule type="containsText" dxfId="1216" priority="1766" operator="containsText" text="Mejorable">
      <formula>NOT(ISERROR(SEARCH("Mejorable",U61)))</formula>
    </cfRule>
  </conditionalFormatting>
  <conditionalFormatting sqref="U61">
    <cfRule type="containsText" dxfId="1215" priority="1763" operator="containsText" text="No Aceptable o Aceptable con Control Especifico">
      <formula>NOT(ISERROR(SEARCH("No Aceptable o Aceptable con Control Especifico",U61)))</formula>
    </cfRule>
    <cfRule type="containsText" dxfId="1214" priority="1764" operator="containsText" text="No Aceptable">
      <formula>NOT(ISERROR(SEARCH("No Aceptable",U61)))</formula>
    </cfRule>
    <cfRule type="containsText" dxfId="1213" priority="1765" operator="containsText" text="No Aceptable o Aceptable con Control Especifico">
      <formula>NOT(ISERROR(SEARCH("No Aceptable o Aceptable con Control Especifico",U61)))</formula>
    </cfRule>
  </conditionalFormatting>
  <conditionalFormatting sqref="T61">
    <cfRule type="cellIs" dxfId="1212" priority="1762" operator="equal">
      <formula>"II"</formula>
    </cfRule>
  </conditionalFormatting>
  <conditionalFormatting sqref="T100:U121 T91:U92">
    <cfRule type="cellIs" dxfId="1211" priority="1759" stopIfTrue="1" operator="equal">
      <formula>"Muy Alto"</formula>
    </cfRule>
    <cfRule type="cellIs" dxfId="1210" priority="1760" stopIfTrue="1" operator="equal">
      <formula>"Medio"</formula>
    </cfRule>
    <cfRule type="cellIs" dxfId="1209" priority="1761" stopIfTrue="1" operator="equal">
      <formula>"Bajo"</formula>
    </cfRule>
  </conditionalFormatting>
  <conditionalFormatting sqref="T100:U121 T91:U92">
    <cfRule type="cellIs" dxfId="1208" priority="1758" stopIfTrue="1" operator="equal">
      <formula>"Alto"</formula>
    </cfRule>
  </conditionalFormatting>
  <conditionalFormatting sqref="T100:U121 T91:U92">
    <cfRule type="cellIs" dxfId="1207" priority="1754" stopIfTrue="1" operator="equal">
      <formula>"IV"</formula>
    </cfRule>
    <cfRule type="cellIs" dxfId="1206" priority="1755" stopIfTrue="1" operator="equal">
      <formula>"III"</formula>
    </cfRule>
    <cfRule type="cellIs" dxfId="1205" priority="1756" stopIfTrue="1" operator="equal">
      <formula>"II"</formula>
    </cfRule>
    <cfRule type="cellIs" dxfId="1204" priority="1757" stopIfTrue="1" operator="equal">
      <formula>"I"</formula>
    </cfRule>
  </conditionalFormatting>
  <conditionalFormatting sqref="T100:U121 T91:U92">
    <cfRule type="cellIs" dxfId="1203" priority="1752" stopIfTrue="1" operator="equal">
      <formula>"No Aceptable"</formula>
    </cfRule>
    <cfRule type="cellIs" dxfId="1202" priority="1753" stopIfTrue="1" operator="equal">
      <formula>"Aceptable"</formula>
    </cfRule>
  </conditionalFormatting>
  <conditionalFormatting sqref="T100:U121 T91:U92">
    <cfRule type="cellIs" dxfId="1201" priority="1751" stopIfTrue="1" operator="equal">
      <formula>"No Aceptable Con Control Especifico"</formula>
    </cfRule>
  </conditionalFormatting>
  <conditionalFormatting sqref="T100:U121 T91:U92">
    <cfRule type="cellIs" dxfId="1200" priority="1750" stopIfTrue="1" operator="equal">
      <formula>"No Aceptable Con Control Esp."</formula>
    </cfRule>
  </conditionalFormatting>
  <conditionalFormatting sqref="U100:U121 U91:U92">
    <cfRule type="containsText" dxfId="1199" priority="1748" operator="containsText" text="Mejorable">
      <formula>NOT(ISERROR(SEARCH("Mejorable",U91)))</formula>
    </cfRule>
  </conditionalFormatting>
  <conditionalFormatting sqref="U100:U121 U91:U92">
    <cfRule type="containsText" dxfId="1198" priority="1745" operator="containsText" text="No Aceptable o Aceptable con Control Especifico">
      <formula>NOT(ISERROR(SEARCH("No Aceptable o Aceptable con Control Especifico",U91)))</formula>
    </cfRule>
    <cfRule type="containsText" dxfId="1197" priority="1746" operator="containsText" text="No Aceptable">
      <formula>NOT(ISERROR(SEARCH("No Aceptable",U91)))</formula>
    </cfRule>
    <cfRule type="containsText" dxfId="1196" priority="1747" operator="containsText" text="No Aceptable o Aceptable con Control Especifico">
      <formula>NOT(ISERROR(SEARCH("No Aceptable o Aceptable con Control Especifico",U91)))</formula>
    </cfRule>
  </conditionalFormatting>
  <conditionalFormatting sqref="T100:T121 T91:T92">
    <cfRule type="cellIs" dxfId="1195" priority="1744" operator="equal">
      <formula>"II"</formula>
    </cfRule>
  </conditionalFormatting>
  <conditionalFormatting sqref="T93:U93">
    <cfRule type="cellIs" dxfId="1194" priority="1741" stopIfTrue="1" operator="equal">
      <formula>"Muy Alto"</formula>
    </cfRule>
    <cfRule type="cellIs" dxfId="1193" priority="1742" stopIfTrue="1" operator="equal">
      <formula>"Medio"</formula>
    </cfRule>
    <cfRule type="cellIs" dxfId="1192" priority="1743" stopIfTrue="1" operator="equal">
      <formula>"Bajo"</formula>
    </cfRule>
  </conditionalFormatting>
  <conditionalFormatting sqref="T93:U93">
    <cfRule type="cellIs" dxfId="1191" priority="1740" stopIfTrue="1" operator="equal">
      <formula>"Alto"</formula>
    </cfRule>
  </conditionalFormatting>
  <conditionalFormatting sqref="T93:U93">
    <cfRule type="cellIs" dxfId="1190" priority="1736" stopIfTrue="1" operator="equal">
      <formula>"IV"</formula>
    </cfRule>
    <cfRule type="cellIs" dxfId="1189" priority="1737" stopIfTrue="1" operator="equal">
      <formula>"III"</formula>
    </cfRule>
    <cfRule type="cellIs" dxfId="1188" priority="1738" stopIfTrue="1" operator="equal">
      <formula>"II"</formula>
    </cfRule>
    <cfRule type="cellIs" dxfId="1187" priority="1739" stopIfTrue="1" operator="equal">
      <formula>"I"</formula>
    </cfRule>
  </conditionalFormatting>
  <conditionalFormatting sqref="T93:U93">
    <cfRule type="cellIs" dxfId="1186" priority="1734" stopIfTrue="1" operator="equal">
      <formula>"No Aceptable"</formula>
    </cfRule>
    <cfRule type="cellIs" dxfId="1185" priority="1735" stopIfTrue="1" operator="equal">
      <formula>"Aceptable"</formula>
    </cfRule>
  </conditionalFormatting>
  <conditionalFormatting sqref="T93:U93">
    <cfRule type="cellIs" dxfId="1184" priority="1733" stopIfTrue="1" operator="equal">
      <formula>"No Aceptable Con Control Especifico"</formula>
    </cfRule>
  </conditionalFormatting>
  <conditionalFormatting sqref="T93:U93">
    <cfRule type="cellIs" dxfId="1183" priority="1732" stopIfTrue="1" operator="equal">
      <formula>"No Aceptable Con Control Esp."</formula>
    </cfRule>
  </conditionalFormatting>
  <conditionalFormatting sqref="U93">
    <cfRule type="containsText" dxfId="1182" priority="1730" operator="containsText" text="Mejorable">
      <formula>NOT(ISERROR(SEARCH("Mejorable",U93)))</formula>
    </cfRule>
  </conditionalFormatting>
  <conditionalFormatting sqref="U93">
    <cfRule type="containsText" dxfId="1181" priority="1727" operator="containsText" text="No Aceptable o Aceptable con Control Especifico">
      <formula>NOT(ISERROR(SEARCH("No Aceptable o Aceptable con Control Especifico",U93)))</formula>
    </cfRule>
    <cfRule type="containsText" dxfId="1180" priority="1728" operator="containsText" text="No Aceptable">
      <formula>NOT(ISERROR(SEARCH("No Aceptable",U93)))</formula>
    </cfRule>
    <cfRule type="containsText" dxfId="1179" priority="1729" operator="containsText" text="No Aceptable o Aceptable con Control Especifico">
      <formula>NOT(ISERROR(SEARCH("No Aceptable o Aceptable con Control Especifico",U93)))</formula>
    </cfRule>
  </conditionalFormatting>
  <conditionalFormatting sqref="T93">
    <cfRule type="cellIs" dxfId="1178" priority="1726" operator="equal">
      <formula>"II"</formula>
    </cfRule>
  </conditionalFormatting>
  <conditionalFormatting sqref="T88:U90">
    <cfRule type="cellIs" dxfId="1177" priority="1723" stopIfTrue="1" operator="equal">
      <formula>"Muy Alto"</formula>
    </cfRule>
    <cfRule type="cellIs" dxfId="1176" priority="1724" stopIfTrue="1" operator="equal">
      <formula>"Medio"</formula>
    </cfRule>
    <cfRule type="cellIs" dxfId="1175" priority="1725" stopIfTrue="1" operator="equal">
      <formula>"Bajo"</formula>
    </cfRule>
  </conditionalFormatting>
  <conditionalFormatting sqref="T88:U90">
    <cfRule type="cellIs" dxfId="1174" priority="1722" stopIfTrue="1" operator="equal">
      <formula>"Alto"</formula>
    </cfRule>
  </conditionalFormatting>
  <conditionalFormatting sqref="T88:U90">
    <cfRule type="cellIs" dxfId="1173" priority="1718" stopIfTrue="1" operator="equal">
      <formula>"IV"</formula>
    </cfRule>
    <cfRule type="cellIs" dxfId="1172" priority="1719" stopIfTrue="1" operator="equal">
      <formula>"III"</formula>
    </cfRule>
    <cfRule type="cellIs" dxfId="1171" priority="1720" stopIfTrue="1" operator="equal">
      <formula>"II"</formula>
    </cfRule>
    <cfRule type="cellIs" dxfId="1170" priority="1721" stopIfTrue="1" operator="equal">
      <formula>"I"</formula>
    </cfRule>
  </conditionalFormatting>
  <conditionalFormatting sqref="T88:U90">
    <cfRule type="cellIs" dxfId="1169" priority="1716" stopIfTrue="1" operator="equal">
      <formula>"No Aceptable"</formula>
    </cfRule>
    <cfRule type="cellIs" dxfId="1168" priority="1717" stopIfTrue="1" operator="equal">
      <formula>"Aceptable"</formula>
    </cfRule>
  </conditionalFormatting>
  <conditionalFormatting sqref="T88:U90">
    <cfRule type="cellIs" dxfId="1167" priority="1715" stopIfTrue="1" operator="equal">
      <formula>"No Aceptable Con Control Especifico"</formula>
    </cfRule>
  </conditionalFormatting>
  <conditionalFormatting sqref="T88:U90">
    <cfRule type="cellIs" dxfId="1166" priority="1714" stopIfTrue="1" operator="equal">
      <formula>"No Aceptable Con Control Esp."</formula>
    </cfRule>
  </conditionalFormatting>
  <conditionalFormatting sqref="U88:U90">
    <cfRule type="containsText" dxfId="1165" priority="1712" operator="containsText" text="Mejorable">
      <formula>NOT(ISERROR(SEARCH("Mejorable",U88)))</formula>
    </cfRule>
  </conditionalFormatting>
  <conditionalFormatting sqref="U88:U90">
    <cfRule type="containsText" dxfId="1164" priority="1709" operator="containsText" text="No Aceptable o Aceptable con Control Especifico">
      <formula>NOT(ISERROR(SEARCH("No Aceptable o Aceptable con Control Especifico",U88)))</formula>
    </cfRule>
    <cfRule type="containsText" dxfId="1163" priority="1710" operator="containsText" text="No Aceptable">
      <formula>NOT(ISERROR(SEARCH("No Aceptable",U88)))</formula>
    </cfRule>
    <cfRule type="containsText" dxfId="1162" priority="1711" operator="containsText" text="No Aceptable o Aceptable con Control Especifico">
      <formula>NOT(ISERROR(SEARCH("No Aceptable o Aceptable con Control Especifico",U88)))</formula>
    </cfRule>
  </conditionalFormatting>
  <conditionalFormatting sqref="T88:T90">
    <cfRule type="cellIs" dxfId="1161" priority="1708" operator="equal">
      <formula>"II"</formula>
    </cfRule>
  </conditionalFormatting>
  <conditionalFormatting sqref="T98:U98">
    <cfRule type="cellIs" dxfId="1160" priority="1704" stopIfTrue="1" operator="equal">
      <formula>"Muy Alto"</formula>
    </cfRule>
    <cfRule type="cellIs" dxfId="1159" priority="1705" stopIfTrue="1" operator="equal">
      <formula>"Medio"</formula>
    </cfRule>
    <cfRule type="cellIs" dxfId="1158" priority="1706" stopIfTrue="1" operator="equal">
      <formula>"Bajo"</formula>
    </cfRule>
  </conditionalFormatting>
  <conditionalFormatting sqref="T98:U98">
    <cfRule type="cellIs" dxfId="1157" priority="1703" stopIfTrue="1" operator="equal">
      <formula>"Alto"</formula>
    </cfRule>
  </conditionalFormatting>
  <conditionalFormatting sqref="T98:U98">
    <cfRule type="cellIs" dxfId="1156" priority="1699" stopIfTrue="1" operator="equal">
      <formula>"IV"</formula>
    </cfRule>
    <cfRule type="cellIs" dxfId="1155" priority="1700" stopIfTrue="1" operator="equal">
      <formula>"III"</formula>
    </cfRule>
    <cfRule type="cellIs" dxfId="1154" priority="1701" stopIfTrue="1" operator="equal">
      <formula>"II"</formula>
    </cfRule>
    <cfRule type="cellIs" dxfId="1153" priority="1702" stopIfTrue="1" operator="equal">
      <formula>"I"</formula>
    </cfRule>
  </conditionalFormatting>
  <conditionalFormatting sqref="T98:U98">
    <cfRule type="cellIs" dxfId="1152" priority="1697" stopIfTrue="1" operator="equal">
      <formula>"No Aceptable"</formula>
    </cfRule>
    <cfRule type="cellIs" dxfId="1151" priority="1698" stopIfTrue="1" operator="equal">
      <formula>"Aceptable"</formula>
    </cfRule>
  </conditionalFormatting>
  <conditionalFormatting sqref="T98:U98">
    <cfRule type="cellIs" dxfId="1150" priority="1696" stopIfTrue="1" operator="equal">
      <formula>"No Aceptable Con Control Especifico"</formula>
    </cfRule>
  </conditionalFormatting>
  <conditionalFormatting sqref="T98:U98">
    <cfRule type="cellIs" dxfId="1149" priority="1695" stopIfTrue="1" operator="equal">
      <formula>"No Aceptable Con Control Esp."</formula>
    </cfRule>
  </conditionalFormatting>
  <conditionalFormatting sqref="U98">
    <cfRule type="containsText" dxfId="1148" priority="1693" operator="containsText" text="Mejorable">
      <formula>NOT(ISERROR(SEARCH("Mejorable",U98)))</formula>
    </cfRule>
  </conditionalFormatting>
  <conditionalFormatting sqref="U98">
    <cfRule type="containsText" dxfId="1147" priority="1690" operator="containsText" text="No Aceptable o Aceptable con Control Especifico">
      <formula>NOT(ISERROR(SEARCH("No Aceptable o Aceptable con Control Especifico",U98)))</formula>
    </cfRule>
    <cfRule type="containsText" dxfId="1146" priority="1691" operator="containsText" text="No Aceptable">
      <formula>NOT(ISERROR(SEARCH("No Aceptable",U98)))</formula>
    </cfRule>
    <cfRule type="containsText" dxfId="1145" priority="1692" operator="containsText" text="No Aceptable o Aceptable con Control Especifico">
      <formula>NOT(ISERROR(SEARCH("No Aceptable o Aceptable con Control Especifico",U98)))</formula>
    </cfRule>
  </conditionalFormatting>
  <conditionalFormatting sqref="T98">
    <cfRule type="cellIs" dxfId="1144" priority="1689" operator="equal">
      <formula>"II"</formula>
    </cfRule>
  </conditionalFormatting>
  <conditionalFormatting sqref="T137:U158 T128:U129">
    <cfRule type="cellIs" dxfId="1143" priority="1686" stopIfTrue="1" operator="equal">
      <formula>"Muy Alto"</formula>
    </cfRule>
    <cfRule type="cellIs" dxfId="1142" priority="1687" stopIfTrue="1" operator="equal">
      <formula>"Medio"</formula>
    </cfRule>
    <cfRule type="cellIs" dxfId="1141" priority="1688" stopIfTrue="1" operator="equal">
      <formula>"Bajo"</formula>
    </cfRule>
  </conditionalFormatting>
  <conditionalFormatting sqref="T137:U158 T128:U129">
    <cfRule type="cellIs" dxfId="1140" priority="1685" stopIfTrue="1" operator="equal">
      <formula>"Alto"</formula>
    </cfRule>
  </conditionalFormatting>
  <conditionalFormatting sqref="T137:U158 T128:U129">
    <cfRule type="cellIs" dxfId="1139" priority="1681" stopIfTrue="1" operator="equal">
      <formula>"IV"</formula>
    </cfRule>
    <cfRule type="cellIs" dxfId="1138" priority="1682" stopIfTrue="1" operator="equal">
      <formula>"III"</formula>
    </cfRule>
    <cfRule type="cellIs" dxfId="1137" priority="1683" stopIfTrue="1" operator="equal">
      <formula>"II"</formula>
    </cfRule>
    <cfRule type="cellIs" dxfId="1136" priority="1684" stopIfTrue="1" operator="equal">
      <formula>"I"</formula>
    </cfRule>
  </conditionalFormatting>
  <conditionalFormatting sqref="T137:U158 T128:U129">
    <cfRule type="cellIs" dxfId="1135" priority="1679" stopIfTrue="1" operator="equal">
      <formula>"No Aceptable"</formula>
    </cfRule>
    <cfRule type="cellIs" dxfId="1134" priority="1680" stopIfTrue="1" operator="equal">
      <formula>"Aceptable"</formula>
    </cfRule>
  </conditionalFormatting>
  <conditionalFormatting sqref="T137:U158 T128:U129">
    <cfRule type="cellIs" dxfId="1133" priority="1678" stopIfTrue="1" operator="equal">
      <formula>"No Aceptable Con Control Especifico"</formula>
    </cfRule>
  </conditionalFormatting>
  <conditionalFormatting sqref="T137:U158 T128:U129">
    <cfRule type="cellIs" dxfId="1132" priority="1677" stopIfTrue="1" operator="equal">
      <formula>"No Aceptable Con Control Esp."</formula>
    </cfRule>
  </conditionalFormatting>
  <conditionalFormatting sqref="U137:U158 U128:U129">
    <cfRule type="containsText" dxfId="1131" priority="1675" operator="containsText" text="Mejorable">
      <formula>NOT(ISERROR(SEARCH("Mejorable",U128)))</formula>
    </cfRule>
  </conditionalFormatting>
  <conditionalFormatting sqref="U137:U158 U128:U129">
    <cfRule type="containsText" dxfId="1130" priority="1672" operator="containsText" text="No Aceptable o Aceptable con Control Especifico">
      <formula>NOT(ISERROR(SEARCH("No Aceptable o Aceptable con Control Especifico",U128)))</formula>
    </cfRule>
    <cfRule type="containsText" dxfId="1129" priority="1673" operator="containsText" text="No Aceptable">
      <formula>NOT(ISERROR(SEARCH("No Aceptable",U128)))</formula>
    </cfRule>
    <cfRule type="containsText" dxfId="1128" priority="1674" operator="containsText" text="No Aceptable o Aceptable con Control Especifico">
      <formula>NOT(ISERROR(SEARCH("No Aceptable o Aceptable con Control Especifico",U128)))</formula>
    </cfRule>
  </conditionalFormatting>
  <conditionalFormatting sqref="T137:T158 T128:T129">
    <cfRule type="cellIs" dxfId="1127" priority="1671" operator="equal">
      <formula>"II"</formula>
    </cfRule>
  </conditionalFormatting>
  <conditionalFormatting sqref="T130:U130">
    <cfRule type="cellIs" dxfId="1126" priority="1668" stopIfTrue="1" operator="equal">
      <formula>"Muy Alto"</formula>
    </cfRule>
    <cfRule type="cellIs" dxfId="1125" priority="1669" stopIfTrue="1" operator="equal">
      <formula>"Medio"</formula>
    </cfRule>
    <cfRule type="cellIs" dxfId="1124" priority="1670" stopIfTrue="1" operator="equal">
      <formula>"Bajo"</formula>
    </cfRule>
  </conditionalFormatting>
  <conditionalFormatting sqref="T130:U130">
    <cfRule type="cellIs" dxfId="1123" priority="1667" stopIfTrue="1" operator="equal">
      <formula>"Alto"</formula>
    </cfRule>
  </conditionalFormatting>
  <conditionalFormatting sqref="T130:U130">
    <cfRule type="cellIs" dxfId="1122" priority="1663" stopIfTrue="1" operator="equal">
      <formula>"IV"</formula>
    </cfRule>
    <cfRule type="cellIs" dxfId="1121" priority="1664" stopIfTrue="1" operator="equal">
      <formula>"III"</formula>
    </cfRule>
    <cfRule type="cellIs" dxfId="1120" priority="1665" stopIfTrue="1" operator="equal">
      <formula>"II"</formula>
    </cfRule>
    <cfRule type="cellIs" dxfId="1119" priority="1666" stopIfTrue="1" operator="equal">
      <formula>"I"</formula>
    </cfRule>
  </conditionalFormatting>
  <conditionalFormatting sqref="T130:U130">
    <cfRule type="cellIs" dxfId="1118" priority="1661" stopIfTrue="1" operator="equal">
      <formula>"No Aceptable"</formula>
    </cfRule>
    <cfRule type="cellIs" dxfId="1117" priority="1662" stopIfTrue="1" operator="equal">
      <formula>"Aceptable"</formula>
    </cfRule>
  </conditionalFormatting>
  <conditionalFormatting sqref="T130:U130">
    <cfRule type="cellIs" dxfId="1116" priority="1660" stopIfTrue="1" operator="equal">
      <formula>"No Aceptable Con Control Especifico"</formula>
    </cfRule>
  </conditionalFormatting>
  <conditionalFormatting sqref="T130:U130">
    <cfRule type="cellIs" dxfId="1115" priority="1659" stopIfTrue="1" operator="equal">
      <formula>"No Aceptable Con Control Esp."</formula>
    </cfRule>
  </conditionalFormatting>
  <conditionalFormatting sqref="U130">
    <cfRule type="containsText" dxfId="1114" priority="1657" operator="containsText" text="Mejorable">
      <formula>NOT(ISERROR(SEARCH("Mejorable",U130)))</formula>
    </cfRule>
  </conditionalFormatting>
  <conditionalFormatting sqref="U130">
    <cfRule type="containsText" dxfId="1113" priority="1654" operator="containsText" text="No Aceptable o Aceptable con Control Especifico">
      <formula>NOT(ISERROR(SEARCH("No Aceptable o Aceptable con Control Especifico",U130)))</formula>
    </cfRule>
    <cfRule type="containsText" dxfId="1112" priority="1655" operator="containsText" text="No Aceptable">
      <formula>NOT(ISERROR(SEARCH("No Aceptable",U130)))</formula>
    </cfRule>
    <cfRule type="containsText" dxfId="1111" priority="1656" operator="containsText" text="No Aceptable o Aceptable con Control Especifico">
      <formula>NOT(ISERROR(SEARCH("No Aceptable o Aceptable con Control Especifico",U130)))</formula>
    </cfRule>
  </conditionalFormatting>
  <conditionalFormatting sqref="T130">
    <cfRule type="cellIs" dxfId="1110" priority="1653" operator="equal">
      <formula>"II"</formula>
    </cfRule>
  </conditionalFormatting>
  <conditionalFormatting sqref="T125:U127">
    <cfRule type="cellIs" dxfId="1109" priority="1650" stopIfTrue="1" operator="equal">
      <formula>"Muy Alto"</formula>
    </cfRule>
    <cfRule type="cellIs" dxfId="1108" priority="1651" stopIfTrue="1" operator="equal">
      <formula>"Medio"</formula>
    </cfRule>
    <cfRule type="cellIs" dxfId="1107" priority="1652" stopIfTrue="1" operator="equal">
      <formula>"Bajo"</formula>
    </cfRule>
  </conditionalFormatting>
  <conditionalFormatting sqref="T125:U127">
    <cfRule type="cellIs" dxfId="1106" priority="1649" stopIfTrue="1" operator="equal">
      <formula>"Alto"</formula>
    </cfRule>
  </conditionalFormatting>
  <conditionalFormatting sqref="T125:U127">
    <cfRule type="cellIs" dxfId="1105" priority="1645" stopIfTrue="1" operator="equal">
      <formula>"IV"</formula>
    </cfRule>
    <cfRule type="cellIs" dxfId="1104" priority="1646" stopIfTrue="1" operator="equal">
      <formula>"III"</formula>
    </cfRule>
    <cfRule type="cellIs" dxfId="1103" priority="1647" stopIfTrue="1" operator="equal">
      <formula>"II"</formula>
    </cfRule>
    <cfRule type="cellIs" dxfId="1102" priority="1648" stopIfTrue="1" operator="equal">
      <formula>"I"</formula>
    </cfRule>
  </conditionalFormatting>
  <conditionalFormatting sqref="T125:U127">
    <cfRule type="cellIs" dxfId="1101" priority="1643" stopIfTrue="1" operator="equal">
      <formula>"No Aceptable"</formula>
    </cfRule>
    <cfRule type="cellIs" dxfId="1100" priority="1644" stopIfTrue="1" operator="equal">
      <formula>"Aceptable"</formula>
    </cfRule>
  </conditionalFormatting>
  <conditionalFormatting sqref="T125:U127">
    <cfRule type="cellIs" dxfId="1099" priority="1642" stopIfTrue="1" operator="equal">
      <formula>"No Aceptable Con Control Especifico"</formula>
    </cfRule>
  </conditionalFormatting>
  <conditionalFormatting sqref="T125:U127">
    <cfRule type="cellIs" dxfId="1098" priority="1641" stopIfTrue="1" operator="equal">
      <formula>"No Aceptable Con Control Esp."</formula>
    </cfRule>
  </conditionalFormatting>
  <conditionalFormatting sqref="U125:U127">
    <cfRule type="containsText" dxfId="1097" priority="1639" operator="containsText" text="Mejorable">
      <formula>NOT(ISERROR(SEARCH("Mejorable",U125)))</formula>
    </cfRule>
  </conditionalFormatting>
  <conditionalFormatting sqref="U125:U127">
    <cfRule type="containsText" dxfId="1096" priority="1636" operator="containsText" text="No Aceptable o Aceptable con Control Especifico">
      <formula>NOT(ISERROR(SEARCH("No Aceptable o Aceptable con Control Especifico",U125)))</formula>
    </cfRule>
    <cfRule type="containsText" dxfId="1095" priority="1637" operator="containsText" text="No Aceptable">
      <formula>NOT(ISERROR(SEARCH("No Aceptable",U125)))</formula>
    </cfRule>
    <cfRule type="containsText" dxfId="1094" priority="1638" operator="containsText" text="No Aceptable o Aceptable con Control Especifico">
      <formula>NOT(ISERROR(SEARCH("No Aceptable o Aceptable con Control Especifico",U125)))</formula>
    </cfRule>
  </conditionalFormatting>
  <conditionalFormatting sqref="T125:T127">
    <cfRule type="cellIs" dxfId="1093" priority="1635" operator="equal">
      <formula>"II"</formula>
    </cfRule>
  </conditionalFormatting>
  <conditionalFormatting sqref="T135:U135">
    <cfRule type="cellIs" dxfId="1092" priority="1631" stopIfTrue="1" operator="equal">
      <formula>"Muy Alto"</formula>
    </cfRule>
    <cfRule type="cellIs" dxfId="1091" priority="1632" stopIfTrue="1" operator="equal">
      <formula>"Medio"</formula>
    </cfRule>
    <cfRule type="cellIs" dxfId="1090" priority="1633" stopIfTrue="1" operator="equal">
      <formula>"Bajo"</formula>
    </cfRule>
  </conditionalFormatting>
  <conditionalFormatting sqref="T135:U135">
    <cfRule type="cellIs" dxfId="1089" priority="1630" stopIfTrue="1" operator="equal">
      <formula>"Alto"</formula>
    </cfRule>
  </conditionalFormatting>
  <conditionalFormatting sqref="T135:U135">
    <cfRule type="cellIs" dxfId="1088" priority="1626" stopIfTrue="1" operator="equal">
      <formula>"IV"</formula>
    </cfRule>
    <cfRule type="cellIs" dxfId="1087" priority="1627" stopIfTrue="1" operator="equal">
      <formula>"III"</formula>
    </cfRule>
    <cfRule type="cellIs" dxfId="1086" priority="1628" stopIfTrue="1" operator="equal">
      <formula>"II"</formula>
    </cfRule>
    <cfRule type="cellIs" dxfId="1085" priority="1629" stopIfTrue="1" operator="equal">
      <formula>"I"</formula>
    </cfRule>
  </conditionalFormatting>
  <conditionalFormatting sqref="T135:U135">
    <cfRule type="cellIs" dxfId="1084" priority="1624" stopIfTrue="1" operator="equal">
      <formula>"No Aceptable"</formula>
    </cfRule>
    <cfRule type="cellIs" dxfId="1083" priority="1625" stopIfTrue="1" operator="equal">
      <formula>"Aceptable"</formula>
    </cfRule>
  </conditionalFormatting>
  <conditionalFormatting sqref="T135:U135">
    <cfRule type="cellIs" dxfId="1082" priority="1623" stopIfTrue="1" operator="equal">
      <formula>"No Aceptable Con Control Especifico"</formula>
    </cfRule>
  </conditionalFormatting>
  <conditionalFormatting sqref="T135:U135">
    <cfRule type="cellIs" dxfId="1081" priority="1622" stopIfTrue="1" operator="equal">
      <formula>"No Aceptable Con Control Esp."</formula>
    </cfRule>
  </conditionalFormatting>
  <conditionalFormatting sqref="U135">
    <cfRule type="containsText" dxfId="1080" priority="1620" operator="containsText" text="Mejorable">
      <formula>NOT(ISERROR(SEARCH("Mejorable",U135)))</formula>
    </cfRule>
  </conditionalFormatting>
  <conditionalFormatting sqref="U135">
    <cfRule type="containsText" dxfId="1079" priority="1617" operator="containsText" text="No Aceptable o Aceptable con Control Especifico">
      <formula>NOT(ISERROR(SEARCH("No Aceptable o Aceptable con Control Especifico",U135)))</formula>
    </cfRule>
    <cfRule type="containsText" dxfId="1078" priority="1618" operator="containsText" text="No Aceptable">
      <formula>NOT(ISERROR(SEARCH("No Aceptable",U135)))</formula>
    </cfRule>
    <cfRule type="containsText" dxfId="1077" priority="1619" operator="containsText" text="No Aceptable o Aceptable con Control Especifico">
      <formula>NOT(ISERROR(SEARCH("No Aceptable o Aceptable con Control Especifico",U135)))</formula>
    </cfRule>
  </conditionalFormatting>
  <conditionalFormatting sqref="T135">
    <cfRule type="cellIs" dxfId="1076" priority="1616" operator="equal">
      <formula>"II"</formula>
    </cfRule>
  </conditionalFormatting>
  <conditionalFormatting sqref="T174:U195 T165:U166">
    <cfRule type="cellIs" dxfId="1075" priority="1613" stopIfTrue="1" operator="equal">
      <formula>"Muy Alto"</formula>
    </cfRule>
    <cfRule type="cellIs" dxfId="1074" priority="1614" stopIfTrue="1" operator="equal">
      <formula>"Medio"</formula>
    </cfRule>
    <cfRule type="cellIs" dxfId="1073" priority="1615" stopIfTrue="1" operator="equal">
      <formula>"Bajo"</formula>
    </cfRule>
  </conditionalFormatting>
  <conditionalFormatting sqref="T174:U195 T165:U166">
    <cfRule type="cellIs" dxfId="1072" priority="1612" stopIfTrue="1" operator="equal">
      <formula>"Alto"</formula>
    </cfRule>
  </conditionalFormatting>
  <conditionalFormatting sqref="T174:U195 T165:U166">
    <cfRule type="cellIs" dxfId="1071" priority="1608" stopIfTrue="1" operator="equal">
      <formula>"IV"</formula>
    </cfRule>
    <cfRule type="cellIs" dxfId="1070" priority="1609" stopIfTrue="1" operator="equal">
      <formula>"III"</formula>
    </cfRule>
    <cfRule type="cellIs" dxfId="1069" priority="1610" stopIfTrue="1" operator="equal">
      <formula>"II"</formula>
    </cfRule>
    <cfRule type="cellIs" dxfId="1068" priority="1611" stopIfTrue="1" operator="equal">
      <formula>"I"</formula>
    </cfRule>
  </conditionalFormatting>
  <conditionalFormatting sqref="T174:U195 T165:U166">
    <cfRule type="cellIs" dxfId="1067" priority="1606" stopIfTrue="1" operator="equal">
      <formula>"No Aceptable"</formula>
    </cfRule>
    <cfRule type="cellIs" dxfId="1066" priority="1607" stopIfTrue="1" operator="equal">
      <formula>"Aceptable"</formula>
    </cfRule>
  </conditionalFormatting>
  <conditionalFormatting sqref="T174:U195 T165:U166">
    <cfRule type="cellIs" dxfId="1065" priority="1605" stopIfTrue="1" operator="equal">
      <formula>"No Aceptable Con Control Especifico"</formula>
    </cfRule>
  </conditionalFormatting>
  <conditionalFormatting sqref="T174:U195 T165:U166">
    <cfRule type="cellIs" dxfId="1064" priority="1604" stopIfTrue="1" operator="equal">
      <formula>"No Aceptable Con Control Esp."</formula>
    </cfRule>
  </conditionalFormatting>
  <conditionalFormatting sqref="U174:U195 U165:U166">
    <cfRule type="containsText" dxfId="1063" priority="1602" operator="containsText" text="Mejorable">
      <formula>NOT(ISERROR(SEARCH("Mejorable",U165)))</formula>
    </cfRule>
  </conditionalFormatting>
  <conditionalFormatting sqref="U174:U195 U165:U166">
    <cfRule type="containsText" dxfId="1062" priority="1599" operator="containsText" text="No Aceptable o Aceptable con Control Especifico">
      <formula>NOT(ISERROR(SEARCH("No Aceptable o Aceptable con Control Especifico",U165)))</formula>
    </cfRule>
    <cfRule type="containsText" dxfId="1061" priority="1600" operator="containsText" text="No Aceptable">
      <formula>NOT(ISERROR(SEARCH("No Aceptable",U165)))</formula>
    </cfRule>
    <cfRule type="containsText" dxfId="1060" priority="1601" operator="containsText" text="No Aceptable o Aceptable con Control Especifico">
      <formula>NOT(ISERROR(SEARCH("No Aceptable o Aceptable con Control Especifico",U165)))</formula>
    </cfRule>
  </conditionalFormatting>
  <conditionalFormatting sqref="T174:T195 T165:T166">
    <cfRule type="cellIs" dxfId="1059" priority="1598" operator="equal">
      <formula>"II"</formula>
    </cfRule>
  </conditionalFormatting>
  <conditionalFormatting sqref="T167:U167">
    <cfRule type="cellIs" dxfId="1058" priority="1595" stopIfTrue="1" operator="equal">
      <formula>"Muy Alto"</formula>
    </cfRule>
    <cfRule type="cellIs" dxfId="1057" priority="1596" stopIfTrue="1" operator="equal">
      <formula>"Medio"</formula>
    </cfRule>
    <cfRule type="cellIs" dxfId="1056" priority="1597" stopIfTrue="1" operator="equal">
      <formula>"Bajo"</formula>
    </cfRule>
  </conditionalFormatting>
  <conditionalFormatting sqref="T167:U167">
    <cfRule type="cellIs" dxfId="1055" priority="1594" stopIfTrue="1" operator="equal">
      <formula>"Alto"</formula>
    </cfRule>
  </conditionalFormatting>
  <conditionalFormatting sqref="T167:U167">
    <cfRule type="cellIs" dxfId="1054" priority="1590" stopIfTrue="1" operator="equal">
      <formula>"IV"</formula>
    </cfRule>
    <cfRule type="cellIs" dxfId="1053" priority="1591" stopIfTrue="1" operator="equal">
      <formula>"III"</formula>
    </cfRule>
    <cfRule type="cellIs" dxfId="1052" priority="1592" stopIfTrue="1" operator="equal">
      <formula>"II"</formula>
    </cfRule>
    <cfRule type="cellIs" dxfId="1051" priority="1593" stopIfTrue="1" operator="equal">
      <formula>"I"</formula>
    </cfRule>
  </conditionalFormatting>
  <conditionalFormatting sqref="T167:U167">
    <cfRule type="cellIs" dxfId="1050" priority="1588" stopIfTrue="1" operator="equal">
      <formula>"No Aceptable"</formula>
    </cfRule>
    <cfRule type="cellIs" dxfId="1049" priority="1589" stopIfTrue="1" operator="equal">
      <formula>"Aceptable"</formula>
    </cfRule>
  </conditionalFormatting>
  <conditionalFormatting sqref="T167:U167">
    <cfRule type="cellIs" dxfId="1048" priority="1587" stopIfTrue="1" operator="equal">
      <formula>"No Aceptable Con Control Especifico"</formula>
    </cfRule>
  </conditionalFormatting>
  <conditionalFormatting sqref="T167:U167">
    <cfRule type="cellIs" dxfId="1047" priority="1586" stopIfTrue="1" operator="equal">
      <formula>"No Aceptable Con Control Esp."</formula>
    </cfRule>
  </conditionalFormatting>
  <conditionalFormatting sqref="U167">
    <cfRule type="containsText" dxfId="1046" priority="1584" operator="containsText" text="Mejorable">
      <formula>NOT(ISERROR(SEARCH("Mejorable",U167)))</formula>
    </cfRule>
  </conditionalFormatting>
  <conditionalFormatting sqref="U167">
    <cfRule type="containsText" dxfId="1045" priority="1581" operator="containsText" text="No Aceptable o Aceptable con Control Especifico">
      <formula>NOT(ISERROR(SEARCH("No Aceptable o Aceptable con Control Especifico",U167)))</formula>
    </cfRule>
    <cfRule type="containsText" dxfId="1044" priority="1582" operator="containsText" text="No Aceptable">
      <formula>NOT(ISERROR(SEARCH("No Aceptable",U167)))</formula>
    </cfRule>
    <cfRule type="containsText" dxfId="1043" priority="1583" operator="containsText" text="No Aceptable o Aceptable con Control Especifico">
      <formula>NOT(ISERROR(SEARCH("No Aceptable o Aceptable con Control Especifico",U167)))</formula>
    </cfRule>
  </conditionalFormatting>
  <conditionalFormatting sqref="T167">
    <cfRule type="cellIs" dxfId="1042" priority="1580" operator="equal">
      <formula>"II"</formula>
    </cfRule>
  </conditionalFormatting>
  <conditionalFormatting sqref="T162:U164">
    <cfRule type="cellIs" dxfId="1041" priority="1577" stopIfTrue="1" operator="equal">
      <formula>"Muy Alto"</formula>
    </cfRule>
    <cfRule type="cellIs" dxfId="1040" priority="1578" stopIfTrue="1" operator="equal">
      <formula>"Medio"</formula>
    </cfRule>
    <cfRule type="cellIs" dxfId="1039" priority="1579" stopIfTrue="1" operator="equal">
      <formula>"Bajo"</formula>
    </cfRule>
  </conditionalFormatting>
  <conditionalFormatting sqref="T162:U164">
    <cfRule type="cellIs" dxfId="1038" priority="1576" stopIfTrue="1" operator="equal">
      <formula>"Alto"</formula>
    </cfRule>
  </conditionalFormatting>
  <conditionalFormatting sqref="T162:U164">
    <cfRule type="cellIs" dxfId="1037" priority="1572" stopIfTrue="1" operator="equal">
      <formula>"IV"</formula>
    </cfRule>
    <cfRule type="cellIs" dxfId="1036" priority="1573" stopIfTrue="1" operator="equal">
      <formula>"III"</formula>
    </cfRule>
    <cfRule type="cellIs" dxfId="1035" priority="1574" stopIfTrue="1" operator="equal">
      <formula>"II"</formula>
    </cfRule>
    <cfRule type="cellIs" dxfId="1034" priority="1575" stopIfTrue="1" operator="equal">
      <formula>"I"</formula>
    </cfRule>
  </conditionalFormatting>
  <conditionalFormatting sqref="T162:U164">
    <cfRule type="cellIs" dxfId="1033" priority="1570" stopIfTrue="1" operator="equal">
      <formula>"No Aceptable"</formula>
    </cfRule>
    <cfRule type="cellIs" dxfId="1032" priority="1571" stopIfTrue="1" operator="equal">
      <formula>"Aceptable"</formula>
    </cfRule>
  </conditionalFormatting>
  <conditionalFormatting sqref="T162:U164">
    <cfRule type="cellIs" dxfId="1031" priority="1569" stopIfTrue="1" operator="equal">
      <formula>"No Aceptable Con Control Especifico"</formula>
    </cfRule>
  </conditionalFormatting>
  <conditionalFormatting sqref="T162:U164">
    <cfRule type="cellIs" dxfId="1030" priority="1568" stopIfTrue="1" operator="equal">
      <formula>"No Aceptable Con Control Esp."</formula>
    </cfRule>
  </conditionalFormatting>
  <conditionalFormatting sqref="U162:U164">
    <cfRule type="containsText" dxfId="1029" priority="1566" operator="containsText" text="Mejorable">
      <formula>NOT(ISERROR(SEARCH("Mejorable",U162)))</formula>
    </cfRule>
  </conditionalFormatting>
  <conditionalFormatting sqref="U162:U164">
    <cfRule type="containsText" dxfId="1028" priority="1563" operator="containsText" text="No Aceptable o Aceptable con Control Especifico">
      <formula>NOT(ISERROR(SEARCH("No Aceptable o Aceptable con Control Especifico",U162)))</formula>
    </cfRule>
    <cfRule type="containsText" dxfId="1027" priority="1564" operator="containsText" text="No Aceptable">
      <formula>NOT(ISERROR(SEARCH("No Aceptable",U162)))</formula>
    </cfRule>
    <cfRule type="containsText" dxfId="1026" priority="1565" operator="containsText" text="No Aceptable o Aceptable con Control Especifico">
      <formula>NOT(ISERROR(SEARCH("No Aceptable o Aceptable con Control Especifico",U162)))</formula>
    </cfRule>
  </conditionalFormatting>
  <conditionalFormatting sqref="T162:T164">
    <cfRule type="cellIs" dxfId="1025" priority="1562" operator="equal">
      <formula>"II"</formula>
    </cfRule>
  </conditionalFormatting>
  <conditionalFormatting sqref="T172:U172">
    <cfRule type="cellIs" dxfId="1024" priority="1558" stopIfTrue="1" operator="equal">
      <formula>"Muy Alto"</formula>
    </cfRule>
    <cfRule type="cellIs" dxfId="1023" priority="1559" stopIfTrue="1" operator="equal">
      <formula>"Medio"</formula>
    </cfRule>
    <cfRule type="cellIs" dxfId="1022" priority="1560" stopIfTrue="1" operator="equal">
      <formula>"Bajo"</formula>
    </cfRule>
  </conditionalFormatting>
  <conditionalFormatting sqref="T172:U172">
    <cfRule type="cellIs" dxfId="1021" priority="1557" stopIfTrue="1" operator="equal">
      <formula>"Alto"</formula>
    </cfRule>
  </conditionalFormatting>
  <conditionalFormatting sqref="T172:U172">
    <cfRule type="cellIs" dxfId="1020" priority="1553" stopIfTrue="1" operator="equal">
      <formula>"IV"</formula>
    </cfRule>
    <cfRule type="cellIs" dxfId="1019" priority="1554" stopIfTrue="1" operator="equal">
      <formula>"III"</formula>
    </cfRule>
    <cfRule type="cellIs" dxfId="1018" priority="1555" stopIfTrue="1" operator="equal">
      <formula>"II"</formula>
    </cfRule>
    <cfRule type="cellIs" dxfId="1017" priority="1556" stopIfTrue="1" operator="equal">
      <formula>"I"</formula>
    </cfRule>
  </conditionalFormatting>
  <conditionalFormatting sqref="T172:U172">
    <cfRule type="cellIs" dxfId="1016" priority="1551" stopIfTrue="1" operator="equal">
      <formula>"No Aceptable"</formula>
    </cfRule>
    <cfRule type="cellIs" dxfId="1015" priority="1552" stopIfTrue="1" operator="equal">
      <formula>"Aceptable"</formula>
    </cfRule>
  </conditionalFormatting>
  <conditionalFormatting sqref="T172:U172">
    <cfRule type="cellIs" dxfId="1014" priority="1550" stopIfTrue="1" operator="equal">
      <formula>"No Aceptable Con Control Especifico"</formula>
    </cfRule>
  </conditionalFormatting>
  <conditionalFormatting sqref="T172:U172">
    <cfRule type="cellIs" dxfId="1013" priority="1549" stopIfTrue="1" operator="equal">
      <formula>"No Aceptable Con Control Esp."</formula>
    </cfRule>
  </conditionalFormatting>
  <conditionalFormatting sqref="U172">
    <cfRule type="containsText" dxfId="1012" priority="1547" operator="containsText" text="Mejorable">
      <formula>NOT(ISERROR(SEARCH("Mejorable",U172)))</formula>
    </cfRule>
  </conditionalFormatting>
  <conditionalFormatting sqref="U172">
    <cfRule type="containsText" dxfId="1011" priority="1544" operator="containsText" text="No Aceptable o Aceptable con Control Especifico">
      <formula>NOT(ISERROR(SEARCH("No Aceptable o Aceptable con Control Especifico",U172)))</formula>
    </cfRule>
    <cfRule type="containsText" dxfId="1010" priority="1545" operator="containsText" text="No Aceptable">
      <formula>NOT(ISERROR(SEARCH("No Aceptable",U172)))</formula>
    </cfRule>
    <cfRule type="containsText" dxfId="1009" priority="1546" operator="containsText" text="No Aceptable o Aceptable con Control Especifico">
      <formula>NOT(ISERROR(SEARCH("No Aceptable o Aceptable con Control Especifico",U172)))</formula>
    </cfRule>
  </conditionalFormatting>
  <conditionalFormatting sqref="T172">
    <cfRule type="cellIs" dxfId="1008" priority="1543" operator="equal">
      <formula>"II"</formula>
    </cfRule>
  </conditionalFormatting>
  <conditionalFormatting sqref="T211:U232 T202:U203">
    <cfRule type="cellIs" dxfId="1007" priority="1540" stopIfTrue="1" operator="equal">
      <formula>"Muy Alto"</formula>
    </cfRule>
    <cfRule type="cellIs" dxfId="1006" priority="1541" stopIfTrue="1" operator="equal">
      <formula>"Medio"</formula>
    </cfRule>
    <cfRule type="cellIs" dxfId="1005" priority="1542" stopIfTrue="1" operator="equal">
      <formula>"Bajo"</formula>
    </cfRule>
  </conditionalFormatting>
  <conditionalFormatting sqref="T211:U232 T202:U203">
    <cfRule type="cellIs" dxfId="1004" priority="1539" stopIfTrue="1" operator="equal">
      <formula>"Alto"</formula>
    </cfRule>
  </conditionalFormatting>
  <conditionalFormatting sqref="T211:U232 T202:U203">
    <cfRule type="cellIs" dxfId="1003" priority="1535" stopIfTrue="1" operator="equal">
      <formula>"IV"</formula>
    </cfRule>
    <cfRule type="cellIs" dxfId="1002" priority="1536" stopIfTrue="1" operator="equal">
      <formula>"III"</formula>
    </cfRule>
    <cfRule type="cellIs" dxfId="1001" priority="1537" stopIfTrue="1" operator="equal">
      <formula>"II"</formula>
    </cfRule>
    <cfRule type="cellIs" dxfId="1000" priority="1538" stopIfTrue="1" operator="equal">
      <formula>"I"</formula>
    </cfRule>
  </conditionalFormatting>
  <conditionalFormatting sqref="T211:U232 T202:U203">
    <cfRule type="cellIs" dxfId="999" priority="1533" stopIfTrue="1" operator="equal">
      <formula>"No Aceptable"</formula>
    </cfRule>
    <cfRule type="cellIs" dxfId="998" priority="1534" stopIfTrue="1" operator="equal">
      <formula>"Aceptable"</formula>
    </cfRule>
  </conditionalFormatting>
  <conditionalFormatting sqref="T211:U232 T202:U203">
    <cfRule type="cellIs" dxfId="997" priority="1532" stopIfTrue="1" operator="equal">
      <formula>"No Aceptable Con Control Especifico"</formula>
    </cfRule>
  </conditionalFormatting>
  <conditionalFormatting sqref="T211:U232 T202:U203">
    <cfRule type="cellIs" dxfId="996" priority="1531" stopIfTrue="1" operator="equal">
      <formula>"No Aceptable Con Control Esp."</formula>
    </cfRule>
  </conditionalFormatting>
  <conditionalFormatting sqref="U211:U232 U202:U203">
    <cfRule type="containsText" dxfId="995" priority="1529" operator="containsText" text="Mejorable">
      <formula>NOT(ISERROR(SEARCH("Mejorable",U202)))</formula>
    </cfRule>
  </conditionalFormatting>
  <conditionalFormatting sqref="U211:U232 U202:U203">
    <cfRule type="containsText" dxfId="994" priority="1526" operator="containsText" text="No Aceptable o Aceptable con Control Especifico">
      <formula>NOT(ISERROR(SEARCH("No Aceptable o Aceptable con Control Especifico",U202)))</formula>
    </cfRule>
    <cfRule type="containsText" dxfId="993" priority="1527" operator="containsText" text="No Aceptable">
      <formula>NOT(ISERROR(SEARCH("No Aceptable",U202)))</formula>
    </cfRule>
    <cfRule type="containsText" dxfId="992" priority="1528" operator="containsText" text="No Aceptable o Aceptable con Control Especifico">
      <formula>NOT(ISERROR(SEARCH("No Aceptable o Aceptable con Control Especifico",U202)))</formula>
    </cfRule>
  </conditionalFormatting>
  <conditionalFormatting sqref="T211:T232 T202:T203">
    <cfRule type="cellIs" dxfId="991" priority="1525" operator="equal">
      <formula>"II"</formula>
    </cfRule>
  </conditionalFormatting>
  <conditionalFormatting sqref="T204:U204">
    <cfRule type="cellIs" dxfId="990" priority="1522" stopIfTrue="1" operator="equal">
      <formula>"Muy Alto"</formula>
    </cfRule>
    <cfRule type="cellIs" dxfId="989" priority="1523" stopIfTrue="1" operator="equal">
      <formula>"Medio"</formula>
    </cfRule>
    <cfRule type="cellIs" dxfId="988" priority="1524" stopIfTrue="1" operator="equal">
      <formula>"Bajo"</formula>
    </cfRule>
  </conditionalFormatting>
  <conditionalFormatting sqref="T204:U204">
    <cfRule type="cellIs" dxfId="987" priority="1521" stopIfTrue="1" operator="equal">
      <formula>"Alto"</formula>
    </cfRule>
  </conditionalFormatting>
  <conditionalFormatting sqref="T204:U204">
    <cfRule type="cellIs" dxfId="986" priority="1517" stopIfTrue="1" operator="equal">
      <formula>"IV"</formula>
    </cfRule>
    <cfRule type="cellIs" dxfId="985" priority="1518" stopIfTrue="1" operator="equal">
      <formula>"III"</formula>
    </cfRule>
    <cfRule type="cellIs" dxfId="984" priority="1519" stopIfTrue="1" operator="equal">
      <formula>"II"</formula>
    </cfRule>
    <cfRule type="cellIs" dxfId="983" priority="1520" stopIfTrue="1" operator="equal">
      <formula>"I"</formula>
    </cfRule>
  </conditionalFormatting>
  <conditionalFormatting sqref="T204:U204">
    <cfRule type="cellIs" dxfId="982" priority="1515" stopIfTrue="1" operator="equal">
      <formula>"No Aceptable"</formula>
    </cfRule>
    <cfRule type="cellIs" dxfId="981" priority="1516" stopIfTrue="1" operator="equal">
      <formula>"Aceptable"</formula>
    </cfRule>
  </conditionalFormatting>
  <conditionalFormatting sqref="T204:U204">
    <cfRule type="cellIs" dxfId="980" priority="1514" stopIfTrue="1" operator="equal">
      <formula>"No Aceptable Con Control Especifico"</formula>
    </cfRule>
  </conditionalFormatting>
  <conditionalFormatting sqref="T204:U204">
    <cfRule type="cellIs" dxfId="979" priority="1513" stopIfTrue="1" operator="equal">
      <formula>"No Aceptable Con Control Esp."</formula>
    </cfRule>
  </conditionalFormatting>
  <conditionalFormatting sqref="U204">
    <cfRule type="containsText" dxfId="978" priority="1511" operator="containsText" text="Mejorable">
      <formula>NOT(ISERROR(SEARCH("Mejorable",U204)))</formula>
    </cfRule>
  </conditionalFormatting>
  <conditionalFormatting sqref="U204">
    <cfRule type="containsText" dxfId="977" priority="1508" operator="containsText" text="No Aceptable o Aceptable con Control Especifico">
      <formula>NOT(ISERROR(SEARCH("No Aceptable o Aceptable con Control Especifico",U204)))</formula>
    </cfRule>
    <cfRule type="containsText" dxfId="976" priority="1509" operator="containsText" text="No Aceptable">
      <formula>NOT(ISERROR(SEARCH("No Aceptable",U204)))</formula>
    </cfRule>
    <cfRule type="containsText" dxfId="975" priority="1510" operator="containsText" text="No Aceptable o Aceptable con Control Especifico">
      <formula>NOT(ISERROR(SEARCH("No Aceptable o Aceptable con Control Especifico",U204)))</formula>
    </cfRule>
  </conditionalFormatting>
  <conditionalFormatting sqref="T204">
    <cfRule type="cellIs" dxfId="974" priority="1507" operator="equal">
      <formula>"II"</formula>
    </cfRule>
  </conditionalFormatting>
  <conditionalFormatting sqref="T199:U201">
    <cfRule type="cellIs" dxfId="973" priority="1504" stopIfTrue="1" operator="equal">
      <formula>"Muy Alto"</formula>
    </cfRule>
    <cfRule type="cellIs" dxfId="972" priority="1505" stopIfTrue="1" operator="equal">
      <formula>"Medio"</formula>
    </cfRule>
    <cfRule type="cellIs" dxfId="971" priority="1506" stopIfTrue="1" operator="equal">
      <formula>"Bajo"</formula>
    </cfRule>
  </conditionalFormatting>
  <conditionalFormatting sqref="T199:U201">
    <cfRule type="cellIs" dxfId="970" priority="1503" stopIfTrue="1" operator="equal">
      <formula>"Alto"</formula>
    </cfRule>
  </conditionalFormatting>
  <conditionalFormatting sqref="T199:U201">
    <cfRule type="cellIs" dxfId="969" priority="1499" stopIfTrue="1" operator="equal">
      <formula>"IV"</formula>
    </cfRule>
    <cfRule type="cellIs" dxfId="968" priority="1500" stopIfTrue="1" operator="equal">
      <formula>"III"</formula>
    </cfRule>
    <cfRule type="cellIs" dxfId="967" priority="1501" stopIfTrue="1" operator="equal">
      <formula>"II"</formula>
    </cfRule>
    <cfRule type="cellIs" dxfId="966" priority="1502" stopIfTrue="1" operator="equal">
      <formula>"I"</formula>
    </cfRule>
  </conditionalFormatting>
  <conditionalFormatting sqref="T199:U201">
    <cfRule type="cellIs" dxfId="965" priority="1497" stopIfTrue="1" operator="equal">
      <formula>"No Aceptable"</formula>
    </cfRule>
    <cfRule type="cellIs" dxfId="964" priority="1498" stopIfTrue="1" operator="equal">
      <formula>"Aceptable"</formula>
    </cfRule>
  </conditionalFormatting>
  <conditionalFormatting sqref="T199:U201">
    <cfRule type="cellIs" dxfId="963" priority="1496" stopIfTrue="1" operator="equal">
      <formula>"No Aceptable Con Control Especifico"</formula>
    </cfRule>
  </conditionalFormatting>
  <conditionalFormatting sqref="T199:U201">
    <cfRule type="cellIs" dxfId="962" priority="1495" stopIfTrue="1" operator="equal">
      <formula>"No Aceptable Con Control Esp."</formula>
    </cfRule>
  </conditionalFormatting>
  <conditionalFormatting sqref="U199:U201">
    <cfRule type="containsText" dxfId="961" priority="1493" operator="containsText" text="Mejorable">
      <formula>NOT(ISERROR(SEARCH("Mejorable",U199)))</formula>
    </cfRule>
  </conditionalFormatting>
  <conditionalFormatting sqref="U199:U201">
    <cfRule type="containsText" dxfId="960" priority="1490" operator="containsText" text="No Aceptable o Aceptable con Control Especifico">
      <formula>NOT(ISERROR(SEARCH("No Aceptable o Aceptable con Control Especifico",U199)))</formula>
    </cfRule>
    <cfRule type="containsText" dxfId="959" priority="1491" operator="containsText" text="No Aceptable">
      <formula>NOT(ISERROR(SEARCH("No Aceptable",U199)))</formula>
    </cfRule>
    <cfRule type="containsText" dxfId="958" priority="1492" operator="containsText" text="No Aceptable o Aceptable con Control Especifico">
      <formula>NOT(ISERROR(SEARCH("No Aceptable o Aceptable con Control Especifico",U199)))</formula>
    </cfRule>
  </conditionalFormatting>
  <conditionalFormatting sqref="T199:T201">
    <cfRule type="cellIs" dxfId="957" priority="1489" operator="equal">
      <formula>"II"</formula>
    </cfRule>
  </conditionalFormatting>
  <conditionalFormatting sqref="T209:U209">
    <cfRule type="cellIs" dxfId="956" priority="1485" stopIfTrue="1" operator="equal">
      <formula>"Muy Alto"</formula>
    </cfRule>
    <cfRule type="cellIs" dxfId="955" priority="1486" stopIfTrue="1" operator="equal">
      <formula>"Medio"</formula>
    </cfRule>
    <cfRule type="cellIs" dxfId="954" priority="1487" stopIfTrue="1" operator="equal">
      <formula>"Bajo"</formula>
    </cfRule>
  </conditionalFormatting>
  <conditionalFormatting sqref="T209:U209">
    <cfRule type="cellIs" dxfId="953" priority="1484" stopIfTrue="1" operator="equal">
      <formula>"Alto"</formula>
    </cfRule>
  </conditionalFormatting>
  <conditionalFormatting sqref="T209:U209">
    <cfRule type="cellIs" dxfId="952" priority="1480" stopIfTrue="1" operator="equal">
      <formula>"IV"</formula>
    </cfRule>
    <cfRule type="cellIs" dxfId="951" priority="1481" stopIfTrue="1" operator="equal">
      <formula>"III"</formula>
    </cfRule>
    <cfRule type="cellIs" dxfId="950" priority="1482" stopIfTrue="1" operator="equal">
      <formula>"II"</formula>
    </cfRule>
    <cfRule type="cellIs" dxfId="949" priority="1483" stopIfTrue="1" operator="equal">
      <formula>"I"</formula>
    </cfRule>
  </conditionalFormatting>
  <conditionalFormatting sqref="T209:U209">
    <cfRule type="cellIs" dxfId="948" priority="1478" stopIfTrue="1" operator="equal">
      <formula>"No Aceptable"</formula>
    </cfRule>
    <cfRule type="cellIs" dxfId="947" priority="1479" stopIfTrue="1" operator="equal">
      <formula>"Aceptable"</formula>
    </cfRule>
  </conditionalFormatting>
  <conditionalFormatting sqref="T209:U209">
    <cfRule type="cellIs" dxfId="946" priority="1477" stopIfTrue="1" operator="equal">
      <formula>"No Aceptable Con Control Especifico"</formula>
    </cfRule>
  </conditionalFormatting>
  <conditionalFormatting sqref="T209:U209">
    <cfRule type="cellIs" dxfId="945" priority="1476" stopIfTrue="1" operator="equal">
      <formula>"No Aceptable Con Control Esp."</formula>
    </cfRule>
  </conditionalFormatting>
  <conditionalFormatting sqref="U209">
    <cfRule type="containsText" dxfId="944" priority="1474" operator="containsText" text="Mejorable">
      <formula>NOT(ISERROR(SEARCH("Mejorable",U209)))</formula>
    </cfRule>
  </conditionalFormatting>
  <conditionalFormatting sqref="U209">
    <cfRule type="containsText" dxfId="943" priority="1471" operator="containsText" text="No Aceptable o Aceptable con Control Especifico">
      <formula>NOT(ISERROR(SEARCH("No Aceptable o Aceptable con Control Especifico",U209)))</formula>
    </cfRule>
    <cfRule type="containsText" dxfId="942" priority="1472" operator="containsText" text="No Aceptable">
      <formula>NOT(ISERROR(SEARCH("No Aceptable",U209)))</formula>
    </cfRule>
    <cfRule type="containsText" dxfId="941" priority="1473" operator="containsText" text="No Aceptable o Aceptable con Control Especifico">
      <formula>NOT(ISERROR(SEARCH("No Aceptable o Aceptable con Control Especifico",U209)))</formula>
    </cfRule>
  </conditionalFormatting>
  <conditionalFormatting sqref="T209">
    <cfRule type="cellIs" dxfId="940" priority="1470" operator="equal">
      <formula>"II"</formula>
    </cfRule>
  </conditionalFormatting>
  <conditionalFormatting sqref="T248:U269 T239:U240">
    <cfRule type="cellIs" dxfId="939" priority="1467" stopIfTrue="1" operator="equal">
      <formula>"Muy Alto"</formula>
    </cfRule>
    <cfRule type="cellIs" dxfId="938" priority="1468" stopIfTrue="1" operator="equal">
      <formula>"Medio"</formula>
    </cfRule>
    <cfRule type="cellIs" dxfId="937" priority="1469" stopIfTrue="1" operator="equal">
      <formula>"Bajo"</formula>
    </cfRule>
  </conditionalFormatting>
  <conditionalFormatting sqref="T248:U269 T239:U240">
    <cfRule type="cellIs" dxfId="936" priority="1466" stopIfTrue="1" operator="equal">
      <formula>"Alto"</formula>
    </cfRule>
  </conditionalFormatting>
  <conditionalFormatting sqref="T248:U269 T239:U240">
    <cfRule type="cellIs" dxfId="935" priority="1462" stopIfTrue="1" operator="equal">
      <formula>"IV"</formula>
    </cfRule>
    <cfRule type="cellIs" dxfId="934" priority="1463" stopIfTrue="1" operator="equal">
      <formula>"III"</formula>
    </cfRule>
    <cfRule type="cellIs" dxfId="933" priority="1464" stopIfTrue="1" operator="equal">
      <formula>"II"</formula>
    </cfRule>
    <cfRule type="cellIs" dxfId="932" priority="1465" stopIfTrue="1" operator="equal">
      <formula>"I"</formula>
    </cfRule>
  </conditionalFormatting>
  <conditionalFormatting sqref="T248:U269 T239:U240">
    <cfRule type="cellIs" dxfId="931" priority="1460" stopIfTrue="1" operator="equal">
      <formula>"No Aceptable"</formula>
    </cfRule>
    <cfRule type="cellIs" dxfId="930" priority="1461" stopIfTrue="1" operator="equal">
      <formula>"Aceptable"</formula>
    </cfRule>
  </conditionalFormatting>
  <conditionalFormatting sqref="T248:U269 T239:U240">
    <cfRule type="cellIs" dxfId="929" priority="1459" stopIfTrue="1" operator="equal">
      <formula>"No Aceptable Con Control Especifico"</formula>
    </cfRule>
  </conditionalFormatting>
  <conditionalFormatting sqref="T248:U269 T239:U240">
    <cfRule type="cellIs" dxfId="928" priority="1458" stopIfTrue="1" operator="equal">
      <formula>"No Aceptable Con Control Esp."</formula>
    </cfRule>
  </conditionalFormatting>
  <conditionalFormatting sqref="U248:U269 U239:U240">
    <cfRule type="containsText" dxfId="927" priority="1456" operator="containsText" text="Mejorable">
      <formula>NOT(ISERROR(SEARCH("Mejorable",U239)))</formula>
    </cfRule>
  </conditionalFormatting>
  <conditionalFormatting sqref="U248:U269 U239:U240">
    <cfRule type="containsText" dxfId="926" priority="1453" operator="containsText" text="No Aceptable o Aceptable con Control Especifico">
      <formula>NOT(ISERROR(SEARCH("No Aceptable o Aceptable con Control Especifico",U239)))</formula>
    </cfRule>
    <cfRule type="containsText" dxfId="925" priority="1454" operator="containsText" text="No Aceptable">
      <formula>NOT(ISERROR(SEARCH("No Aceptable",U239)))</formula>
    </cfRule>
    <cfRule type="containsText" dxfId="924" priority="1455" operator="containsText" text="No Aceptable o Aceptable con Control Especifico">
      <formula>NOT(ISERROR(SEARCH("No Aceptable o Aceptable con Control Especifico",U239)))</formula>
    </cfRule>
  </conditionalFormatting>
  <conditionalFormatting sqref="T248:T269 T239:T240">
    <cfRule type="cellIs" dxfId="923" priority="1452" operator="equal">
      <formula>"II"</formula>
    </cfRule>
  </conditionalFormatting>
  <conditionalFormatting sqref="T241:U241">
    <cfRule type="cellIs" dxfId="922" priority="1449" stopIfTrue="1" operator="equal">
      <formula>"Muy Alto"</formula>
    </cfRule>
    <cfRule type="cellIs" dxfId="921" priority="1450" stopIfTrue="1" operator="equal">
      <formula>"Medio"</formula>
    </cfRule>
    <cfRule type="cellIs" dxfId="920" priority="1451" stopIfTrue="1" operator="equal">
      <formula>"Bajo"</formula>
    </cfRule>
  </conditionalFormatting>
  <conditionalFormatting sqref="T241:U241">
    <cfRule type="cellIs" dxfId="919" priority="1448" stopIfTrue="1" operator="equal">
      <formula>"Alto"</formula>
    </cfRule>
  </conditionalFormatting>
  <conditionalFormatting sqref="T241:U241">
    <cfRule type="cellIs" dxfId="918" priority="1444" stopIfTrue="1" operator="equal">
      <formula>"IV"</formula>
    </cfRule>
    <cfRule type="cellIs" dxfId="917" priority="1445" stopIfTrue="1" operator="equal">
      <formula>"III"</formula>
    </cfRule>
    <cfRule type="cellIs" dxfId="916" priority="1446" stopIfTrue="1" operator="equal">
      <formula>"II"</formula>
    </cfRule>
    <cfRule type="cellIs" dxfId="915" priority="1447" stopIfTrue="1" operator="equal">
      <formula>"I"</formula>
    </cfRule>
  </conditionalFormatting>
  <conditionalFormatting sqref="T241:U241">
    <cfRule type="cellIs" dxfId="914" priority="1442" stopIfTrue="1" operator="equal">
      <formula>"No Aceptable"</formula>
    </cfRule>
    <cfRule type="cellIs" dxfId="913" priority="1443" stopIfTrue="1" operator="equal">
      <formula>"Aceptable"</formula>
    </cfRule>
  </conditionalFormatting>
  <conditionalFormatting sqref="T241:U241">
    <cfRule type="cellIs" dxfId="912" priority="1441" stopIfTrue="1" operator="equal">
      <formula>"No Aceptable Con Control Especifico"</formula>
    </cfRule>
  </conditionalFormatting>
  <conditionalFormatting sqref="T241:U241">
    <cfRule type="cellIs" dxfId="911" priority="1440" stopIfTrue="1" operator="equal">
      <formula>"No Aceptable Con Control Esp."</formula>
    </cfRule>
  </conditionalFormatting>
  <conditionalFormatting sqref="U241">
    <cfRule type="containsText" dxfId="910" priority="1438" operator="containsText" text="Mejorable">
      <formula>NOT(ISERROR(SEARCH("Mejorable",U241)))</formula>
    </cfRule>
  </conditionalFormatting>
  <conditionalFormatting sqref="U241">
    <cfRule type="containsText" dxfId="909" priority="1435" operator="containsText" text="No Aceptable o Aceptable con Control Especifico">
      <formula>NOT(ISERROR(SEARCH("No Aceptable o Aceptable con Control Especifico",U241)))</formula>
    </cfRule>
    <cfRule type="containsText" dxfId="908" priority="1436" operator="containsText" text="No Aceptable">
      <formula>NOT(ISERROR(SEARCH("No Aceptable",U241)))</formula>
    </cfRule>
    <cfRule type="containsText" dxfId="907" priority="1437" operator="containsText" text="No Aceptable o Aceptable con Control Especifico">
      <formula>NOT(ISERROR(SEARCH("No Aceptable o Aceptable con Control Especifico",U241)))</formula>
    </cfRule>
  </conditionalFormatting>
  <conditionalFormatting sqref="T241">
    <cfRule type="cellIs" dxfId="906" priority="1434" operator="equal">
      <formula>"II"</formula>
    </cfRule>
  </conditionalFormatting>
  <conditionalFormatting sqref="T236:U238">
    <cfRule type="cellIs" dxfId="905" priority="1431" stopIfTrue="1" operator="equal">
      <formula>"Muy Alto"</formula>
    </cfRule>
    <cfRule type="cellIs" dxfId="904" priority="1432" stopIfTrue="1" operator="equal">
      <formula>"Medio"</formula>
    </cfRule>
    <cfRule type="cellIs" dxfId="903" priority="1433" stopIfTrue="1" operator="equal">
      <formula>"Bajo"</formula>
    </cfRule>
  </conditionalFormatting>
  <conditionalFormatting sqref="T236:U238">
    <cfRule type="cellIs" dxfId="902" priority="1430" stopIfTrue="1" operator="equal">
      <formula>"Alto"</formula>
    </cfRule>
  </conditionalFormatting>
  <conditionalFormatting sqref="T236:U238">
    <cfRule type="cellIs" dxfId="901" priority="1426" stopIfTrue="1" operator="equal">
      <formula>"IV"</formula>
    </cfRule>
    <cfRule type="cellIs" dxfId="900" priority="1427" stopIfTrue="1" operator="equal">
      <formula>"III"</formula>
    </cfRule>
    <cfRule type="cellIs" dxfId="899" priority="1428" stopIfTrue="1" operator="equal">
      <formula>"II"</formula>
    </cfRule>
    <cfRule type="cellIs" dxfId="898" priority="1429" stopIfTrue="1" operator="equal">
      <formula>"I"</formula>
    </cfRule>
  </conditionalFormatting>
  <conditionalFormatting sqref="T236:U238">
    <cfRule type="cellIs" dxfId="897" priority="1424" stopIfTrue="1" operator="equal">
      <formula>"No Aceptable"</formula>
    </cfRule>
    <cfRule type="cellIs" dxfId="896" priority="1425" stopIfTrue="1" operator="equal">
      <formula>"Aceptable"</formula>
    </cfRule>
  </conditionalFormatting>
  <conditionalFormatting sqref="T236:U238">
    <cfRule type="cellIs" dxfId="895" priority="1423" stopIfTrue="1" operator="equal">
      <formula>"No Aceptable Con Control Especifico"</formula>
    </cfRule>
  </conditionalFormatting>
  <conditionalFormatting sqref="T236:U238">
    <cfRule type="cellIs" dxfId="894" priority="1422" stopIfTrue="1" operator="equal">
      <formula>"No Aceptable Con Control Esp."</formula>
    </cfRule>
  </conditionalFormatting>
  <conditionalFormatting sqref="U236:U238">
    <cfRule type="containsText" dxfId="893" priority="1420" operator="containsText" text="Mejorable">
      <formula>NOT(ISERROR(SEARCH("Mejorable",U236)))</formula>
    </cfRule>
  </conditionalFormatting>
  <conditionalFormatting sqref="U236:U238">
    <cfRule type="containsText" dxfId="892" priority="1417" operator="containsText" text="No Aceptable o Aceptable con Control Especifico">
      <formula>NOT(ISERROR(SEARCH("No Aceptable o Aceptable con Control Especifico",U236)))</formula>
    </cfRule>
    <cfRule type="containsText" dxfId="891" priority="1418" operator="containsText" text="No Aceptable">
      <formula>NOT(ISERROR(SEARCH("No Aceptable",U236)))</formula>
    </cfRule>
    <cfRule type="containsText" dxfId="890" priority="1419" operator="containsText" text="No Aceptable o Aceptable con Control Especifico">
      <formula>NOT(ISERROR(SEARCH("No Aceptable o Aceptable con Control Especifico",U236)))</formula>
    </cfRule>
  </conditionalFormatting>
  <conditionalFormatting sqref="T236:T238">
    <cfRule type="cellIs" dxfId="889" priority="1416" operator="equal">
      <formula>"II"</formula>
    </cfRule>
  </conditionalFormatting>
  <conditionalFormatting sqref="U246">
    <cfRule type="containsText" dxfId="888" priority="1401" operator="containsText" text="Mejorable">
      <formula>NOT(ISERROR(SEARCH("Mejorable",U246)))</formula>
    </cfRule>
  </conditionalFormatting>
  <conditionalFormatting sqref="U246">
    <cfRule type="containsText" dxfId="887" priority="1398" operator="containsText" text="No Aceptable o Aceptable con Control Especifico">
      <formula>NOT(ISERROR(SEARCH("No Aceptable o Aceptable con Control Especifico",U246)))</formula>
    </cfRule>
    <cfRule type="containsText" dxfId="886" priority="1399" operator="containsText" text="No Aceptable">
      <formula>NOT(ISERROR(SEARCH("No Aceptable",U246)))</formula>
    </cfRule>
    <cfRule type="containsText" dxfId="885" priority="1400" operator="containsText" text="No Aceptable o Aceptable con Control Especifico">
      <formula>NOT(ISERROR(SEARCH("No Aceptable o Aceptable con Control Especifico",U246)))</formula>
    </cfRule>
  </conditionalFormatting>
  <conditionalFormatting sqref="T246">
    <cfRule type="cellIs" dxfId="884" priority="1397" operator="equal">
      <formula>"II"</formula>
    </cfRule>
  </conditionalFormatting>
  <conditionalFormatting sqref="T285:U306 T276:U277">
    <cfRule type="cellIs" dxfId="883" priority="1394" stopIfTrue="1" operator="equal">
      <formula>"Muy Alto"</formula>
    </cfRule>
    <cfRule type="cellIs" dxfId="882" priority="1395" stopIfTrue="1" operator="equal">
      <formula>"Medio"</formula>
    </cfRule>
    <cfRule type="cellIs" dxfId="881" priority="1396" stopIfTrue="1" operator="equal">
      <formula>"Bajo"</formula>
    </cfRule>
  </conditionalFormatting>
  <conditionalFormatting sqref="T285:U306 T276:U277">
    <cfRule type="cellIs" dxfId="880" priority="1393" stopIfTrue="1" operator="equal">
      <formula>"Alto"</formula>
    </cfRule>
  </conditionalFormatting>
  <conditionalFormatting sqref="T285:U306 T276:U277">
    <cfRule type="cellIs" dxfId="879" priority="1389" stopIfTrue="1" operator="equal">
      <formula>"IV"</formula>
    </cfRule>
    <cfRule type="cellIs" dxfId="878" priority="1390" stopIfTrue="1" operator="equal">
      <formula>"III"</formula>
    </cfRule>
    <cfRule type="cellIs" dxfId="877" priority="1391" stopIfTrue="1" operator="equal">
      <formula>"II"</formula>
    </cfRule>
    <cfRule type="cellIs" dxfId="876" priority="1392" stopIfTrue="1" operator="equal">
      <formula>"I"</formula>
    </cfRule>
  </conditionalFormatting>
  <conditionalFormatting sqref="T285:U306 T276:U277">
    <cfRule type="cellIs" dxfId="875" priority="1387" stopIfTrue="1" operator="equal">
      <formula>"No Aceptable"</formula>
    </cfRule>
    <cfRule type="cellIs" dxfId="874" priority="1388" stopIfTrue="1" operator="equal">
      <formula>"Aceptable"</formula>
    </cfRule>
  </conditionalFormatting>
  <conditionalFormatting sqref="T285:U306 T276:U277">
    <cfRule type="cellIs" dxfId="873" priority="1386" stopIfTrue="1" operator="equal">
      <formula>"No Aceptable Con Control Especifico"</formula>
    </cfRule>
  </conditionalFormatting>
  <conditionalFormatting sqref="T285:U306 T276:U277">
    <cfRule type="cellIs" dxfId="872" priority="1385" stopIfTrue="1" operator="equal">
      <formula>"No Aceptable Con Control Esp."</formula>
    </cfRule>
  </conditionalFormatting>
  <conditionalFormatting sqref="U285:U306 U276:U277">
    <cfRule type="containsText" dxfId="871" priority="1383" operator="containsText" text="Mejorable">
      <formula>NOT(ISERROR(SEARCH("Mejorable",U276)))</formula>
    </cfRule>
  </conditionalFormatting>
  <conditionalFormatting sqref="U285:U306 U276:U277">
    <cfRule type="containsText" dxfId="870" priority="1380" operator="containsText" text="No Aceptable o Aceptable con Control Especifico">
      <formula>NOT(ISERROR(SEARCH("No Aceptable o Aceptable con Control Especifico",U276)))</formula>
    </cfRule>
    <cfRule type="containsText" dxfId="869" priority="1381" operator="containsText" text="No Aceptable">
      <formula>NOT(ISERROR(SEARCH("No Aceptable",U276)))</formula>
    </cfRule>
    <cfRule type="containsText" dxfId="868" priority="1382" operator="containsText" text="No Aceptable o Aceptable con Control Especifico">
      <formula>NOT(ISERROR(SEARCH("No Aceptable o Aceptable con Control Especifico",U276)))</formula>
    </cfRule>
  </conditionalFormatting>
  <conditionalFormatting sqref="T285:T306 T276:T277">
    <cfRule type="cellIs" dxfId="867" priority="1379" operator="equal">
      <formula>"II"</formula>
    </cfRule>
  </conditionalFormatting>
  <conditionalFormatting sqref="T278:U278">
    <cfRule type="cellIs" dxfId="866" priority="1376" stopIfTrue="1" operator="equal">
      <formula>"Muy Alto"</formula>
    </cfRule>
    <cfRule type="cellIs" dxfId="865" priority="1377" stopIfTrue="1" operator="equal">
      <formula>"Medio"</formula>
    </cfRule>
    <cfRule type="cellIs" dxfId="864" priority="1378" stopIfTrue="1" operator="equal">
      <formula>"Bajo"</formula>
    </cfRule>
  </conditionalFormatting>
  <conditionalFormatting sqref="T278:U278">
    <cfRule type="cellIs" dxfId="863" priority="1375" stopIfTrue="1" operator="equal">
      <formula>"Alto"</formula>
    </cfRule>
  </conditionalFormatting>
  <conditionalFormatting sqref="T278:U278">
    <cfRule type="cellIs" dxfId="862" priority="1371" stopIfTrue="1" operator="equal">
      <formula>"IV"</formula>
    </cfRule>
    <cfRule type="cellIs" dxfId="861" priority="1372" stopIfTrue="1" operator="equal">
      <formula>"III"</formula>
    </cfRule>
    <cfRule type="cellIs" dxfId="860" priority="1373" stopIfTrue="1" operator="equal">
      <formula>"II"</formula>
    </cfRule>
    <cfRule type="cellIs" dxfId="859" priority="1374" stopIfTrue="1" operator="equal">
      <formula>"I"</formula>
    </cfRule>
  </conditionalFormatting>
  <conditionalFormatting sqref="T278:U278">
    <cfRule type="cellIs" dxfId="858" priority="1369" stopIfTrue="1" operator="equal">
      <formula>"No Aceptable"</formula>
    </cfRule>
    <cfRule type="cellIs" dxfId="857" priority="1370" stopIfTrue="1" operator="equal">
      <formula>"Aceptable"</formula>
    </cfRule>
  </conditionalFormatting>
  <conditionalFormatting sqref="T278:U278">
    <cfRule type="cellIs" dxfId="856" priority="1368" stopIfTrue="1" operator="equal">
      <formula>"No Aceptable Con Control Especifico"</formula>
    </cfRule>
  </conditionalFormatting>
  <conditionalFormatting sqref="T278:U278">
    <cfRule type="cellIs" dxfId="855" priority="1367" stopIfTrue="1" operator="equal">
      <formula>"No Aceptable Con Control Esp."</formula>
    </cfRule>
  </conditionalFormatting>
  <conditionalFormatting sqref="U278">
    <cfRule type="containsText" dxfId="854" priority="1365" operator="containsText" text="Mejorable">
      <formula>NOT(ISERROR(SEARCH("Mejorable",U278)))</formula>
    </cfRule>
  </conditionalFormatting>
  <conditionalFormatting sqref="U278">
    <cfRule type="containsText" dxfId="853" priority="1362" operator="containsText" text="No Aceptable o Aceptable con Control Especifico">
      <formula>NOT(ISERROR(SEARCH("No Aceptable o Aceptable con Control Especifico",U278)))</formula>
    </cfRule>
    <cfRule type="containsText" dxfId="852" priority="1363" operator="containsText" text="No Aceptable">
      <formula>NOT(ISERROR(SEARCH("No Aceptable",U278)))</formula>
    </cfRule>
    <cfRule type="containsText" dxfId="851" priority="1364" operator="containsText" text="No Aceptable o Aceptable con Control Especifico">
      <formula>NOT(ISERROR(SEARCH("No Aceptable o Aceptable con Control Especifico",U278)))</formula>
    </cfRule>
  </conditionalFormatting>
  <conditionalFormatting sqref="T278">
    <cfRule type="cellIs" dxfId="850" priority="1361" operator="equal">
      <formula>"II"</formula>
    </cfRule>
  </conditionalFormatting>
  <conditionalFormatting sqref="T273:U275">
    <cfRule type="cellIs" dxfId="849" priority="1358" stopIfTrue="1" operator="equal">
      <formula>"Muy Alto"</formula>
    </cfRule>
    <cfRule type="cellIs" dxfId="848" priority="1359" stopIfTrue="1" operator="equal">
      <formula>"Medio"</formula>
    </cfRule>
    <cfRule type="cellIs" dxfId="847" priority="1360" stopIfTrue="1" operator="equal">
      <formula>"Bajo"</formula>
    </cfRule>
  </conditionalFormatting>
  <conditionalFormatting sqref="T273:U275">
    <cfRule type="cellIs" dxfId="846" priority="1357" stopIfTrue="1" operator="equal">
      <formula>"Alto"</formula>
    </cfRule>
  </conditionalFormatting>
  <conditionalFormatting sqref="T273:U275">
    <cfRule type="cellIs" dxfId="845" priority="1353" stopIfTrue="1" operator="equal">
      <formula>"IV"</formula>
    </cfRule>
    <cfRule type="cellIs" dxfId="844" priority="1354" stopIfTrue="1" operator="equal">
      <formula>"III"</formula>
    </cfRule>
    <cfRule type="cellIs" dxfId="843" priority="1355" stopIfTrue="1" operator="equal">
      <formula>"II"</formula>
    </cfRule>
    <cfRule type="cellIs" dxfId="842" priority="1356" stopIfTrue="1" operator="equal">
      <formula>"I"</formula>
    </cfRule>
  </conditionalFormatting>
  <conditionalFormatting sqref="T273:U275">
    <cfRule type="cellIs" dxfId="841" priority="1351" stopIfTrue="1" operator="equal">
      <formula>"No Aceptable"</formula>
    </cfRule>
    <cfRule type="cellIs" dxfId="840" priority="1352" stopIfTrue="1" operator="equal">
      <formula>"Aceptable"</formula>
    </cfRule>
  </conditionalFormatting>
  <conditionalFormatting sqref="T273:U275">
    <cfRule type="cellIs" dxfId="839" priority="1350" stopIfTrue="1" operator="equal">
      <formula>"No Aceptable Con Control Especifico"</formula>
    </cfRule>
  </conditionalFormatting>
  <conditionalFormatting sqref="T273:U275">
    <cfRule type="cellIs" dxfId="838" priority="1349" stopIfTrue="1" operator="equal">
      <formula>"No Aceptable Con Control Esp."</formula>
    </cfRule>
  </conditionalFormatting>
  <conditionalFormatting sqref="U273:U275">
    <cfRule type="containsText" dxfId="837" priority="1347" operator="containsText" text="Mejorable">
      <formula>NOT(ISERROR(SEARCH("Mejorable",U273)))</formula>
    </cfRule>
  </conditionalFormatting>
  <conditionalFormatting sqref="U273:U275">
    <cfRule type="containsText" dxfId="836" priority="1344" operator="containsText" text="No Aceptable o Aceptable con Control Especifico">
      <formula>NOT(ISERROR(SEARCH("No Aceptable o Aceptable con Control Especifico",U273)))</formula>
    </cfRule>
    <cfRule type="containsText" dxfId="835" priority="1345" operator="containsText" text="No Aceptable">
      <formula>NOT(ISERROR(SEARCH("No Aceptable",U273)))</formula>
    </cfRule>
    <cfRule type="containsText" dxfId="834" priority="1346" operator="containsText" text="No Aceptable o Aceptable con Control Especifico">
      <formula>NOT(ISERROR(SEARCH("No Aceptable o Aceptable con Control Especifico",U273)))</formula>
    </cfRule>
  </conditionalFormatting>
  <conditionalFormatting sqref="T273:T275">
    <cfRule type="cellIs" dxfId="833" priority="1343" operator="equal">
      <formula>"II"</formula>
    </cfRule>
  </conditionalFormatting>
  <conditionalFormatting sqref="T283:U283">
    <cfRule type="cellIs" dxfId="832" priority="1339" stopIfTrue="1" operator="equal">
      <formula>"Muy Alto"</formula>
    </cfRule>
    <cfRule type="cellIs" dxfId="831" priority="1340" stopIfTrue="1" operator="equal">
      <formula>"Medio"</formula>
    </cfRule>
    <cfRule type="cellIs" dxfId="830" priority="1341" stopIfTrue="1" operator="equal">
      <formula>"Bajo"</formula>
    </cfRule>
  </conditionalFormatting>
  <conditionalFormatting sqref="T283:U283">
    <cfRule type="cellIs" dxfId="829" priority="1338" stopIfTrue="1" operator="equal">
      <formula>"Alto"</formula>
    </cfRule>
  </conditionalFormatting>
  <conditionalFormatting sqref="T283:U283">
    <cfRule type="cellIs" dxfId="828" priority="1334" stopIfTrue="1" operator="equal">
      <formula>"IV"</formula>
    </cfRule>
    <cfRule type="cellIs" dxfId="827" priority="1335" stopIfTrue="1" operator="equal">
      <formula>"III"</formula>
    </cfRule>
    <cfRule type="cellIs" dxfId="826" priority="1336" stopIfTrue="1" operator="equal">
      <formula>"II"</formula>
    </cfRule>
    <cfRule type="cellIs" dxfId="825" priority="1337" stopIfTrue="1" operator="equal">
      <formula>"I"</formula>
    </cfRule>
  </conditionalFormatting>
  <conditionalFormatting sqref="T283:U283">
    <cfRule type="cellIs" dxfId="824" priority="1332" stopIfTrue="1" operator="equal">
      <formula>"No Aceptable"</formula>
    </cfRule>
    <cfRule type="cellIs" dxfId="823" priority="1333" stopIfTrue="1" operator="equal">
      <formula>"Aceptable"</formula>
    </cfRule>
  </conditionalFormatting>
  <conditionalFormatting sqref="T283:U283">
    <cfRule type="cellIs" dxfId="822" priority="1331" stopIfTrue="1" operator="equal">
      <formula>"No Aceptable Con Control Especifico"</formula>
    </cfRule>
  </conditionalFormatting>
  <conditionalFormatting sqref="T283:U283">
    <cfRule type="cellIs" dxfId="821" priority="1330" stopIfTrue="1" operator="equal">
      <formula>"No Aceptable Con Control Esp."</formula>
    </cfRule>
  </conditionalFormatting>
  <conditionalFormatting sqref="U283">
    <cfRule type="containsText" dxfId="820" priority="1328" operator="containsText" text="Mejorable">
      <formula>NOT(ISERROR(SEARCH("Mejorable",U283)))</formula>
    </cfRule>
  </conditionalFormatting>
  <conditionalFormatting sqref="U283">
    <cfRule type="containsText" dxfId="819" priority="1325" operator="containsText" text="No Aceptable o Aceptable con Control Especifico">
      <formula>NOT(ISERROR(SEARCH("No Aceptable o Aceptable con Control Especifico",U283)))</formula>
    </cfRule>
    <cfRule type="containsText" dxfId="818" priority="1326" operator="containsText" text="No Aceptable">
      <formula>NOT(ISERROR(SEARCH("No Aceptable",U283)))</formula>
    </cfRule>
    <cfRule type="containsText" dxfId="817" priority="1327" operator="containsText" text="No Aceptable o Aceptable con Control Especifico">
      <formula>NOT(ISERROR(SEARCH("No Aceptable o Aceptable con Control Especifico",U283)))</formula>
    </cfRule>
  </conditionalFormatting>
  <conditionalFormatting sqref="T283">
    <cfRule type="cellIs" dxfId="816" priority="1324" operator="equal">
      <formula>"II"</formula>
    </cfRule>
  </conditionalFormatting>
  <conditionalFormatting sqref="T312:U313">
    <cfRule type="cellIs" dxfId="815" priority="1321" stopIfTrue="1" operator="equal">
      <formula>"Muy Alto"</formula>
    </cfRule>
    <cfRule type="cellIs" dxfId="814" priority="1322" stopIfTrue="1" operator="equal">
      <formula>"Medio"</formula>
    </cfRule>
    <cfRule type="cellIs" dxfId="813" priority="1323" stopIfTrue="1" operator="equal">
      <formula>"Bajo"</formula>
    </cfRule>
  </conditionalFormatting>
  <conditionalFormatting sqref="T312:U313">
    <cfRule type="cellIs" dxfId="812" priority="1320" stopIfTrue="1" operator="equal">
      <formula>"Alto"</formula>
    </cfRule>
  </conditionalFormatting>
  <conditionalFormatting sqref="T312:U313">
    <cfRule type="cellIs" dxfId="811" priority="1316" stopIfTrue="1" operator="equal">
      <formula>"IV"</formula>
    </cfRule>
    <cfRule type="cellIs" dxfId="810" priority="1317" stopIfTrue="1" operator="equal">
      <formula>"III"</formula>
    </cfRule>
    <cfRule type="cellIs" dxfId="809" priority="1318" stopIfTrue="1" operator="equal">
      <formula>"II"</formula>
    </cfRule>
    <cfRule type="cellIs" dxfId="808" priority="1319" stopIfTrue="1" operator="equal">
      <formula>"I"</formula>
    </cfRule>
  </conditionalFormatting>
  <conditionalFormatting sqref="T312:U313">
    <cfRule type="cellIs" dxfId="807" priority="1314" stopIfTrue="1" operator="equal">
      <formula>"No Aceptable"</formula>
    </cfRule>
    <cfRule type="cellIs" dxfId="806" priority="1315" stopIfTrue="1" operator="equal">
      <formula>"Aceptable"</formula>
    </cfRule>
  </conditionalFormatting>
  <conditionalFormatting sqref="T312:U313">
    <cfRule type="cellIs" dxfId="805" priority="1313" stopIfTrue="1" operator="equal">
      <formula>"No Aceptable Con Control Especifico"</formula>
    </cfRule>
  </conditionalFormatting>
  <conditionalFormatting sqref="T312:U313">
    <cfRule type="cellIs" dxfId="804" priority="1312" stopIfTrue="1" operator="equal">
      <formula>"No Aceptable Con Control Esp."</formula>
    </cfRule>
  </conditionalFormatting>
  <conditionalFormatting sqref="P312:P313">
    <cfRule type="cellIs" priority="1311" stopIfTrue="1" operator="equal">
      <formula>"10, 25, 50, 100"</formula>
    </cfRule>
  </conditionalFormatting>
  <conditionalFormatting sqref="U312:U313">
    <cfRule type="containsText" dxfId="803" priority="1310" operator="containsText" text="Mejorable">
      <formula>NOT(ISERROR(SEARCH("Mejorable",U312)))</formula>
    </cfRule>
  </conditionalFormatting>
  <conditionalFormatting sqref="U312:U313">
    <cfRule type="containsText" dxfId="802" priority="1307" operator="containsText" text="No Aceptable o Aceptable con Control Especifico">
      <formula>NOT(ISERROR(SEARCH("No Aceptable o Aceptable con Control Especifico",U312)))</formula>
    </cfRule>
    <cfRule type="containsText" dxfId="801" priority="1308" operator="containsText" text="No Aceptable">
      <formula>NOT(ISERROR(SEARCH("No Aceptable",U312)))</formula>
    </cfRule>
    <cfRule type="containsText" dxfId="800" priority="1309" operator="containsText" text="No Aceptable o Aceptable con Control Especifico">
      <formula>NOT(ISERROR(SEARCH("No Aceptable o Aceptable con Control Especifico",U312)))</formula>
    </cfRule>
  </conditionalFormatting>
  <conditionalFormatting sqref="T312:T313">
    <cfRule type="cellIs" dxfId="799" priority="1306" operator="equal">
      <formula>"II"</formula>
    </cfRule>
  </conditionalFormatting>
  <conditionalFormatting sqref="T310:U311">
    <cfRule type="cellIs" dxfId="798" priority="1285" stopIfTrue="1" operator="equal">
      <formula>"Muy Alto"</formula>
    </cfRule>
    <cfRule type="cellIs" dxfId="797" priority="1286" stopIfTrue="1" operator="equal">
      <formula>"Medio"</formula>
    </cfRule>
    <cfRule type="cellIs" dxfId="796" priority="1287" stopIfTrue="1" operator="equal">
      <formula>"Bajo"</formula>
    </cfRule>
  </conditionalFormatting>
  <conditionalFormatting sqref="T310:U311">
    <cfRule type="cellIs" dxfId="795" priority="1284" stopIfTrue="1" operator="equal">
      <formula>"Alto"</formula>
    </cfRule>
  </conditionalFormatting>
  <conditionalFormatting sqref="T310:U311">
    <cfRule type="cellIs" dxfId="794" priority="1280" stopIfTrue="1" operator="equal">
      <formula>"IV"</formula>
    </cfRule>
    <cfRule type="cellIs" dxfId="793" priority="1281" stopIfTrue="1" operator="equal">
      <formula>"III"</formula>
    </cfRule>
    <cfRule type="cellIs" dxfId="792" priority="1282" stopIfTrue="1" operator="equal">
      <formula>"II"</formula>
    </cfRule>
    <cfRule type="cellIs" dxfId="791" priority="1283" stopIfTrue="1" operator="equal">
      <formula>"I"</formula>
    </cfRule>
  </conditionalFormatting>
  <conditionalFormatting sqref="T310:U311">
    <cfRule type="cellIs" dxfId="790" priority="1278" stopIfTrue="1" operator="equal">
      <formula>"No Aceptable"</formula>
    </cfRule>
    <cfRule type="cellIs" dxfId="789" priority="1279" stopIfTrue="1" operator="equal">
      <formula>"Aceptable"</formula>
    </cfRule>
  </conditionalFormatting>
  <conditionalFormatting sqref="T310:U311">
    <cfRule type="cellIs" dxfId="788" priority="1277" stopIfTrue="1" operator="equal">
      <formula>"No Aceptable Con Control Especifico"</formula>
    </cfRule>
  </conditionalFormatting>
  <conditionalFormatting sqref="T310:U311">
    <cfRule type="cellIs" dxfId="787" priority="1276" stopIfTrue="1" operator="equal">
      <formula>"No Aceptable Con Control Esp."</formula>
    </cfRule>
  </conditionalFormatting>
  <conditionalFormatting sqref="P310">
    <cfRule type="cellIs" priority="1275" stopIfTrue="1" operator="equal">
      <formula>"10, 25, 50, 100"</formula>
    </cfRule>
  </conditionalFormatting>
  <conditionalFormatting sqref="U310:U311">
    <cfRule type="containsText" dxfId="786" priority="1274" operator="containsText" text="Mejorable">
      <formula>NOT(ISERROR(SEARCH("Mejorable",U310)))</formula>
    </cfRule>
  </conditionalFormatting>
  <conditionalFormatting sqref="U310:U311">
    <cfRule type="containsText" dxfId="785" priority="1271" operator="containsText" text="No Aceptable o Aceptable con Control Especifico">
      <formula>NOT(ISERROR(SEARCH("No Aceptable o Aceptable con Control Especifico",U310)))</formula>
    </cfRule>
    <cfRule type="containsText" dxfId="784" priority="1272" operator="containsText" text="No Aceptable">
      <formula>NOT(ISERROR(SEARCH("No Aceptable",U310)))</formula>
    </cfRule>
    <cfRule type="containsText" dxfId="783" priority="1273" operator="containsText" text="No Aceptable o Aceptable con Control Especifico">
      <formula>NOT(ISERROR(SEARCH("No Aceptable o Aceptable con Control Especifico",U310)))</formula>
    </cfRule>
  </conditionalFormatting>
  <conditionalFormatting sqref="T310:T311">
    <cfRule type="cellIs" dxfId="782" priority="1270" operator="equal">
      <formula>"II"</formula>
    </cfRule>
  </conditionalFormatting>
  <conditionalFormatting sqref="T348:U369 T339:U340">
    <cfRule type="cellIs" dxfId="781" priority="1248" stopIfTrue="1" operator="equal">
      <formula>"Muy Alto"</formula>
    </cfRule>
    <cfRule type="cellIs" dxfId="780" priority="1249" stopIfTrue="1" operator="equal">
      <formula>"Medio"</formula>
    </cfRule>
    <cfRule type="cellIs" dxfId="779" priority="1250" stopIfTrue="1" operator="equal">
      <formula>"Bajo"</formula>
    </cfRule>
  </conditionalFormatting>
  <conditionalFormatting sqref="T348:U369 T339:U340">
    <cfRule type="cellIs" dxfId="778" priority="1247" stopIfTrue="1" operator="equal">
      <formula>"Alto"</formula>
    </cfRule>
  </conditionalFormatting>
  <conditionalFormatting sqref="T348:U369 T339:U340">
    <cfRule type="cellIs" dxfId="777" priority="1243" stopIfTrue="1" operator="equal">
      <formula>"IV"</formula>
    </cfRule>
    <cfRule type="cellIs" dxfId="776" priority="1244" stopIfTrue="1" operator="equal">
      <formula>"III"</formula>
    </cfRule>
    <cfRule type="cellIs" dxfId="775" priority="1245" stopIfTrue="1" operator="equal">
      <formula>"II"</formula>
    </cfRule>
    <cfRule type="cellIs" dxfId="774" priority="1246" stopIfTrue="1" operator="equal">
      <formula>"I"</formula>
    </cfRule>
  </conditionalFormatting>
  <conditionalFormatting sqref="T348:U369 T339:U340">
    <cfRule type="cellIs" dxfId="773" priority="1241" stopIfTrue="1" operator="equal">
      <formula>"No Aceptable"</formula>
    </cfRule>
    <cfRule type="cellIs" dxfId="772" priority="1242" stopIfTrue="1" operator="equal">
      <formula>"Aceptable"</formula>
    </cfRule>
  </conditionalFormatting>
  <conditionalFormatting sqref="T348:U369 T339:U340">
    <cfRule type="cellIs" dxfId="771" priority="1240" stopIfTrue="1" operator="equal">
      <formula>"No Aceptable Con Control Especifico"</formula>
    </cfRule>
  </conditionalFormatting>
  <conditionalFormatting sqref="T348:U369 T339:U340">
    <cfRule type="cellIs" dxfId="770" priority="1239" stopIfTrue="1" operator="equal">
      <formula>"No Aceptable Con Control Esp."</formula>
    </cfRule>
  </conditionalFormatting>
  <conditionalFormatting sqref="U348:U369 U339:U340">
    <cfRule type="containsText" dxfId="769" priority="1237" operator="containsText" text="Mejorable">
      <formula>NOT(ISERROR(SEARCH("Mejorable",U339)))</formula>
    </cfRule>
  </conditionalFormatting>
  <conditionalFormatting sqref="U348:U369 U339:U340">
    <cfRule type="containsText" dxfId="768" priority="1234" operator="containsText" text="No Aceptable o Aceptable con Control Especifico">
      <formula>NOT(ISERROR(SEARCH("No Aceptable o Aceptable con Control Especifico",U339)))</formula>
    </cfRule>
    <cfRule type="containsText" dxfId="767" priority="1235" operator="containsText" text="No Aceptable">
      <formula>NOT(ISERROR(SEARCH("No Aceptable",U339)))</formula>
    </cfRule>
    <cfRule type="containsText" dxfId="766" priority="1236" operator="containsText" text="No Aceptable o Aceptable con Control Especifico">
      <formula>NOT(ISERROR(SEARCH("No Aceptable o Aceptable con Control Especifico",U339)))</formula>
    </cfRule>
  </conditionalFormatting>
  <conditionalFormatting sqref="T348:T369 T339:T340">
    <cfRule type="cellIs" dxfId="765" priority="1233" operator="equal">
      <formula>"II"</formula>
    </cfRule>
  </conditionalFormatting>
  <conditionalFormatting sqref="T341:U341">
    <cfRule type="cellIs" dxfId="764" priority="1230" stopIfTrue="1" operator="equal">
      <formula>"Muy Alto"</formula>
    </cfRule>
    <cfRule type="cellIs" dxfId="763" priority="1231" stopIfTrue="1" operator="equal">
      <formula>"Medio"</formula>
    </cfRule>
    <cfRule type="cellIs" dxfId="762" priority="1232" stopIfTrue="1" operator="equal">
      <formula>"Bajo"</formula>
    </cfRule>
  </conditionalFormatting>
  <conditionalFormatting sqref="T341:U341">
    <cfRule type="cellIs" dxfId="761" priority="1229" stopIfTrue="1" operator="equal">
      <formula>"Alto"</formula>
    </cfRule>
  </conditionalFormatting>
  <conditionalFormatting sqref="T341:U341">
    <cfRule type="cellIs" dxfId="760" priority="1225" stopIfTrue="1" operator="equal">
      <formula>"IV"</formula>
    </cfRule>
    <cfRule type="cellIs" dxfId="759" priority="1226" stopIfTrue="1" operator="equal">
      <formula>"III"</formula>
    </cfRule>
    <cfRule type="cellIs" dxfId="758" priority="1227" stopIfTrue="1" operator="equal">
      <formula>"II"</formula>
    </cfRule>
    <cfRule type="cellIs" dxfId="757" priority="1228" stopIfTrue="1" operator="equal">
      <formula>"I"</formula>
    </cfRule>
  </conditionalFormatting>
  <conditionalFormatting sqref="T341:U341">
    <cfRule type="cellIs" dxfId="756" priority="1223" stopIfTrue="1" operator="equal">
      <formula>"No Aceptable"</formula>
    </cfRule>
    <cfRule type="cellIs" dxfId="755" priority="1224" stopIfTrue="1" operator="equal">
      <formula>"Aceptable"</formula>
    </cfRule>
  </conditionalFormatting>
  <conditionalFormatting sqref="T341:U341">
    <cfRule type="cellIs" dxfId="754" priority="1222" stopIfTrue="1" operator="equal">
      <formula>"No Aceptable Con Control Especifico"</formula>
    </cfRule>
  </conditionalFormatting>
  <conditionalFormatting sqref="T341:U341">
    <cfRule type="cellIs" dxfId="753" priority="1221" stopIfTrue="1" operator="equal">
      <formula>"No Aceptable Con Control Esp."</formula>
    </cfRule>
  </conditionalFormatting>
  <conditionalFormatting sqref="U341">
    <cfRule type="containsText" dxfId="752" priority="1219" operator="containsText" text="Mejorable">
      <formula>NOT(ISERROR(SEARCH("Mejorable",U341)))</formula>
    </cfRule>
  </conditionalFormatting>
  <conditionalFormatting sqref="U341">
    <cfRule type="containsText" dxfId="751" priority="1216" operator="containsText" text="No Aceptable o Aceptable con Control Especifico">
      <formula>NOT(ISERROR(SEARCH("No Aceptable o Aceptable con Control Especifico",U341)))</formula>
    </cfRule>
    <cfRule type="containsText" dxfId="750" priority="1217" operator="containsText" text="No Aceptable">
      <formula>NOT(ISERROR(SEARCH("No Aceptable",U341)))</formula>
    </cfRule>
    <cfRule type="containsText" dxfId="749" priority="1218" operator="containsText" text="No Aceptable o Aceptable con Control Especifico">
      <formula>NOT(ISERROR(SEARCH("No Aceptable o Aceptable con Control Especifico",U341)))</formula>
    </cfRule>
  </conditionalFormatting>
  <conditionalFormatting sqref="T341">
    <cfRule type="cellIs" dxfId="748" priority="1215" operator="equal">
      <formula>"II"</formula>
    </cfRule>
  </conditionalFormatting>
  <conditionalFormatting sqref="T336:U338">
    <cfRule type="cellIs" dxfId="747" priority="1212" stopIfTrue="1" operator="equal">
      <formula>"Muy Alto"</formula>
    </cfRule>
    <cfRule type="cellIs" dxfId="746" priority="1213" stopIfTrue="1" operator="equal">
      <formula>"Medio"</formula>
    </cfRule>
    <cfRule type="cellIs" dxfId="745" priority="1214" stopIfTrue="1" operator="equal">
      <formula>"Bajo"</formula>
    </cfRule>
  </conditionalFormatting>
  <conditionalFormatting sqref="T336:U338">
    <cfRule type="cellIs" dxfId="744" priority="1211" stopIfTrue="1" operator="equal">
      <formula>"Alto"</formula>
    </cfRule>
  </conditionalFormatting>
  <conditionalFormatting sqref="T336:U338">
    <cfRule type="cellIs" dxfId="743" priority="1207" stopIfTrue="1" operator="equal">
      <formula>"IV"</formula>
    </cfRule>
    <cfRule type="cellIs" dxfId="742" priority="1208" stopIfTrue="1" operator="equal">
      <formula>"III"</formula>
    </cfRule>
    <cfRule type="cellIs" dxfId="741" priority="1209" stopIfTrue="1" operator="equal">
      <formula>"II"</formula>
    </cfRule>
    <cfRule type="cellIs" dxfId="740" priority="1210" stopIfTrue="1" operator="equal">
      <formula>"I"</formula>
    </cfRule>
  </conditionalFormatting>
  <conditionalFormatting sqref="T336:U338">
    <cfRule type="cellIs" dxfId="739" priority="1205" stopIfTrue="1" operator="equal">
      <formula>"No Aceptable"</formula>
    </cfRule>
    <cfRule type="cellIs" dxfId="738" priority="1206" stopIfTrue="1" operator="equal">
      <formula>"Aceptable"</formula>
    </cfRule>
  </conditionalFormatting>
  <conditionalFormatting sqref="T336:U338">
    <cfRule type="cellIs" dxfId="737" priority="1204" stopIfTrue="1" operator="equal">
      <formula>"No Aceptable Con Control Especifico"</formula>
    </cfRule>
  </conditionalFormatting>
  <conditionalFormatting sqref="T336:U338">
    <cfRule type="cellIs" dxfId="736" priority="1203" stopIfTrue="1" operator="equal">
      <formula>"No Aceptable Con Control Esp."</formula>
    </cfRule>
  </conditionalFormatting>
  <conditionalFormatting sqref="U336:U338">
    <cfRule type="containsText" dxfId="735" priority="1201" operator="containsText" text="Mejorable">
      <formula>NOT(ISERROR(SEARCH("Mejorable",U336)))</formula>
    </cfRule>
  </conditionalFormatting>
  <conditionalFormatting sqref="U336:U338">
    <cfRule type="containsText" dxfId="734" priority="1198" operator="containsText" text="No Aceptable o Aceptable con Control Especifico">
      <formula>NOT(ISERROR(SEARCH("No Aceptable o Aceptable con Control Especifico",U336)))</formula>
    </cfRule>
    <cfRule type="containsText" dxfId="733" priority="1199" operator="containsText" text="No Aceptable">
      <formula>NOT(ISERROR(SEARCH("No Aceptable",U336)))</formula>
    </cfRule>
    <cfRule type="containsText" dxfId="732" priority="1200" operator="containsText" text="No Aceptable o Aceptable con Control Especifico">
      <formula>NOT(ISERROR(SEARCH("No Aceptable o Aceptable con Control Especifico",U336)))</formula>
    </cfRule>
  </conditionalFormatting>
  <conditionalFormatting sqref="T336:T338">
    <cfRule type="cellIs" dxfId="731" priority="1197" operator="equal">
      <formula>"II"</formula>
    </cfRule>
  </conditionalFormatting>
  <conditionalFormatting sqref="T346:U346">
    <cfRule type="cellIs" dxfId="730" priority="1193" stopIfTrue="1" operator="equal">
      <formula>"Muy Alto"</formula>
    </cfRule>
    <cfRule type="cellIs" dxfId="729" priority="1194" stopIfTrue="1" operator="equal">
      <formula>"Medio"</formula>
    </cfRule>
    <cfRule type="cellIs" dxfId="728" priority="1195" stopIfTrue="1" operator="equal">
      <formula>"Bajo"</formula>
    </cfRule>
  </conditionalFormatting>
  <conditionalFormatting sqref="T346:U346">
    <cfRule type="cellIs" dxfId="727" priority="1192" stopIfTrue="1" operator="equal">
      <formula>"Alto"</formula>
    </cfRule>
  </conditionalFormatting>
  <conditionalFormatting sqref="T346:U346">
    <cfRule type="cellIs" dxfId="726" priority="1188" stopIfTrue="1" operator="equal">
      <formula>"IV"</formula>
    </cfRule>
    <cfRule type="cellIs" dxfId="725" priority="1189" stopIfTrue="1" operator="equal">
      <formula>"III"</formula>
    </cfRule>
    <cfRule type="cellIs" dxfId="724" priority="1190" stopIfTrue="1" operator="equal">
      <formula>"II"</formula>
    </cfRule>
    <cfRule type="cellIs" dxfId="723" priority="1191" stopIfTrue="1" operator="equal">
      <formula>"I"</formula>
    </cfRule>
  </conditionalFormatting>
  <conditionalFormatting sqref="T346:U346">
    <cfRule type="cellIs" dxfId="722" priority="1186" stopIfTrue="1" operator="equal">
      <formula>"No Aceptable"</formula>
    </cfRule>
    <cfRule type="cellIs" dxfId="721" priority="1187" stopIfTrue="1" operator="equal">
      <formula>"Aceptable"</formula>
    </cfRule>
  </conditionalFormatting>
  <conditionalFormatting sqref="T346:U346">
    <cfRule type="cellIs" dxfId="720" priority="1185" stopIfTrue="1" operator="equal">
      <formula>"No Aceptable Con Control Especifico"</formula>
    </cfRule>
  </conditionalFormatting>
  <conditionalFormatting sqref="T346:U346">
    <cfRule type="cellIs" dxfId="719" priority="1184" stopIfTrue="1" operator="equal">
      <formula>"No Aceptable Con Control Esp."</formula>
    </cfRule>
  </conditionalFormatting>
  <conditionalFormatting sqref="U346">
    <cfRule type="containsText" dxfId="718" priority="1182" operator="containsText" text="Mejorable">
      <formula>NOT(ISERROR(SEARCH("Mejorable",U346)))</formula>
    </cfRule>
  </conditionalFormatting>
  <conditionalFormatting sqref="U346">
    <cfRule type="containsText" dxfId="717" priority="1179" operator="containsText" text="No Aceptable o Aceptable con Control Especifico">
      <formula>NOT(ISERROR(SEARCH("No Aceptable o Aceptable con Control Especifico",U346)))</formula>
    </cfRule>
    <cfRule type="containsText" dxfId="716" priority="1180" operator="containsText" text="No Aceptable">
      <formula>NOT(ISERROR(SEARCH("No Aceptable",U346)))</formula>
    </cfRule>
    <cfRule type="containsText" dxfId="715" priority="1181" operator="containsText" text="No Aceptable o Aceptable con Control Especifico">
      <formula>NOT(ISERROR(SEARCH("No Aceptable o Aceptable con Control Especifico",U346)))</formula>
    </cfRule>
  </conditionalFormatting>
  <conditionalFormatting sqref="T346">
    <cfRule type="cellIs" dxfId="714" priority="1178" operator="equal">
      <formula>"II"</formula>
    </cfRule>
  </conditionalFormatting>
  <conditionalFormatting sqref="T385:U406 T376:U377">
    <cfRule type="cellIs" dxfId="713" priority="1175" stopIfTrue="1" operator="equal">
      <formula>"Muy Alto"</formula>
    </cfRule>
    <cfRule type="cellIs" dxfId="712" priority="1176" stopIfTrue="1" operator="equal">
      <formula>"Medio"</formula>
    </cfRule>
    <cfRule type="cellIs" dxfId="711" priority="1177" stopIfTrue="1" operator="equal">
      <formula>"Bajo"</formula>
    </cfRule>
  </conditionalFormatting>
  <conditionalFormatting sqref="T385:U406 T376:U377">
    <cfRule type="cellIs" dxfId="710" priority="1174" stopIfTrue="1" operator="equal">
      <formula>"Alto"</formula>
    </cfRule>
  </conditionalFormatting>
  <conditionalFormatting sqref="T385:U406 T376:U377">
    <cfRule type="cellIs" dxfId="709" priority="1170" stopIfTrue="1" operator="equal">
      <formula>"IV"</formula>
    </cfRule>
    <cfRule type="cellIs" dxfId="708" priority="1171" stopIfTrue="1" operator="equal">
      <formula>"III"</formula>
    </cfRule>
    <cfRule type="cellIs" dxfId="707" priority="1172" stopIfTrue="1" operator="equal">
      <formula>"II"</formula>
    </cfRule>
    <cfRule type="cellIs" dxfId="706" priority="1173" stopIfTrue="1" operator="equal">
      <formula>"I"</formula>
    </cfRule>
  </conditionalFormatting>
  <conditionalFormatting sqref="T385:U406 T376:U377">
    <cfRule type="cellIs" dxfId="705" priority="1168" stopIfTrue="1" operator="equal">
      <formula>"No Aceptable"</formula>
    </cfRule>
    <cfRule type="cellIs" dxfId="704" priority="1169" stopIfTrue="1" operator="equal">
      <formula>"Aceptable"</formula>
    </cfRule>
  </conditionalFormatting>
  <conditionalFormatting sqref="T385:U406 T376:U377">
    <cfRule type="cellIs" dxfId="703" priority="1167" stopIfTrue="1" operator="equal">
      <formula>"No Aceptable Con Control Especifico"</formula>
    </cfRule>
  </conditionalFormatting>
  <conditionalFormatting sqref="T385:U406 T376:U377">
    <cfRule type="cellIs" dxfId="702" priority="1166" stopIfTrue="1" operator="equal">
      <formula>"No Aceptable Con Control Esp."</formula>
    </cfRule>
  </conditionalFormatting>
  <conditionalFormatting sqref="U385:U406 U376:U377">
    <cfRule type="containsText" dxfId="701" priority="1164" operator="containsText" text="Mejorable">
      <formula>NOT(ISERROR(SEARCH("Mejorable",U376)))</formula>
    </cfRule>
  </conditionalFormatting>
  <conditionalFormatting sqref="U385:U406 U376:U377">
    <cfRule type="containsText" dxfId="700" priority="1161" operator="containsText" text="No Aceptable o Aceptable con Control Especifico">
      <formula>NOT(ISERROR(SEARCH("No Aceptable o Aceptable con Control Especifico",U376)))</formula>
    </cfRule>
    <cfRule type="containsText" dxfId="699" priority="1162" operator="containsText" text="No Aceptable">
      <formula>NOT(ISERROR(SEARCH("No Aceptable",U376)))</formula>
    </cfRule>
    <cfRule type="containsText" dxfId="698" priority="1163" operator="containsText" text="No Aceptable o Aceptable con Control Especifico">
      <formula>NOT(ISERROR(SEARCH("No Aceptable o Aceptable con Control Especifico",U376)))</formula>
    </cfRule>
  </conditionalFormatting>
  <conditionalFormatting sqref="T385:T406 T376:T377">
    <cfRule type="cellIs" dxfId="697" priority="1160" operator="equal">
      <formula>"II"</formula>
    </cfRule>
  </conditionalFormatting>
  <conditionalFormatting sqref="T378:U378">
    <cfRule type="cellIs" dxfId="696" priority="1157" stopIfTrue="1" operator="equal">
      <formula>"Muy Alto"</formula>
    </cfRule>
    <cfRule type="cellIs" dxfId="695" priority="1158" stopIfTrue="1" operator="equal">
      <formula>"Medio"</formula>
    </cfRule>
    <cfRule type="cellIs" dxfId="694" priority="1159" stopIfTrue="1" operator="equal">
      <formula>"Bajo"</formula>
    </cfRule>
  </conditionalFormatting>
  <conditionalFormatting sqref="T378:U378">
    <cfRule type="cellIs" dxfId="693" priority="1156" stopIfTrue="1" operator="equal">
      <formula>"Alto"</formula>
    </cfRule>
  </conditionalFormatting>
  <conditionalFormatting sqref="T378:U378">
    <cfRule type="cellIs" dxfId="692" priority="1152" stopIfTrue="1" operator="equal">
      <formula>"IV"</formula>
    </cfRule>
    <cfRule type="cellIs" dxfId="691" priority="1153" stopIfTrue="1" operator="equal">
      <formula>"III"</formula>
    </cfRule>
    <cfRule type="cellIs" dxfId="690" priority="1154" stopIfTrue="1" operator="equal">
      <formula>"II"</formula>
    </cfRule>
    <cfRule type="cellIs" dxfId="689" priority="1155" stopIfTrue="1" operator="equal">
      <formula>"I"</formula>
    </cfRule>
  </conditionalFormatting>
  <conditionalFormatting sqref="T378:U378">
    <cfRule type="cellIs" dxfId="688" priority="1150" stopIfTrue="1" operator="equal">
      <formula>"No Aceptable"</formula>
    </cfRule>
    <cfRule type="cellIs" dxfId="687" priority="1151" stopIfTrue="1" operator="equal">
      <formula>"Aceptable"</formula>
    </cfRule>
  </conditionalFormatting>
  <conditionalFormatting sqref="T378:U378">
    <cfRule type="cellIs" dxfId="686" priority="1149" stopIfTrue="1" operator="equal">
      <formula>"No Aceptable Con Control Especifico"</formula>
    </cfRule>
  </conditionalFormatting>
  <conditionalFormatting sqref="T378:U378">
    <cfRule type="cellIs" dxfId="685" priority="1148" stopIfTrue="1" operator="equal">
      <formula>"No Aceptable Con Control Esp."</formula>
    </cfRule>
  </conditionalFormatting>
  <conditionalFormatting sqref="U378">
    <cfRule type="containsText" dxfId="684" priority="1146" operator="containsText" text="Mejorable">
      <formula>NOT(ISERROR(SEARCH("Mejorable",U378)))</formula>
    </cfRule>
  </conditionalFormatting>
  <conditionalFormatting sqref="U378">
    <cfRule type="containsText" dxfId="683" priority="1143" operator="containsText" text="No Aceptable o Aceptable con Control Especifico">
      <formula>NOT(ISERROR(SEARCH("No Aceptable o Aceptable con Control Especifico",U378)))</formula>
    </cfRule>
    <cfRule type="containsText" dxfId="682" priority="1144" operator="containsText" text="No Aceptable">
      <formula>NOT(ISERROR(SEARCH("No Aceptable",U378)))</formula>
    </cfRule>
    <cfRule type="containsText" dxfId="681" priority="1145" operator="containsText" text="No Aceptable o Aceptable con Control Especifico">
      <formula>NOT(ISERROR(SEARCH("No Aceptable o Aceptable con Control Especifico",U378)))</formula>
    </cfRule>
  </conditionalFormatting>
  <conditionalFormatting sqref="T378">
    <cfRule type="cellIs" dxfId="680" priority="1142" operator="equal">
      <formula>"II"</formula>
    </cfRule>
  </conditionalFormatting>
  <conditionalFormatting sqref="T373:U375">
    <cfRule type="cellIs" dxfId="679" priority="1139" stopIfTrue="1" operator="equal">
      <formula>"Muy Alto"</formula>
    </cfRule>
    <cfRule type="cellIs" dxfId="678" priority="1140" stopIfTrue="1" operator="equal">
      <formula>"Medio"</formula>
    </cfRule>
    <cfRule type="cellIs" dxfId="677" priority="1141" stopIfTrue="1" operator="equal">
      <formula>"Bajo"</formula>
    </cfRule>
  </conditionalFormatting>
  <conditionalFormatting sqref="T373:U375">
    <cfRule type="cellIs" dxfId="676" priority="1138" stopIfTrue="1" operator="equal">
      <formula>"Alto"</formula>
    </cfRule>
  </conditionalFormatting>
  <conditionalFormatting sqref="T373:U375">
    <cfRule type="cellIs" dxfId="675" priority="1134" stopIfTrue="1" operator="equal">
      <formula>"IV"</formula>
    </cfRule>
    <cfRule type="cellIs" dxfId="674" priority="1135" stopIfTrue="1" operator="equal">
      <formula>"III"</formula>
    </cfRule>
    <cfRule type="cellIs" dxfId="673" priority="1136" stopIfTrue="1" operator="equal">
      <formula>"II"</formula>
    </cfRule>
    <cfRule type="cellIs" dxfId="672" priority="1137" stopIfTrue="1" operator="equal">
      <formula>"I"</formula>
    </cfRule>
  </conditionalFormatting>
  <conditionalFormatting sqref="T373:U375">
    <cfRule type="cellIs" dxfId="671" priority="1132" stopIfTrue="1" operator="equal">
      <formula>"No Aceptable"</formula>
    </cfRule>
    <cfRule type="cellIs" dxfId="670" priority="1133" stopIfTrue="1" operator="equal">
      <formula>"Aceptable"</formula>
    </cfRule>
  </conditionalFormatting>
  <conditionalFormatting sqref="T373:U375">
    <cfRule type="cellIs" dxfId="669" priority="1131" stopIfTrue="1" operator="equal">
      <formula>"No Aceptable Con Control Especifico"</formula>
    </cfRule>
  </conditionalFormatting>
  <conditionalFormatting sqref="T373:U375">
    <cfRule type="cellIs" dxfId="668" priority="1130" stopIfTrue="1" operator="equal">
      <formula>"No Aceptable Con Control Esp."</formula>
    </cfRule>
  </conditionalFormatting>
  <conditionalFormatting sqref="U373:U375">
    <cfRule type="containsText" dxfId="667" priority="1128" operator="containsText" text="Mejorable">
      <formula>NOT(ISERROR(SEARCH("Mejorable",U373)))</formula>
    </cfRule>
  </conditionalFormatting>
  <conditionalFormatting sqref="U373:U375">
    <cfRule type="containsText" dxfId="666" priority="1125" operator="containsText" text="No Aceptable o Aceptable con Control Especifico">
      <formula>NOT(ISERROR(SEARCH("No Aceptable o Aceptable con Control Especifico",U373)))</formula>
    </cfRule>
    <cfRule type="containsText" dxfId="665" priority="1126" operator="containsText" text="No Aceptable">
      <formula>NOT(ISERROR(SEARCH("No Aceptable",U373)))</formula>
    </cfRule>
    <cfRule type="containsText" dxfId="664" priority="1127" operator="containsText" text="No Aceptable o Aceptable con Control Especifico">
      <formula>NOT(ISERROR(SEARCH("No Aceptable o Aceptable con Control Especifico",U373)))</formula>
    </cfRule>
  </conditionalFormatting>
  <conditionalFormatting sqref="T373:T375">
    <cfRule type="cellIs" dxfId="663" priority="1124" operator="equal">
      <formula>"II"</formula>
    </cfRule>
  </conditionalFormatting>
  <conditionalFormatting sqref="T383:U383">
    <cfRule type="cellIs" dxfId="662" priority="1120" stopIfTrue="1" operator="equal">
      <formula>"Muy Alto"</formula>
    </cfRule>
    <cfRule type="cellIs" dxfId="661" priority="1121" stopIfTrue="1" operator="equal">
      <formula>"Medio"</formula>
    </cfRule>
    <cfRule type="cellIs" dxfId="660" priority="1122" stopIfTrue="1" operator="equal">
      <formula>"Bajo"</formula>
    </cfRule>
  </conditionalFormatting>
  <conditionalFormatting sqref="T383:U383">
    <cfRule type="cellIs" dxfId="659" priority="1119" stopIfTrue="1" operator="equal">
      <formula>"Alto"</formula>
    </cfRule>
  </conditionalFormatting>
  <conditionalFormatting sqref="T383:U383">
    <cfRule type="cellIs" dxfId="658" priority="1115" stopIfTrue="1" operator="equal">
      <formula>"IV"</formula>
    </cfRule>
    <cfRule type="cellIs" dxfId="657" priority="1116" stopIfTrue="1" operator="equal">
      <formula>"III"</formula>
    </cfRule>
    <cfRule type="cellIs" dxfId="656" priority="1117" stopIfTrue="1" operator="equal">
      <formula>"II"</formula>
    </cfRule>
    <cfRule type="cellIs" dxfId="655" priority="1118" stopIfTrue="1" operator="equal">
      <formula>"I"</formula>
    </cfRule>
  </conditionalFormatting>
  <conditionalFormatting sqref="T383:U383">
    <cfRule type="cellIs" dxfId="654" priority="1113" stopIfTrue="1" operator="equal">
      <formula>"No Aceptable"</formula>
    </cfRule>
    <cfRule type="cellIs" dxfId="653" priority="1114" stopIfTrue="1" operator="equal">
      <formula>"Aceptable"</formula>
    </cfRule>
  </conditionalFormatting>
  <conditionalFormatting sqref="T383:U383">
    <cfRule type="cellIs" dxfId="652" priority="1112" stopIfTrue="1" operator="equal">
      <formula>"No Aceptable Con Control Especifico"</formula>
    </cfRule>
  </conditionalFormatting>
  <conditionalFormatting sqref="T383:U383">
    <cfRule type="cellIs" dxfId="651" priority="1111" stopIfTrue="1" operator="equal">
      <formula>"No Aceptable Con Control Esp."</formula>
    </cfRule>
  </conditionalFormatting>
  <conditionalFormatting sqref="U383">
    <cfRule type="containsText" dxfId="650" priority="1109" operator="containsText" text="Mejorable">
      <formula>NOT(ISERROR(SEARCH("Mejorable",U383)))</formula>
    </cfRule>
  </conditionalFormatting>
  <conditionalFormatting sqref="U383">
    <cfRule type="containsText" dxfId="649" priority="1106" operator="containsText" text="No Aceptable o Aceptable con Control Especifico">
      <formula>NOT(ISERROR(SEARCH("No Aceptable o Aceptable con Control Especifico",U383)))</formula>
    </cfRule>
    <cfRule type="containsText" dxfId="648" priority="1107" operator="containsText" text="No Aceptable">
      <formula>NOT(ISERROR(SEARCH("No Aceptable",U383)))</formula>
    </cfRule>
    <cfRule type="containsText" dxfId="647" priority="1108" operator="containsText" text="No Aceptable o Aceptable con Control Especifico">
      <formula>NOT(ISERROR(SEARCH("No Aceptable o Aceptable con Control Especifico",U383)))</formula>
    </cfRule>
  </conditionalFormatting>
  <conditionalFormatting sqref="T383">
    <cfRule type="cellIs" dxfId="646" priority="1105" operator="equal">
      <formula>"II"</formula>
    </cfRule>
  </conditionalFormatting>
  <conditionalFormatting sqref="T422:U443 T413:U414">
    <cfRule type="cellIs" dxfId="645" priority="1102" stopIfTrue="1" operator="equal">
      <formula>"Muy Alto"</formula>
    </cfRule>
    <cfRule type="cellIs" dxfId="644" priority="1103" stopIfTrue="1" operator="equal">
      <formula>"Medio"</formula>
    </cfRule>
    <cfRule type="cellIs" dxfId="643" priority="1104" stopIfTrue="1" operator="equal">
      <formula>"Bajo"</formula>
    </cfRule>
  </conditionalFormatting>
  <conditionalFormatting sqref="T422:U443 T413:U414">
    <cfRule type="cellIs" dxfId="642" priority="1101" stopIfTrue="1" operator="equal">
      <formula>"Alto"</formula>
    </cfRule>
  </conditionalFormatting>
  <conditionalFormatting sqref="T422:U443 T413:U414">
    <cfRule type="cellIs" dxfId="641" priority="1097" stopIfTrue="1" operator="equal">
      <formula>"IV"</formula>
    </cfRule>
    <cfRule type="cellIs" dxfId="640" priority="1098" stopIfTrue="1" operator="equal">
      <formula>"III"</formula>
    </cfRule>
    <cfRule type="cellIs" dxfId="639" priority="1099" stopIfTrue="1" operator="equal">
      <formula>"II"</formula>
    </cfRule>
    <cfRule type="cellIs" dxfId="638" priority="1100" stopIfTrue="1" operator="equal">
      <formula>"I"</formula>
    </cfRule>
  </conditionalFormatting>
  <conditionalFormatting sqref="T422:U443 T413:U414">
    <cfRule type="cellIs" dxfId="637" priority="1095" stopIfTrue="1" operator="equal">
      <formula>"No Aceptable"</formula>
    </cfRule>
    <cfRule type="cellIs" dxfId="636" priority="1096" stopIfTrue="1" operator="equal">
      <formula>"Aceptable"</formula>
    </cfRule>
  </conditionalFormatting>
  <conditionalFormatting sqref="T422:U443 T413:U414">
    <cfRule type="cellIs" dxfId="635" priority="1094" stopIfTrue="1" operator="equal">
      <formula>"No Aceptable Con Control Especifico"</formula>
    </cfRule>
  </conditionalFormatting>
  <conditionalFormatting sqref="T422:U443 T413:U414">
    <cfRule type="cellIs" dxfId="634" priority="1093" stopIfTrue="1" operator="equal">
      <formula>"No Aceptable Con Control Esp."</formula>
    </cfRule>
  </conditionalFormatting>
  <conditionalFormatting sqref="U422:U443 U413:U414">
    <cfRule type="containsText" dxfId="633" priority="1091" operator="containsText" text="Mejorable">
      <formula>NOT(ISERROR(SEARCH("Mejorable",U413)))</formula>
    </cfRule>
  </conditionalFormatting>
  <conditionalFormatting sqref="U422:U443 U413:U414">
    <cfRule type="containsText" dxfId="632" priority="1088" operator="containsText" text="No Aceptable o Aceptable con Control Especifico">
      <formula>NOT(ISERROR(SEARCH("No Aceptable o Aceptable con Control Especifico",U413)))</formula>
    </cfRule>
    <cfRule type="containsText" dxfId="631" priority="1089" operator="containsText" text="No Aceptable">
      <formula>NOT(ISERROR(SEARCH("No Aceptable",U413)))</formula>
    </cfRule>
    <cfRule type="containsText" dxfId="630" priority="1090" operator="containsText" text="No Aceptable o Aceptable con Control Especifico">
      <formula>NOT(ISERROR(SEARCH("No Aceptable o Aceptable con Control Especifico",U413)))</formula>
    </cfRule>
  </conditionalFormatting>
  <conditionalFormatting sqref="T422:T443 T413:T414">
    <cfRule type="cellIs" dxfId="629" priority="1087" operator="equal">
      <formula>"II"</formula>
    </cfRule>
  </conditionalFormatting>
  <conditionalFormatting sqref="T415:U415">
    <cfRule type="cellIs" dxfId="628" priority="1084" stopIfTrue="1" operator="equal">
      <formula>"Muy Alto"</formula>
    </cfRule>
    <cfRule type="cellIs" dxfId="627" priority="1085" stopIfTrue="1" operator="equal">
      <formula>"Medio"</formula>
    </cfRule>
    <cfRule type="cellIs" dxfId="626" priority="1086" stopIfTrue="1" operator="equal">
      <formula>"Bajo"</formula>
    </cfRule>
  </conditionalFormatting>
  <conditionalFormatting sqref="T415:U415">
    <cfRule type="cellIs" dxfId="625" priority="1083" stopIfTrue="1" operator="equal">
      <formula>"Alto"</formula>
    </cfRule>
  </conditionalFormatting>
  <conditionalFormatting sqref="T415:U415">
    <cfRule type="cellIs" dxfId="624" priority="1079" stopIfTrue="1" operator="equal">
      <formula>"IV"</formula>
    </cfRule>
    <cfRule type="cellIs" dxfId="623" priority="1080" stopIfTrue="1" operator="equal">
      <formula>"III"</formula>
    </cfRule>
    <cfRule type="cellIs" dxfId="622" priority="1081" stopIfTrue="1" operator="equal">
      <formula>"II"</formula>
    </cfRule>
    <cfRule type="cellIs" dxfId="621" priority="1082" stopIfTrue="1" operator="equal">
      <formula>"I"</formula>
    </cfRule>
  </conditionalFormatting>
  <conditionalFormatting sqref="T415:U415">
    <cfRule type="cellIs" dxfId="620" priority="1077" stopIfTrue="1" operator="equal">
      <formula>"No Aceptable"</formula>
    </cfRule>
    <cfRule type="cellIs" dxfId="619" priority="1078" stopIfTrue="1" operator="equal">
      <formula>"Aceptable"</formula>
    </cfRule>
  </conditionalFormatting>
  <conditionalFormatting sqref="T415:U415">
    <cfRule type="cellIs" dxfId="618" priority="1076" stopIfTrue="1" operator="equal">
      <formula>"No Aceptable Con Control Especifico"</formula>
    </cfRule>
  </conditionalFormatting>
  <conditionalFormatting sqref="T415:U415">
    <cfRule type="cellIs" dxfId="617" priority="1075" stopIfTrue="1" operator="equal">
      <formula>"No Aceptable Con Control Esp."</formula>
    </cfRule>
  </conditionalFormatting>
  <conditionalFormatting sqref="U415">
    <cfRule type="containsText" dxfId="616" priority="1073" operator="containsText" text="Mejorable">
      <formula>NOT(ISERROR(SEARCH("Mejorable",U415)))</formula>
    </cfRule>
  </conditionalFormatting>
  <conditionalFormatting sqref="U415">
    <cfRule type="containsText" dxfId="615" priority="1070" operator="containsText" text="No Aceptable o Aceptable con Control Especifico">
      <formula>NOT(ISERROR(SEARCH("No Aceptable o Aceptable con Control Especifico",U415)))</formula>
    </cfRule>
    <cfRule type="containsText" dxfId="614" priority="1071" operator="containsText" text="No Aceptable">
      <formula>NOT(ISERROR(SEARCH("No Aceptable",U415)))</formula>
    </cfRule>
    <cfRule type="containsText" dxfId="613" priority="1072" operator="containsText" text="No Aceptable o Aceptable con Control Especifico">
      <formula>NOT(ISERROR(SEARCH("No Aceptable o Aceptable con Control Especifico",U415)))</formula>
    </cfRule>
  </conditionalFormatting>
  <conditionalFormatting sqref="T415">
    <cfRule type="cellIs" dxfId="612" priority="1069" operator="equal">
      <formula>"II"</formula>
    </cfRule>
  </conditionalFormatting>
  <conditionalFormatting sqref="T410:U412">
    <cfRule type="cellIs" dxfId="611" priority="1066" stopIfTrue="1" operator="equal">
      <formula>"Muy Alto"</formula>
    </cfRule>
    <cfRule type="cellIs" dxfId="610" priority="1067" stopIfTrue="1" operator="equal">
      <formula>"Medio"</formula>
    </cfRule>
    <cfRule type="cellIs" dxfId="609" priority="1068" stopIfTrue="1" operator="equal">
      <formula>"Bajo"</formula>
    </cfRule>
  </conditionalFormatting>
  <conditionalFormatting sqref="T410:U412">
    <cfRule type="cellIs" dxfId="608" priority="1065" stopIfTrue="1" operator="equal">
      <formula>"Alto"</formula>
    </cfRule>
  </conditionalFormatting>
  <conditionalFormatting sqref="T410:U412">
    <cfRule type="cellIs" dxfId="607" priority="1061" stopIfTrue="1" operator="equal">
      <formula>"IV"</formula>
    </cfRule>
    <cfRule type="cellIs" dxfId="606" priority="1062" stopIfTrue="1" operator="equal">
      <formula>"III"</formula>
    </cfRule>
    <cfRule type="cellIs" dxfId="605" priority="1063" stopIfTrue="1" operator="equal">
      <formula>"II"</formula>
    </cfRule>
    <cfRule type="cellIs" dxfId="604" priority="1064" stopIfTrue="1" operator="equal">
      <formula>"I"</formula>
    </cfRule>
  </conditionalFormatting>
  <conditionalFormatting sqref="T410:U412">
    <cfRule type="cellIs" dxfId="603" priority="1059" stopIfTrue="1" operator="equal">
      <formula>"No Aceptable"</formula>
    </cfRule>
    <cfRule type="cellIs" dxfId="602" priority="1060" stopIfTrue="1" operator="equal">
      <formula>"Aceptable"</formula>
    </cfRule>
  </conditionalFormatting>
  <conditionalFormatting sqref="T410:U412">
    <cfRule type="cellIs" dxfId="601" priority="1058" stopIfTrue="1" operator="equal">
      <formula>"No Aceptable Con Control Especifico"</formula>
    </cfRule>
  </conditionalFormatting>
  <conditionalFormatting sqref="T410:U412">
    <cfRule type="cellIs" dxfId="600" priority="1057" stopIfTrue="1" operator="equal">
      <formula>"No Aceptable Con Control Esp."</formula>
    </cfRule>
  </conditionalFormatting>
  <conditionalFormatting sqref="U410:U412">
    <cfRule type="containsText" dxfId="599" priority="1055" operator="containsText" text="Mejorable">
      <formula>NOT(ISERROR(SEARCH("Mejorable",U410)))</formula>
    </cfRule>
  </conditionalFormatting>
  <conditionalFormatting sqref="U410:U412">
    <cfRule type="containsText" dxfId="598" priority="1052" operator="containsText" text="No Aceptable o Aceptable con Control Especifico">
      <formula>NOT(ISERROR(SEARCH("No Aceptable o Aceptable con Control Especifico",U410)))</formula>
    </cfRule>
    <cfRule type="containsText" dxfId="597" priority="1053" operator="containsText" text="No Aceptable">
      <formula>NOT(ISERROR(SEARCH("No Aceptable",U410)))</formula>
    </cfRule>
    <cfRule type="containsText" dxfId="596" priority="1054" operator="containsText" text="No Aceptable o Aceptable con Control Especifico">
      <formula>NOT(ISERROR(SEARCH("No Aceptable o Aceptable con Control Especifico",U410)))</formula>
    </cfRule>
  </conditionalFormatting>
  <conditionalFormatting sqref="T410:T412">
    <cfRule type="cellIs" dxfId="595" priority="1051" operator="equal">
      <formula>"II"</formula>
    </cfRule>
  </conditionalFormatting>
  <conditionalFormatting sqref="T420:U420">
    <cfRule type="cellIs" dxfId="594" priority="1047" stopIfTrue="1" operator="equal">
      <formula>"Muy Alto"</formula>
    </cfRule>
    <cfRule type="cellIs" dxfId="593" priority="1048" stopIfTrue="1" operator="equal">
      <formula>"Medio"</formula>
    </cfRule>
    <cfRule type="cellIs" dxfId="592" priority="1049" stopIfTrue="1" operator="equal">
      <formula>"Bajo"</formula>
    </cfRule>
  </conditionalFormatting>
  <conditionalFormatting sqref="T420:U420">
    <cfRule type="cellIs" dxfId="591" priority="1046" stopIfTrue="1" operator="equal">
      <formula>"Alto"</formula>
    </cfRule>
  </conditionalFormatting>
  <conditionalFormatting sqref="T420:U420">
    <cfRule type="cellIs" dxfId="590" priority="1042" stopIfTrue="1" operator="equal">
      <formula>"IV"</formula>
    </cfRule>
    <cfRule type="cellIs" dxfId="589" priority="1043" stopIfTrue="1" operator="equal">
      <formula>"III"</formula>
    </cfRule>
    <cfRule type="cellIs" dxfId="588" priority="1044" stopIfTrue="1" operator="equal">
      <formula>"II"</formula>
    </cfRule>
    <cfRule type="cellIs" dxfId="587" priority="1045" stopIfTrue="1" operator="equal">
      <formula>"I"</formula>
    </cfRule>
  </conditionalFormatting>
  <conditionalFormatting sqref="T420:U420">
    <cfRule type="cellIs" dxfId="586" priority="1040" stopIfTrue="1" operator="equal">
      <formula>"No Aceptable"</formula>
    </cfRule>
    <cfRule type="cellIs" dxfId="585" priority="1041" stopIfTrue="1" operator="equal">
      <formula>"Aceptable"</formula>
    </cfRule>
  </conditionalFormatting>
  <conditionalFormatting sqref="T420:U420">
    <cfRule type="cellIs" dxfId="584" priority="1039" stopIfTrue="1" operator="equal">
      <formula>"No Aceptable Con Control Especifico"</formula>
    </cfRule>
  </conditionalFormatting>
  <conditionalFormatting sqref="T420:U420">
    <cfRule type="cellIs" dxfId="583" priority="1038" stopIfTrue="1" operator="equal">
      <formula>"No Aceptable Con Control Esp."</formula>
    </cfRule>
  </conditionalFormatting>
  <conditionalFormatting sqref="U420">
    <cfRule type="containsText" dxfId="582" priority="1036" operator="containsText" text="Mejorable">
      <formula>NOT(ISERROR(SEARCH("Mejorable",U420)))</formula>
    </cfRule>
  </conditionalFormatting>
  <conditionalFormatting sqref="U420">
    <cfRule type="containsText" dxfId="581" priority="1033" operator="containsText" text="No Aceptable o Aceptable con Control Especifico">
      <formula>NOT(ISERROR(SEARCH("No Aceptable o Aceptable con Control Especifico",U420)))</formula>
    </cfRule>
    <cfRule type="containsText" dxfId="580" priority="1034" operator="containsText" text="No Aceptable">
      <formula>NOT(ISERROR(SEARCH("No Aceptable",U420)))</formula>
    </cfRule>
    <cfRule type="containsText" dxfId="579" priority="1035" operator="containsText" text="No Aceptable o Aceptable con Control Especifico">
      <formula>NOT(ISERROR(SEARCH("No Aceptable o Aceptable con Control Especifico",U420)))</formula>
    </cfRule>
  </conditionalFormatting>
  <conditionalFormatting sqref="T420">
    <cfRule type="cellIs" dxfId="578" priority="1032" operator="equal">
      <formula>"II"</formula>
    </cfRule>
  </conditionalFormatting>
  <conditionalFormatting sqref="T459:U480 T450:U451">
    <cfRule type="cellIs" dxfId="577" priority="1029" stopIfTrue="1" operator="equal">
      <formula>"Muy Alto"</formula>
    </cfRule>
    <cfRule type="cellIs" dxfId="576" priority="1030" stopIfTrue="1" operator="equal">
      <formula>"Medio"</formula>
    </cfRule>
    <cfRule type="cellIs" dxfId="575" priority="1031" stopIfTrue="1" operator="equal">
      <formula>"Bajo"</formula>
    </cfRule>
  </conditionalFormatting>
  <conditionalFormatting sqref="T459:U480 T450:U451">
    <cfRule type="cellIs" dxfId="574" priority="1028" stopIfTrue="1" operator="equal">
      <formula>"Alto"</formula>
    </cfRule>
  </conditionalFormatting>
  <conditionalFormatting sqref="T459:U480 T450:U451">
    <cfRule type="cellIs" dxfId="573" priority="1024" stopIfTrue="1" operator="equal">
      <formula>"IV"</formula>
    </cfRule>
    <cfRule type="cellIs" dxfId="572" priority="1025" stopIfTrue="1" operator="equal">
      <formula>"III"</formula>
    </cfRule>
    <cfRule type="cellIs" dxfId="571" priority="1026" stopIfTrue="1" operator="equal">
      <formula>"II"</formula>
    </cfRule>
    <cfRule type="cellIs" dxfId="570" priority="1027" stopIfTrue="1" operator="equal">
      <formula>"I"</formula>
    </cfRule>
  </conditionalFormatting>
  <conditionalFormatting sqref="T459:U480 T450:U451">
    <cfRule type="cellIs" dxfId="569" priority="1022" stopIfTrue="1" operator="equal">
      <formula>"No Aceptable"</formula>
    </cfRule>
    <cfRule type="cellIs" dxfId="568" priority="1023" stopIfTrue="1" operator="equal">
      <formula>"Aceptable"</formula>
    </cfRule>
  </conditionalFormatting>
  <conditionalFormatting sqref="T459:U480 T450:U451">
    <cfRule type="cellIs" dxfId="567" priority="1021" stopIfTrue="1" operator="equal">
      <formula>"No Aceptable Con Control Especifico"</formula>
    </cfRule>
  </conditionalFormatting>
  <conditionalFormatting sqref="T459:U480 T450:U451">
    <cfRule type="cellIs" dxfId="566" priority="1020" stopIfTrue="1" operator="equal">
      <formula>"No Aceptable Con Control Esp."</formula>
    </cfRule>
  </conditionalFormatting>
  <conditionalFormatting sqref="U459:U480 U450:U451">
    <cfRule type="containsText" dxfId="565" priority="1018" operator="containsText" text="Mejorable">
      <formula>NOT(ISERROR(SEARCH("Mejorable",U450)))</formula>
    </cfRule>
  </conditionalFormatting>
  <conditionalFormatting sqref="U459:U480 U450:U451">
    <cfRule type="containsText" dxfId="564" priority="1015" operator="containsText" text="No Aceptable o Aceptable con Control Especifico">
      <formula>NOT(ISERROR(SEARCH("No Aceptable o Aceptable con Control Especifico",U450)))</formula>
    </cfRule>
    <cfRule type="containsText" dxfId="563" priority="1016" operator="containsText" text="No Aceptable">
      <formula>NOT(ISERROR(SEARCH("No Aceptable",U450)))</formula>
    </cfRule>
    <cfRule type="containsText" dxfId="562" priority="1017" operator="containsText" text="No Aceptable o Aceptable con Control Especifico">
      <formula>NOT(ISERROR(SEARCH("No Aceptable o Aceptable con Control Especifico",U450)))</formula>
    </cfRule>
  </conditionalFormatting>
  <conditionalFormatting sqref="T459:T480 T450:T451">
    <cfRule type="cellIs" dxfId="561" priority="1014" operator="equal">
      <formula>"II"</formula>
    </cfRule>
  </conditionalFormatting>
  <conditionalFormatting sqref="T452:U452">
    <cfRule type="cellIs" dxfId="560" priority="1011" stopIfTrue="1" operator="equal">
      <formula>"Muy Alto"</formula>
    </cfRule>
    <cfRule type="cellIs" dxfId="559" priority="1012" stopIfTrue="1" operator="equal">
      <formula>"Medio"</formula>
    </cfRule>
    <cfRule type="cellIs" dxfId="558" priority="1013" stopIfTrue="1" operator="equal">
      <formula>"Bajo"</formula>
    </cfRule>
  </conditionalFormatting>
  <conditionalFormatting sqref="T452:U452">
    <cfRule type="cellIs" dxfId="557" priority="1010" stopIfTrue="1" operator="equal">
      <formula>"Alto"</formula>
    </cfRule>
  </conditionalFormatting>
  <conditionalFormatting sqref="T452:U452">
    <cfRule type="cellIs" dxfId="556" priority="1006" stopIfTrue="1" operator="equal">
      <formula>"IV"</formula>
    </cfRule>
    <cfRule type="cellIs" dxfId="555" priority="1007" stopIfTrue="1" operator="equal">
      <formula>"III"</formula>
    </cfRule>
    <cfRule type="cellIs" dxfId="554" priority="1008" stopIfTrue="1" operator="equal">
      <formula>"II"</formula>
    </cfRule>
    <cfRule type="cellIs" dxfId="553" priority="1009" stopIfTrue="1" operator="equal">
      <formula>"I"</formula>
    </cfRule>
  </conditionalFormatting>
  <conditionalFormatting sqref="T452:U452">
    <cfRule type="cellIs" dxfId="552" priority="1004" stopIfTrue="1" operator="equal">
      <formula>"No Aceptable"</formula>
    </cfRule>
    <cfRule type="cellIs" dxfId="551" priority="1005" stopIfTrue="1" operator="equal">
      <formula>"Aceptable"</formula>
    </cfRule>
  </conditionalFormatting>
  <conditionalFormatting sqref="T452:U452">
    <cfRule type="cellIs" dxfId="550" priority="1003" stopIfTrue="1" operator="equal">
      <formula>"No Aceptable Con Control Especifico"</formula>
    </cfRule>
  </conditionalFormatting>
  <conditionalFormatting sqref="T452:U452">
    <cfRule type="cellIs" dxfId="549" priority="1002" stopIfTrue="1" operator="equal">
      <formula>"No Aceptable Con Control Esp."</formula>
    </cfRule>
  </conditionalFormatting>
  <conditionalFormatting sqref="U452">
    <cfRule type="containsText" dxfId="548" priority="1000" operator="containsText" text="Mejorable">
      <formula>NOT(ISERROR(SEARCH("Mejorable",U452)))</formula>
    </cfRule>
  </conditionalFormatting>
  <conditionalFormatting sqref="U452">
    <cfRule type="containsText" dxfId="547" priority="997" operator="containsText" text="No Aceptable o Aceptable con Control Especifico">
      <formula>NOT(ISERROR(SEARCH("No Aceptable o Aceptable con Control Especifico",U452)))</formula>
    </cfRule>
    <cfRule type="containsText" dxfId="546" priority="998" operator="containsText" text="No Aceptable">
      <formula>NOT(ISERROR(SEARCH("No Aceptable",U452)))</formula>
    </cfRule>
    <cfRule type="containsText" dxfId="545" priority="999" operator="containsText" text="No Aceptable o Aceptable con Control Especifico">
      <formula>NOT(ISERROR(SEARCH("No Aceptable o Aceptable con Control Especifico",U452)))</formula>
    </cfRule>
  </conditionalFormatting>
  <conditionalFormatting sqref="T452">
    <cfRule type="cellIs" dxfId="544" priority="996" operator="equal">
      <formula>"II"</formula>
    </cfRule>
  </conditionalFormatting>
  <conditionalFormatting sqref="T447:U449">
    <cfRule type="cellIs" dxfId="543" priority="993" stopIfTrue="1" operator="equal">
      <formula>"Muy Alto"</formula>
    </cfRule>
    <cfRule type="cellIs" dxfId="542" priority="994" stopIfTrue="1" operator="equal">
      <formula>"Medio"</formula>
    </cfRule>
    <cfRule type="cellIs" dxfId="541" priority="995" stopIfTrue="1" operator="equal">
      <formula>"Bajo"</formula>
    </cfRule>
  </conditionalFormatting>
  <conditionalFormatting sqref="T447:U449">
    <cfRule type="cellIs" dxfId="540" priority="992" stopIfTrue="1" operator="equal">
      <formula>"Alto"</formula>
    </cfRule>
  </conditionalFormatting>
  <conditionalFormatting sqref="T447:U449">
    <cfRule type="cellIs" dxfId="539" priority="988" stopIfTrue="1" operator="equal">
      <formula>"IV"</formula>
    </cfRule>
    <cfRule type="cellIs" dxfId="538" priority="989" stopIfTrue="1" operator="equal">
      <formula>"III"</formula>
    </cfRule>
    <cfRule type="cellIs" dxfId="537" priority="990" stopIfTrue="1" operator="equal">
      <formula>"II"</formula>
    </cfRule>
    <cfRule type="cellIs" dxfId="536" priority="991" stopIfTrue="1" operator="equal">
      <formula>"I"</formula>
    </cfRule>
  </conditionalFormatting>
  <conditionalFormatting sqref="T447:U449">
    <cfRule type="cellIs" dxfId="535" priority="986" stopIfTrue="1" operator="equal">
      <formula>"No Aceptable"</formula>
    </cfRule>
    <cfRule type="cellIs" dxfId="534" priority="987" stopIfTrue="1" operator="equal">
      <formula>"Aceptable"</formula>
    </cfRule>
  </conditionalFormatting>
  <conditionalFormatting sqref="T447:U449">
    <cfRule type="cellIs" dxfId="533" priority="985" stopIfTrue="1" operator="equal">
      <formula>"No Aceptable Con Control Especifico"</formula>
    </cfRule>
  </conditionalFormatting>
  <conditionalFormatting sqref="T447:U449">
    <cfRule type="cellIs" dxfId="532" priority="984" stopIfTrue="1" operator="equal">
      <formula>"No Aceptable Con Control Esp."</formula>
    </cfRule>
  </conditionalFormatting>
  <conditionalFormatting sqref="U447:U449">
    <cfRule type="containsText" dxfId="531" priority="982" operator="containsText" text="Mejorable">
      <formula>NOT(ISERROR(SEARCH("Mejorable",U447)))</formula>
    </cfRule>
  </conditionalFormatting>
  <conditionalFormatting sqref="U447:U449">
    <cfRule type="containsText" dxfId="530" priority="979" operator="containsText" text="No Aceptable o Aceptable con Control Especifico">
      <formula>NOT(ISERROR(SEARCH("No Aceptable o Aceptable con Control Especifico",U447)))</formula>
    </cfRule>
    <cfRule type="containsText" dxfId="529" priority="980" operator="containsText" text="No Aceptable">
      <formula>NOT(ISERROR(SEARCH("No Aceptable",U447)))</formula>
    </cfRule>
    <cfRule type="containsText" dxfId="528" priority="981" operator="containsText" text="No Aceptable o Aceptable con Control Especifico">
      <formula>NOT(ISERROR(SEARCH("No Aceptable o Aceptable con Control Especifico",U447)))</formula>
    </cfRule>
  </conditionalFormatting>
  <conditionalFormatting sqref="T447:T449">
    <cfRule type="cellIs" dxfId="527" priority="978" operator="equal">
      <formula>"II"</formula>
    </cfRule>
  </conditionalFormatting>
  <conditionalFormatting sqref="T457:U457">
    <cfRule type="cellIs" dxfId="526" priority="974" stopIfTrue="1" operator="equal">
      <formula>"Muy Alto"</formula>
    </cfRule>
    <cfRule type="cellIs" dxfId="525" priority="975" stopIfTrue="1" operator="equal">
      <formula>"Medio"</formula>
    </cfRule>
    <cfRule type="cellIs" dxfId="524" priority="976" stopIfTrue="1" operator="equal">
      <formula>"Bajo"</formula>
    </cfRule>
  </conditionalFormatting>
  <conditionalFormatting sqref="T457:U457">
    <cfRule type="cellIs" dxfId="523" priority="973" stopIfTrue="1" operator="equal">
      <formula>"Alto"</formula>
    </cfRule>
  </conditionalFormatting>
  <conditionalFormatting sqref="T457:U457">
    <cfRule type="cellIs" dxfId="522" priority="969" stopIfTrue="1" operator="equal">
      <formula>"IV"</formula>
    </cfRule>
    <cfRule type="cellIs" dxfId="521" priority="970" stopIfTrue="1" operator="equal">
      <formula>"III"</formula>
    </cfRule>
    <cfRule type="cellIs" dxfId="520" priority="971" stopIfTrue="1" operator="equal">
      <formula>"II"</formula>
    </cfRule>
    <cfRule type="cellIs" dxfId="519" priority="972" stopIfTrue="1" operator="equal">
      <formula>"I"</formula>
    </cfRule>
  </conditionalFormatting>
  <conditionalFormatting sqref="T457:U457">
    <cfRule type="cellIs" dxfId="518" priority="967" stopIfTrue="1" operator="equal">
      <formula>"No Aceptable"</formula>
    </cfRule>
    <cfRule type="cellIs" dxfId="517" priority="968" stopIfTrue="1" operator="equal">
      <formula>"Aceptable"</formula>
    </cfRule>
  </conditionalFormatting>
  <conditionalFormatting sqref="T457:U457">
    <cfRule type="cellIs" dxfId="516" priority="966" stopIfTrue="1" operator="equal">
      <formula>"No Aceptable Con Control Especifico"</formula>
    </cfRule>
  </conditionalFormatting>
  <conditionalFormatting sqref="T457:U457">
    <cfRule type="cellIs" dxfId="515" priority="965" stopIfTrue="1" operator="equal">
      <formula>"No Aceptable Con Control Esp."</formula>
    </cfRule>
  </conditionalFormatting>
  <conditionalFormatting sqref="U457">
    <cfRule type="containsText" dxfId="514" priority="963" operator="containsText" text="Mejorable">
      <formula>NOT(ISERROR(SEARCH("Mejorable",U457)))</formula>
    </cfRule>
  </conditionalFormatting>
  <conditionalFormatting sqref="U457">
    <cfRule type="containsText" dxfId="513" priority="960" operator="containsText" text="No Aceptable o Aceptable con Control Especifico">
      <formula>NOT(ISERROR(SEARCH("No Aceptable o Aceptable con Control Especifico",U457)))</formula>
    </cfRule>
    <cfRule type="containsText" dxfId="512" priority="961" operator="containsText" text="No Aceptable">
      <formula>NOT(ISERROR(SEARCH("No Aceptable",U457)))</formula>
    </cfRule>
    <cfRule type="containsText" dxfId="511" priority="962" operator="containsText" text="No Aceptable o Aceptable con Control Especifico">
      <formula>NOT(ISERROR(SEARCH("No Aceptable o Aceptable con Control Especifico",U457)))</formula>
    </cfRule>
  </conditionalFormatting>
  <conditionalFormatting sqref="T457">
    <cfRule type="cellIs" dxfId="510" priority="959" operator="equal">
      <formula>"II"</formula>
    </cfRule>
  </conditionalFormatting>
  <conditionalFormatting sqref="T496:U517 T487:U488">
    <cfRule type="cellIs" dxfId="509" priority="956" stopIfTrue="1" operator="equal">
      <formula>"Muy Alto"</formula>
    </cfRule>
    <cfRule type="cellIs" dxfId="508" priority="957" stopIfTrue="1" operator="equal">
      <formula>"Medio"</formula>
    </cfRule>
    <cfRule type="cellIs" dxfId="507" priority="958" stopIfTrue="1" operator="equal">
      <formula>"Bajo"</formula>
    </cfRule>
  </conditionalFormatting>
  <conditionalFormatting sqref="T496:U517 T487:U488">
    <cfRule type="cellIs" dxfId="506" priority="955" stopIfTrue="1" operator="equal">
      <formula>"Alto"</formula>
    </cfRule>
  </conditionalFormatting>
  <conditionalFormatting sqref="T496:U517 T487:U488">
    <cfRule type="cellIs" dxfId="505" priority="951" stopIfTrue="1" operator="equal">
      <formula>"IV"</formula>
    </cfRule>
    <cfRule type="cellIs" dxfId="504" priority="952" stopIfTrue="1" operator="equal">
      <formula>"III"</formula>
    </cfRule>
    <cfRule type="cellIs" dxfId="503" priority="953" stopIfTrue="1" operator="equal">
      <formula>"II"</formula>
    </cfRule>
    <cfRule type="cellIs" dxfId="502" priority="954" stopIfTrue="1" operator="equal">
      <formula>"I"</formula>
    </cfRule>
  </conditionalFormatting>
  <conditionalFormatting sqref="T496:U517 T487:U488">
    <cfRule type="cellIs" dxfId="501" priority="949" stopIfTrue="1" operator="equal">
      <formula>"No Aceptable"</formula>
    </cfRule>
    <cfRule type="cellIs" dxfId="500" priority="950" stopIfTrue="1" operator="equal">
      <formula>"Aceptable"</formula>
    </cfRule>
  </conditionalFormatting>
  <conditionalFormatting sqref="T496:U517 T487:U488">
    <cfRule type="cellIs" dxfId="499" priority="948" stopIfTrue="1" operator="equal">
      <formula>"No Aceptable Con Control Especifico"</formula>
    </cfRule>
  </conditionalFormatting>
  <conditionalFormatting sqref="T496:U517 T487:U488">
    <cfRule type="cellIs" dxfId="498" priority="947" stopIfTrue="1" operator="equal">
      <formula>"No Aceptable Con Control Esp."</formula>
    </cfRule>
  </conditionalFormatting>
  <conditionalFormatting sqref="U496:U517 U487:U488">
    <cfRule type="containsText" dxfId="497" priority="945" operator="containsText" text="Mejorable">
      <formula>NOT(ISERROR(SEARCH("Mejorable",U487)))</formula>
    </cfRule>
  </conditionalFormatting>
  <conditionalFormatting sqref="U496:U517 U487:U488">
    <cfRule type="containsText" dxfId="496" priority="942" operator="containsText" text="No Aceptable o Aceptable con Control Especifico">
      <formula>NOT(ISERROR(SEARCH("No Aceptable o Aceptable con Control Especifico",U487)))</formula>
    </cfRule>
    <cfRule type="containsText" dxfId="495" priority="943" operator="containsText" text="No Aceptable">
      <formula>NOT(ISERROR(SEARCH("No Aceptable",U487)))</formula>
    </cfRule>
    <cfRule type="containsText" dxfId="494" priority="944" operator="containsText" text="No Aceptable o Aceptable con Control Especifico">
      <formula>NOT(ISERROR(SEARCH("No Aceptable o Aceptable con Control Especifico",U487)))</formula>
    </cfRule>
  </conditionalFormatting>
  <conditionalFormatting sqref="T496:T517 T487:T488">
    <cfRule type="cellIs" dxfId="493" priority="941" operator="equal">
      <formula>"II"</formula>
    </cfRule>
  </conditionalFormatting>
  <conditionalFormatting sqref="T489:U489">
    <cfRule type="cellIs" dxfId="492" priority="938" stopIfTrue="1" operator="equal">
      <formula>"Muy Alto"</formula>
    </cfRule>
    <cfRule type="cellIs" dxfId="491" priority="939" stopIfTrue="1" operator="equal">
      <formula>"Medio"</formula>
    </cfRule>
    <cfRule type="cellIs" dxfId="490" priority="940" stopIfTrue="1" operator="equal">
      <formula>"Bajo"</formula>
    </cfRule>
  </conditionalFormatting>
  <conditionalFormatting sqref="T489:U489">
    <cfRule type="cellIs" dxfId="489" priority="937" stopIfTrue="1" operator="equal">
      <formula>"Alto"</formula>
    </cfRule>
  </conditionalFormatting>
  <conditionalFormatting sqref="T489:U489">
    <cfRule type="cellIs" dxfId="488" priority="933" stopIfTrue="1" operator="equal">
      <formula>"IV"</formula>
    </cfRule>
    <cfRule type="cellIs" dxfId="487" priority="934" stopIfTrue="1" operator="equal">
      <formula>"III"</formula>
    </cfRule>
    <cfRule type="cellIs" dxfId="486" priority="935" stopIfTrue="1" operator="equal">
      <formula>"II"</formula>
    </cfRule>
    <cfRule type="cellIs" dxfId="485" priority="936" stopIfTrue="1" operator="equal">
      <formula>"I"</formula>
    </cfRule>
  </conditionalFormatting>
  <conditionalFormatting sqref="T489:U489">
    <cfRule type="cellIs" dxfId="484" priority="931" stopIfTrue="1" operator="equal">
      <formula>"No Aceptable"</formula>
    </cfRule>
    <cfRule type="cellIs" dxfId="483" priority="932" stopIfTrue="1" operator="equal">
      <formula>"Aceptable"</formula>
    </cfRule>
  </conditionalFormatting>
  <conditionalFormatting sqref="T489:U489">
    <cfRule type="cellIs" dxfId="482" priority="930" stopIfTrue="1" operator="equal">
      <formula>"No Aceptable Con Control Especifico"</formula>
    </cfRule>
  </conditionalFormatting>
  <conditionalFormatting sqref="T489:U489">
    <cfRule type="cellIs" dxfId="481" priority="929" stopIfTrue="1" operator="equal">
      <formula>"No Aceptable Con Control Esp."</formula>
    </cfRule>
  </conditionalFormatting>
  <conditionalFormatting sqref="U489">
    <cfRule type="containsText" dxfId="480" priority="927" operator="containsText" text="Mejorable">
      <formula>NOT(ISERROR(SEARCH("Mejorable",U489)))</formula>
    </cfRule>
  </conditionalFormatting>
  <conditionalFormatting sqref="U489">
    <cfRule type="containsText" dxfId="479" priority="924" operator="containsText" text="No Aceptable o Aceptable con Control Especifico">
      <formula>NOT(ISERROR(SEARCH("No Aceptable o Aceptable con Control Especifico",U489)))</formula>
    </cfRule>
    <cfRule type="containsText" dxfId="478" priority="925" operator="containsText" text="No Aceptable">
      <formula>NOT(ISERROR(SEARCH("No Aceptable",U489)))</formula>
    </cfRule>
    <cfRule type="containsText" dxfId="477" priority="926" operator="containsText" text="No Aceptable o Aceptable con Control Especifico">
      <formula>NOT(ISERROR(SEARCH("No Aceptable o Aceptable con Control Especifico",U489)))</formula>
    </cfRule>
  </conditionalFormatting>
  <conditionalFormatting sqref="T489">
    <cfRule type="cellIs" dxfId="476" priority="923" operator="equal">
      <formula>"II"</formula>
    </cfRule>
  </conditionalFormatting>
  <conditionalFormatting sqref="T484:U486">
    <cfRule type="cellIs" dxfId="475" priority="920" stopIfTrue="1" operator="equal">
      <formula>"Muy Alto"</formula>
    </cfRule>
    <cfRule type="cellIs" dxfId="474" priority="921" stopIfTrue="1" operator="equal">
      <formula>"Medio"</formula>
    </cfRule>
    <cfRule type="cellIs" dxfId="473" priority="922" stopIfTrue="1" operator="equal">
      <formula>"Bajo"</formula>
    </cfRule>
  </conditionalFormatting>
  <conditionalFormatting sqref="T484:U486">
    <cfRule type="cellIs" dxfId="472" priority="919" stopIfTrue="1" operator="equal">
      <formula>"Alto"</formula>
    </cfRule>
  </conditionalFormatting>
  <conditionalFormatting sqref="T484:U486">
    <cfRule type="cellIs" dxfId="471" priority="915" stopIfTrue="1" operator="equal">
      <formula>"IV"</formula>
    </cfRule>
    <cfRule type="cellIs" dxfId="470" priority="916" stopIfTrue="1" operator="equal">
      <formula>"III"</formula>
    </cfRule>
    <cfRule type="cellIs" dxfId="469" priority="917" stopIfTrue="1" operator="equal">
      <formula>"II"</formula>
    </cfRule>
    <cfRule type="cellIs" dxfId="468" priority="918" stopIfTrue="1" operator="equal">
      <formula>"I"</formula>
    </cfRule>
  </conditionalFormatting>
  <conditionalFormatting sqref="T484:U486">
    <cfRule type="cellIs" dxfId="467" priority="913" stopIfTrue="1" operator="equal">
      <formula>"No Aceptable"</formula>
    </cfRule>
    <cfRule type="cellIs" dxfId="466" priority="914" stopIfTrue="1" operator="equal">
      <formula>"Aceptable"</formula>
    </cfRule>
  </conditionalFormatting>
  <conditionalFormatting sqref="T484:U486">
    <cfRule type="cellIs" dxfId="465" priority="912" stopIfTrue="1" operator="equal">
      <formula>"No Aceptable Con Control Especifico"</formula>
    </cfRule>
  </conditionalFormatting>
  <conditionalFormatting sqref="T484:U486">
    <cfRule type="cellIs" dxfId="464" priority="911" stopIfTrue="1" operator="equal">
      <formula>"No Aceptable Con Control Esp."</formula>
    </cfRule>
  </conditionalFormatting>
  <conditionalFormatting sqref="U484:U486">
    <cfRule type="containsText" dxfId="463" priority="909" operator="containsText" text="Mejorable">
      <formula>NOT(ISERROR(SEARCH("Mejorable",U484)))</formula>
    </cfRule>
  </conditionalFormatting>
  <conditionalFormatting sqref="U484:U486">
    <cfRule type="containsText" dxfId="462" priority="906" operator="containsText" text="No Aceptable o Aceptable con Control Especifico">
      <formula>NOT(ISERROR(SEARCH("No Aceptable o Aceptable con Control Especifico",U484)))</formula>
    </cfRule>
    <cfRule type="containsText" dxfId="461" priority="907" operator="containsText" text="No Aceptable">
      <formula>NOT(ISERROR(SEARCH("No Aceptable",U484)))</formula>
    </cfRule>
    <cfRule type="containsText" dxfId="460" priority="908" operator="containsText" text="No Aceptable o Aceptable con Control Especifico">
      <formula>NOT(ISERROR(SEARCH("No Aceptable o Aceptable con Control Especifico",U484)))</formula>
    </cfRule>
  </conditionalFormatting>
  <conditionalFormatting sqref="T484:T486">
    <cfRule type="cellIs" dxfId="459" priority="905" operator="equal">
      <formula>"II"</formula>
    </cfRule>
  </conditionalFormatting>
  <conditionalFormatting sqref="T494:U494">
    <cfRule type="cellIs" dxfId="458" priority="901" stopIfTrue="1" operator="equal">
      <formula>"Muy Alto"</formula>
    </cfRule>
    <cfRule type="cellIs" dxfId="457" priority="902" stopIfTrue="1" operator="equal">
      <formula>"Medio"</formula>
    </cfRule>
    <cfRule type="cellIs" dxfId="456" priority="903" stopIfTrue="1" operator="equal">
      <formula>"Bajo"</formula>
    </cfRule>
  </conditionalFormatting>
  <conditionalFormatting sqref="T494:U494">
    <cfRule type="cellIs" dxfId="455" priority="900" stopIfTrue="1" operator="equal">
      <formula>"Alto"</formula>
    </cfRule>
  </conditionalFormatting>
  <conditionalFormatting sqref="T494:U494">
    <cfRule type="cellIs" dxfId="454" priority="896" stopIfTrue="1" operator="equal">
      <formula>"IV"</formula>
    </cfRule>
    <cfRule type="cellIs" dxfId="453" priority="897" stopIfTrue="1" operator="equal">
      <formula>"III"</formula>
    </cfRule>
    <cfRule type="cellIs" dxfId="452" priority="898" stopIfTrue="1" operator="equal">
      <formula>"II"</formula>
    </cfRule>
    <cfRule type="cellIs" dxfId="451" priority="899" stopIfTrue="1" operator="equal">
      <formula>"I"</formula>
    </cfRule>
  </conditionalFormatting>
  <conditionalFormatting sqref="T494:U494">
    <cfRule type="cellIs" dxfId="450" priority="894" stopIfTrue="1" operator="equal">
      <formula>"No Aceptable"</formula>
    </cfRule>
    <cfRule type="cellIs" dxfId="449" priority="895" stopIfTrue="1" operator="equal">
      <formula>"Aceptable"</formula>
    </cfRule>
  </conditionalFormatting>
  <conditionalFormatting sqref="T494:U494">
    <cfRule type="cellIs" dxfId="448" priority="893" stopIfTrue="1" operator="equal">
      <formula>"No Aceptable Con Control Especifico"</formula>
    </cfRule>
  </conditionalFormatting>
  <conditionalFormatting sqref="T494:U494">
    <cfRule type="cellIs" dxfId="447" priority="892" stopIfTrue="1" operator="equal">
      <formula>"No Aceptable Con Control Esp."</formula>
    </cfRule>
  </conditionalFormatting>
  <conditionalFormatting sqref="U494">
    <cfRule type="containsText" dxfId="446" priority="890" operator="containsText" text="Mejorable">
      <formula>NOT(ISERROR(SEARCH("Mejorable",U494)))</formula>
    </cfRule>
  </conditionalFormatting>
  <conditionalFormatting sqref="U494">
    <cfRule type="containsText" dxfId="445" priority="887" operator="containsText" text="No Aceptable o Aceptable con Control Especifico">
      <formula>NOT(ISERROR(SEARCH("No Aceptable o Aceptable con Control Especifico",U494)))</formula>
    </cfRule>
    <cfRule type="containsText" dxfId="444" priority="888" operator="containsText" text="No Aceptable">
      <formula>NOT(ISERROR(SEARCH("No Aceptable",U494)))</formula>
    </cfRule>
    <cfRule type="containsText" dxfId="443" priority="889" operator="containsText" text="No Aceptable o Aceptable con Control Especifico">
      <formula>NOT(ISERROR(SEARCH("No Aceptable o Aceptable con Control Especifico",U494)))</formula>
    </cfRule>
  </conditionalFormatting>
  <conditionalFormatting sqref="T494">
    <cfRule type="cellIs" dxfId="442" priority="886" operator="equal">
      <formula>"II"</formula>
    </cfRule>
  </conditionalFormatting>
  <conditionalFormatting sqref="P316">
    <cfRule type="cellIs" priority="878" stopIfTrue="1" operator="equal">
      <formula>"10, 25, 50, 100"</formula>
    </cfRule>
  </conditionalFormatting>
  <conditionalFormatting sqref="T20:U23">
    <cfRule type="cellIs" dxfId="441" priority="870" stopIfTrue="1" operator="equal">
      <formula>"Muy Alto"</formula>
    </cfRule>
    <cfRule type="cellIs" dxfId="440" priority="871" stopIfTrue="1" operator="equal">
      <formula>"Medio"</formula>
    </cfRule>
    <cfRule type="cellIs" dxfId="439" priority="872" stopIfTrue="1" operator="equal">
      <formula>"Bajo"</formula>
    </cfRule>
  </conditionalFormatting>
  <conditionalFormatting sqref="T20:U23">
    <cfRule type="cellIs" dxfId="438" priority="869" stopIfTrue="1" operator="equal">
      <formula>"Alto"</formula>
    </cfRule>
  </conditionalFormatting>
  <conditionalFormatting sqref="T20:U23">
    <cfRule type="cellIs" dxfId="437" priority="865" stopIfTrue="1" operator="equal">
      <formula>"IV"</formula>
    </cfRule>
    <cfRule type="cellIs" dxfId="436" priority="866" stopIfTrue="1" operator="equal">
      <formula>"III"</formula>
    </cfRule>
    <cfRule type="cellIs" dxfId="435" priority="867" stopIfTrue="1" operator="equal">
      <formula>"II"</formula>
    </cfRule>
    <cfRule type="cellIs" dxfId="434" priority="868" stopIfTrue="1" operator="equal">
      <formula>"I"</formula>
    </cfRule>
  </conditionalFormatting>
  <conditionalFormatting sqref="T20:U23">
    <cfRule type="cellIs" dxfId="433" priority="863" stopIfTrue="1" operator="equal">
      <formula>"No Aceptable"</formula>
    </cfRule>
    <cfRule type="cellIs" dxfId="432" priority="864" stopIfTrue="1" operator="equal">
      <formula>"Aceptable"</formula>
    </cfRule>
  </conditionalFormatting>
  <conditionalFormatting sqref="T20:U23">
    <cfRule type="cellIs" dxfId="431" priority="862" stopIfTrue="1" operator="equal">
      <formula>"No Aceptable Con Control Especifico"</formula>
    </cfRule>
  </conditionalFormatting>
  <conditionalFormatting sqref="T20:U23">
    <cfRule type="cellIs" dxfId="430" priority="861" stopIfTrue="1" operator="equal">
      <formula>"No Aceptable Con Control Esp."</formula>
    </cfRule>
  </conditionalFormatting>
  <conditionalFormatting sqref="P20:P23">
    <cfRule type="cellIs" priority="860" stopIfTrue="1" operator="equal">
      <formula>"10, 25, 50, 100"</formula>
    </cfRule>
  </conditionalFormatting>
  <conditionalFormatting sqref="U20:U23">
    <cfRule type="containsText" dxfId="429" priority="859" operator="containsText" text="Mejorable">
      <formula>NOT(ISERROR(SEARCH("Mejorable",U20)))</formula>
    </cfRule>
  </conditionalFormatting>
  <conditionalFormatting sqref="U20:U23">
    <cfRule type="containsText" dxfId="428" priority="856" operator="containsText" text="No Aceptable o Aceptable con Control Especifico">
      <formula>NOT(ISERROR(SEARCH("No Aceptable o Aceptable con Control Especifico",U20)))</formula>
    </cfRule>
    <cfRule type="containsText" dxfId="427" priority="857" operator="containsText" text="No Aceptable">
      <formula>NOT(ISERROR(SEARCH("No Aceptable",U20)))</formula>
    </cfRule>
    <cfRule type="containsText" dxfId="426" priority="858" operator="containsText" text="No Aceptable o Aceptable con Control Especifico">
      <formula>NOT(ISERROR(SEARCH("No Aceptable o Aceptable con Control Especifico",U20)))</formula>
    </cfRule>
  </conditionalFormatting>
  <conditionalFormatting sqref="T20:T23">
    <cfRule type="cellIs" dxfId="425" priority="855" operator="equal">
      <formula>"II"</formula>
    </cfRule>
  </conditionalFormatting>
  <conditionalFormatting sqref="T57:U60">
    <cfRule type="cellIs" dxfId="424" priority="852" stopIfTrue="1" operator="equal">
      <formula>"Muy Alto"</formula>
    </cfRule>
    <cfRule type="cellIs" dxfId="423" priority="853" stopIfTrue="1" operator="equal">
      <formula>"Medio"</formula>
    </cfRule>
    <cfRule type="cellIs" dxfId="422" priority="854" stopIfTrue="1" operator="equal">
      <formula>"Bajo"</formula>
    </cfRule>
  </conditionalFormatting>
  <conditionalFormatting sqref="T57:U60">
    <cfRule type="cellIs" dxfId="421" priority="851" stopIfTrue="1" operator="equal">
      <formula>"Alto"</formula>
    </cfRule>
  </conditionalFormatting>
  <conditionalFormatting sqref="T57:U60">
    <cfRule type="cellIs" dxfId="420" priority="847" stopIfTrue="1" operator="equal">
      <formula>"IV"</formula>
    </cfRule>
    <cfRule type="cellIs" dxfId="419" priority="848" stopIfTrue="1" operator="equal">
      <formula>"III"</formula>
    </cfRule>
    <cfRule type="cellIs" dxfId="418" priority="849" stopIfTrue="1" operator="equal">
      <formula>"II"</formula>
    </cfRule>
    <cfRule type="cellIs" dxfId="417" priority="850" stopIfTrue="1" operator="equal">
      <formula>"I"</formula>
    </cfRule>
  </conditionalFormatting>
  <conditionalFormatting sqref="T57:U60">
    <cfRule type="cellIs" dxfId="416" priority="845" stopIfTrue="1" operator="equal">
      <formula>"No Aceptable"</formula>
    </cfRule>
    <cfRule type="cellIs" dxfId="415" priority="846" stopIfTrue="1" operator="equal">
      <formula>"Aceptable"</formula>
    </cfRule>
  </conditionalFormatting>
  <conditionalFormatting sqref="T57:U60">
    <cfRule type="cellIs" dxfId="414" priority="844" stopIfTrue="1" operator="equal">
      <formula>"No Aceptable Con Control Especifico"</formula>
    </cfRule>
  </conditionalFormatting>
  <conditionalFormatting sqref="T57:U60">
    <cfRule type="cellIs" dxfId="413" priority="843" stopIfTrue="1" operator="equal">
      <formula>"No Aceptable Con Control Esp."</formula>
    </cfRule>
  </conditionalFormatting>
  <conditionalFormatting sqref="U57:U60">
    <cfRule type="containsText" dxfId="412" priority="841" operator="containsText" text="Mejorable">
      <formula>NOT(ISERROR(SEARCH("Mejorable",U57)))</formula>
    </cfRule>
  </conditionalFormatting>
  <conditionalFormatting sqref="U57:U60">
    <cfRule type="containsText" dxfId="411" priority="838" operator="containsText" text="No Aceptable o Aceptable con Control Especifico">
      <formula>NOT(ISERROR(SEARCH("No Aceptable o Aceptable con Control Especifico",U57)))</formula>
    </cfRule>
    <cfRule type="containsText" dxfId="410" priority="839" operator="containsText" text="No Aceptable">
      <formula>NOT(ISERROR(SEARCH("No Aceptable",U57)))</formula>
    </cfRule>
    <cfRule type="containsText" dxfId="409" priority="840" operator="containsText" text="No Aceptable o Aceptable con Control Especifico">
      <formula>NOT(ISERROR(SEARCH("No Aceptable o Aceptable con Control Especifico",U57)))</formula>
    </cfRule>
  </conditionalFormatting>
  <conditionalFormatting sqref="T57:T60">
    <cfRule type="cellIs" dxfId="408" priority="837" operator="equal">
      <formula>"II"</formula>
    </cfRule>
  </conditionalFormatting>
  <conditionalFormatting sqref="T94:U97">
    <cfRule type="cellIs" dxfId="407" priority="834" stopIfTrue="1" operator="equal">
      <formula>"Muy Alto"</formula>
    </cfRule>
    <cfRule type="cellIs" dxfId="406" priority="835" stopIfTrue="1" operator="equal">
      <formula>"Medio"</formula>
    </cfRule>
    <cfRule type="cellIs" dxfId="405" priority="836" stopIfTrue="1" operator="equal">
      <formula>"Bajo"</formula>
    </cfRule>
  </conditionalFormatting>
  <conditionalFormatting sqref="T94:U97">
    <cfRule type="cellIs" dxfId="404" priority="833" stopIfTrue="1" operator="equal">
      <formula>"Alto"</formula>
    </cfRule>
  </conditionalFormatting>
  <conditionalFormatting sqref="T94:U97">
    <cfRule type="cellIs" dxfId="403" priority="829" stopIfTrue="1" operator="equal">
      <formula>"IV"</formula>
    </cfRule>
    <cfRule type="cellIs" dxfId="402" priority="830" stopIfTrue="1" operator="equal">
      <formula>"III"</formula>
    </cfRule>
    <cfRule type="cellIs" dxfId="401" priority="831" stopIfTrue="1" operator="equal">
      <formula>"II"</formula>
    </cfRule>
    <cfRule type="cellIs" dxfId="400" priority="832" stopIfTrue="1" operator="equal">
      <formula>"I"</formula>
    </cfRule>
  </conditionalFormatting>
  <conditionalFormatting sqref="T94:U97">
    <cfRule type="cellIs" dxfId="399" priority="827" stopIfTrue="1" operator="equal">
      <formula>"No Aceptable"</formula>
    </cfRule>
    <cfRule type="cellIs" dxfId="398" priority="828" stopIfTrue="1" operator="equal">
      <formula>"Aceptable"</formula>
    </cfRule>
  </conditionalFormatting>
  <conditionalFormatting sqref="T94:U97">
    <cfRule type="cellIs" dxfId="397" priority="826" stopIfTrue="1" operator="equal">
      <formula>"No Aceptable Con Control Especifico"</formula>
    </cfRule>
  </conditionalFormatting>
  <conditionalFormatting sqref="T94:U97">
    <cfRule type="cellIs" dxfId="396" priority="825" stopIfTrue="1" operator="equal">
      <formula>"No Aceptable Con Control Esp."</formula>
    </cfRule>
  </conditionalFormatting>
  <conditionalFormatting sqref="U94:U97">
    <cfRule type="containsText" dxfId="395" priority="823" operator="containsText" text="Mejorable">
      <formula>NOT(ISERROR(SEARCH("Mejorable",U94)))</formula>
    </cfRule>
  </conditionalFormatting>
  <conditionalFormatting sqref="U94:U97">
    <cfRule type="containsText" dxfId="394" priority="820" operator="containsText" text="No Aceptable o Aceptable con Control Especifico">
      <formula>NOT(ISERROR(SEARCH("No Aceptable o Aceptable con Control Especifico",U94)))</formula>
    </cfRule>
    <cfRule type="containsText" dxfId="393" priority="821" operator="containsText" text="No Aceptable">
      <formula>NOT(ISERROR(SEARCH("No Aceptable",U94)))</formula>
    </cfRule>
    <cfRule type="containsText" dxfId="392" priority="822" operator="containsText" text="No Aceptable o Aceptable con Control Especifico">
      <formula>NOT(ISERROR(SEARCH("No Aceptable o Aceptable con Control Especifico",U94)))</formula>
    </cfRule>
  </conditionalFormatting>
  <conditionalFormatting sqref="T94:T97">
    <cfRule type="cellIs" dxfId="391" priority="819" operator="equal">
      <formula>"II"</formula>
    </cfRule>
  </conditionalFormatting>
  <conditionalFormatting sqref="T131:U134">
    <cfRule type="cellIs" dxfId="390" priority="816" stopIfTrue="1" operator="equal">
      <formula>"Muy Alto"</formula>
    </cfRule>
    <cfRule type="cellIs" dxfId="389" priority="817" stopIfTrue="1" operator="equal">
      <formula>"Medio"</formula>
    </cfRule>
    <cfRule type="cellIs" dxfId="388" priority="818" stopIfTrue="1" operator="equal">
      <formula>"Bajo"</formula>
    </cfRule>
  </conditionalFormatting>
  <conditionalFormatting sqref="T131:U134">
    <cfRule type="cellIs" dxfId="387" priority="815" stopIfTrue="1" operator="equal">
      <formula>"Alto"</formula>
    </cfRule>
  </conditionalFormatting>
  <conditionalFormatting sqref="T131:U134">
    <cfRule type="cellIs" dxfId="386" priority="811" stopIfTrue="1" operator="equal">
      <formula>"IV"</formula>
    </cfRule>
    <cfRule type="cellIs" dxfId="385" priority="812" stopIfTrue="1" operator="equal">
      <formula>"III"</formula>
    </cfRule>
    <cfRule type="cellIs" dxfId="384" priority="813" stopIfTrue="1" operator="equal">
      <formula>"II"</formula>
    </cfRule>
    <cfRule type="cellIs" dxfId="383" priority="814" stopIfTrue="1" operator="equal">
      <formula>"I"</formula>
    </cfRule>
  </conditionalFormatting>
  <conditionalFormatting sqref="T131:U134">
    <cfRule type="cellIs" dxfId="382" priority="809" stopIfTrue="1" operator="equal">
      <formula>"No Aceptable"</formula>
    </cfRule>
    <cfRule type="cellIs" dxfId="381" priority="810" stopIfTrue="1" operator="equal">
      <formula>"Aceptable"</formula>
    </cfRule>
  </conditionalFormatting>
  <conditionalFormatting sqref="T131:U134">
    <cfRule type="cellIs" dxfId="380" priority="808" stopIfTrue="1" operator="equal">
      <formula>"No Aceptable Con Control Especifico"</formula>
    </cfRule>
  </conditionalFormatting>
  <conditionalFormatting sqref="T131:U134">
    <cfRule type="cellIs" dxfId="379" priority="807" stopIfTrue="1" operator="equal">
      <formula>"No Aceptable Con Control Esp."</formula>
    </cfRule>
  </conditionalFormatting>
  <conditionalFormatting sqref="U131:U134">
    <cfRule type="containsText" dxfId="378" priority="805" operator="containsText" text="Mejorable">
      <formula>NOT(ISERROR(SEARCH("Mejorable",U131)))</formula>
    </cfRule>
  </conditionalFormatting>
  <conditionalFormatting sqref="U131:U134">
    <cfRule type="containsText" dxfId="377" priority="802" operator="containsText" text="No Aceptable o Aceptable con Control Especifico">
      <formula>NOT(ISERROR(SEARCH("No Aceptable o Aceptable con Control Especifico",U131)))</formula>
    </cfRule>
    <cfRule type="containsText" dxfId="376" priority="803" operator="containsText" text="No Aceptable">
      <formula>NOT(ISERROR(SEARCH("No Aceptable",U131)))</formula>
    </cfRule>
    <cfRule type="containsText" dxfId="375" priority="804" operator="containsText" text="No Aceptable o Aceptable con Control Especifico">
      <formula>NOT(ISERROR(SEARCH("No Aceptable o Aceptable con Control Especifico",U131)))</formula>
    </cfRule>
  </conditionalFormatting>
  <conditionalFormatting sqref="T131:T134">
    <cfRule type="cellIs" dxfId="374" priority="801" operator="equal">
      <formula>"II"</formula>
    </cfRule>
  </conditionalFormatting>
  <conditionalFormatting sqref="T168:U171">
    <cfRule type="cellIs" dxfId="373" priority="798" stopIfTrue="1" operator="equal">
      <formula>"Muy Alto"</formula>
    </cfRule>
    <cfRule type="cellIs" dxfId="372" priority="799" stopIfTrue="1" operator="equal">
      <formula>"Medio"</formula>
    </cfRule>
    <cfRule type="cellIs" dxfId="371" priority="800" stopIfTrue="1" operator="equal">
      <formula>"Bajo"</formula>
    </cfRule>
  </conditionalFormatting>
  <conditionalFormatting sqref="T168:U171">
    <cfRule type="cellIs" dxfId="370" priority="797" stopIfTrue="1" operator="equal">
      <formula>"Alto"</formula>
    </cfRule>
  </conditionalFormatting>
  <conditionalFormatting sqref="T168:U171">
    <cfRule type="cellIs" dxfId="369" priority="793" stopIfTrue="1" operator="equal">
      <formula>"IV"</formula>
    </cfRule>
    <cfRule type="cellIs" dxfId="368" priority="794" stopIfTrue="1" operator="equal">
      <formula>"III"</formula>
    </cfRule>
    <cfRule type="cellIs" dxfId="367" priority="795" stopIfTrue="1" operator="equal">
      <formula>"II"</formula>
    </cfRule>
    <cfRule type="cellIs" dxfId="366" priority="796" stopIfTrue="1" operator="equal">
      <formula>"I"</formula>
    </cfRule>
  </conditionalFormatting>
  <conditionalFormatting sqref="T168:U171">
    <cfRule type="cellIs" dxfId="365" priority="791" stopIfTrue="1" operator="equal">
      <formula>"No Aceptable"</formula>
    </cfRule>
    <cfRule type="cellIs" dxfId="364" priority="792" stopIfTrue="1" operator="equal">
      <formula>"Aceptable"</formula>
    </cfRule>
  </conditionalFormatting>
  <conditionalFormatting sqref="T168:U171">
    <cfRule type="cellIs" dxfId="363" priority="790" stopIfTrue="1" operator="equal">
      <formula>"No Aceptable Con Control Especifico"</formula>
    </cfRule>
  </conditionalFormatting>
  <conditionalFormatting sqref="T168:U171">
    <cfRule type="cellIs" dxfId="362" priority="789" stopIfTrue="1" operator="equal">
      <formula>"No Aceptable Con Control Esp."</formula>
    </cfRule>
  </conditionalFormatting>
  <conditionalFormatting sqref="U168:U171">
    <cfRule type="containsText" dxfId="361" priority="787" operator="containsText" text="Mejorable">
      <formula>NOT(ISERROR(SEARCH("Mejorable",U168)))</formula>
    </cfRule>
  </conditionalFormatting>
  <conditionalFormatting sqref="U168:U171">
    <cfRule type="containsText" dxfId="360" priority="784" operator="containsText" text="No Aceptable o Aceptable con Control Especifico">
      <formula>NOT(ISERROR(SEARCH("No Aceptable o Aceptable con Control Especifico",U168)))</formula>
    </cfRule>
    <cfRule type="containsText" dxfId="359" priority="785" operator="containsText" text="No Aceptable">
      <formula>NOT(ISERROR(SEARCH("No Aceptable",U168)))</formula>
    </cfRule>
    <cfRule type="containsText" dxfId="358" priority="786" operator="containsText" text="No Aceptable o Aceptable con Control Especifico">
      <formula>NOT(ISERROR(SEARCH("No Aceptable o Aceptable con Control Especifico",U168)))</formula>
    </cfRule>
  </conditionalFormatting>
  <conditionalFormatting sqref="T168:T171">
    <cfRule type="cellIs" dxfId="357" priority="783" operator="equal">
      <formula>"II"</formula>
    </cfRule>
  </conditionalFormatting>
  <conditionalFormatting sqref="T205:U208">
    <cfRule type="cellIs" dxfId="356" priority="780" stopIfTrue="1" operator="equal">
      <formula>"Muy Alto"</formula>
    </cfRule>
    <cfRule type="cellIs" dxfId="355" priority="781" stopIfTrue="1" operator="equal">
      <formula>"Medio"</formula>
    </cfRule>
    <cfRule type="cellIs" dxfId="354" priority="782" stopIfTrue="1" operator="equal">
      <formula>"Bajo"</formula>
    </cfRule>
  </conditionalFormatting>
  <conditionalFormatting sqref="T205:U208">
    <cfRule type="cellIs" dxfId="353" priority="779" stopIfTrue="1" operator="equal">
      <formula>"Alto"</formula>
    </cfRule>
  </conditionalFormatting>
  <conditionalFormatting sqref="T205:U208">
    <cfRule type="cellIs" dxfId="352" priority="775" stopIfTrue="1" operator="equal">
      <formula>"IV"</formula>
    </cfRule>
    <cfRule type="cellIs" dxfId="351" priority="776" stopIfTrue="1" operator="equal">
      <formula>"III"</formula>
    </cfRule>
    <cfRule type="cellIs" dxfId="350" priority="777" stopIfTrue="1" operator="equal">
      <formula>"II"</formula>
    </cfRule>
    <cfRule type="cellIs" dxfId="349" priority="778" stopIfTrue="1" operator="equal">
      <formula>"I"</formula>
    </cfRule>
  </conditionalFormatting>
  <conditionalFormatting sqref="T205:U208">
    <cfRule type="cellIs" dxfId="348" priority="773" stopIfTrue="1" operator="equal">
      <formula>"No Aceptable"</formula>
    </cfRule>
    <cfRule type="cellIs" dxfId="347" priority="774" stopIfTrue="1" operator="equal">
      <formula>"Aceptable"</formula>
    </cfRule>
  </conditionalFormatting>
  <conditionalFormatting sqref="T205:U208">
    <cfRule type="cellIs" dxfId="346" priority="772" stopIfTrue="1" operator="equal">
      <formula>"No Aceptable Con Control Especifico"</formula>
    </cfRule>
  </conditionalFormatting>
  <conditionalFormatting sqref="T205:U208">
    <cfRule type="cellIs" dxfId="345" priority="771" stopIfTrue="1" operator="equal">
      <formula>"No Aceptable Con Control Esp."</formula>
    </cfRule>
  </conditionalFormatting>
  <conditionalFormatting sqref="U205:U208">
    <cfRule type="containsText" dxfId="344" priority="769" operator="containsText" text="Mejorable">
      <formula>NOT(ISERROR(SEARCH("Mejorable",U205)))</formula>
    </cfRule>
  </conditionalFormatting>
  <conditionalFormatting sqref="U205:U208">
    <cfRule type="containsText" dxfId="343" priority="766" operator="containsText" text="No Aceptable o Aceptable con Control Especifico">
      <formula>NOT(ISERROR(SEARCH("No Aceptable o Aceptable con Control Especifico",U205)))</formula>
    </cfRule>
    <cfRule type="containsText" dxfId="342" priority="767" operator="containsText" text="No Aceptable">
      <formula>NOT(ISERROR(SEARCH("No Aceptable",U205)))</formula>
    </cfRule>
    <cfRule type="containsText" dxfId="341" priority="768" operator="containsText" text="No Aceptable o Aceptable con Control Especifico">
      <formula>NOT(ISERROR(SEARCH("No Aceptable o Aceptable con Control Especifico",U205)))</formula>
    </cfRule>
  </conditionalFormatting>
  <conditionalFormatting sqref="T205:T208">
    <cfRule type="cellIs" dxfId="340" priority="765" operator="equal">
      <formula>"II"</formula>
    </cfRule>
  </conditionalFormatting>
  <conditionalFormatting sqref="T242:U245">
    <cfRule type="cellIs" dxfId="339" priority="762" stopIfTrue="1" operator="equal">
      <formula>"Muy Alto"</formula>
    </cfRule>
    <cfRule type="cellIs" dxfId="338" priority="763" stopIfTrue="1" operator="equal">
      <formula>"Medio"</formula>
    </cfRule>
    <cfRule type="cellIs" dxfId="337" priority="764" stopIfTrue="1" operator="equal">
      <formula>"Bajo"</formula>
    </cfRule>
  </conditionalFormatting>
  <conditionalFormatting sqref="T242:U245">
    <cfRule type="cellIs" dxfId="336" priority="761" stopIfTrue="1" operator="equal">
      <formula>"Alto"</formula>
    </cfRule>
  </conditionalFormatting>
  <conditionalFormatting sqref="T242:U245">
    <cfRule type="cellIs" dxfId="335" priority="757" stopIfTrue="1" operator="equal">
      <formula>"IV"</formula>
    </cfRule>
    <cfRule type="cellIs" dxfId="334" priority="758" stopIfTrue="1" operator="equal">
      <formula>"III"</formula>
    </cfRule>
    <cfRule type="cellIs" dxfId="333" priority="759" stopIfTrue="1" operator="equal">
      <formula>"II"</formula>
    </cfRule>
    <cfRule type="cellIs" dxfId="332" priority="760" stopIfTrue="1" operator="equal">
      <formula>"I"</formula>
    </cfRule>
  </conditionalFormatting>
  <conditionalFormatting sqref="T242:U245">
    <cfRule type="cellIs" dxfId="331" priority="755" stopIfTrue="1" operator="equal">
      <formula>"No Aceptable"</formula>
    </cfRule>
    <cfRule type="cellIs" dxfId="330" priority="756" stopIfTrue="1" operator="equal">
      <formula>"Aceptable"</formula>
    </cfRule>
  </conditionalFormatting>
  <conditionalFormatting sqref="T242:U245">
    <cfRule type="cellIs" dxfId="329" priority="754" stopIfTrue="1" operator="equal">
      <formula>"No Aceptable Con Control Especifico"</formula>
    </cfRule>
  </conditionalFormatting>
  <conditionalFormatting sqref="T242:U245">
    <cfRule type="cellIs" dxfId="328" priority="753" stopIfTrue="1" operator="equal">
      <formula>"No Aceptable Con Control Esp."</formula>
    </cfRule>
  </conditionalFormatting>
  <conditionalFormatting sqref="U242:U245">
    <cfRule type="containsText" dxfId="327" priority="751" operator="containsText" text="Mejorable">
      <formula>NOT(ISERROR(SEARCH("Mejorable",U242)))</formula>
    </cfRule>
  </conditionalFormatting>
  <conditionalFormatting sqref="U242:U245">
    <cfRule type="containsText" dxfId="326" priority="748" operator="containsText" text="No Aceptable o Aceptable con Control Especifico">
      <formula>NOT(ISERROR(SEARCH("No Aceptable o Aceptable con Control Especifico",U242)))</formula>
    </cfRule>
    <cfRule type="containsText" dxfId="325" priority="749" operator="containsText" text="No Aceptable">
      <formula>NOT(ISERROR(SEARCH("No Aceptable",U242)))</formula>
    </cfRule>
    <cfRule type="containsText" dxfId="324" priority="750" operator="containsText" text="No Aceptable o Aceptable con Control Especifico">
      <formula>NOT(ISERROR(SEARCH("No Aceptable o Aceptable con Control Especifico",U242)))</formula>
    </cfRule>
  </conditionalFormatting>
  <conditionalFormatting sqref="T242:T245">
    <cfRule type="cellIs" dxfId="323" priority="747" operator="equal">
      <formula>"II"</formula>
    </cfRule>
  </conditionalFormatting>
  <conditionalFormatting sqref="T279:U282">
    <cfRule type="cellIs" dxfId="322" priority="744" stopIfTrue="1" operator="equal">
      <formula>"Muy Alto"</formula>
    </cfRule>
    <cfRule type="cellIs" dxfId="321" priority="745" stopIfTrue="1" operator="equal">
      <formula>"Medio"</formula>
    </cfRule>
    <cfRule type="cellIs" dxfId="320" priority="746" stopIfTrue="1" operator="equal">
      <formula>"Bajo"</formula>
    </cfRule>
  </conditionalFormatting>
  <conditionalFormatting sqref="T279:U282">
    <cfRule type="cellIs" dxfId="319" priority="743" stopIfTrue="1" operator="equal">
      <formula>"Alto"</formula>
    </cfRule>
  </conditionalFormatting>
  <conditionalFormatting sqref="T279:U282">
    <cfRule type="cellIs" dxfId="318" priority="739" stopIfTrue="1" operator="equal">
      <formula>"IV"</formula>
    </cfRule>
    <cfRule type="cellIs" dxfId="317" priority="740" stopIfTrue="1" operator="equal">
      <formula>"III"</formula>
    </cfRule>
    <cfRule type="cellIs" dxfId="316" priority="741" stopIfTrue="1" operator="equal">
      <formula>"II"</formula>
    </cfRule>
    <cfRule type="cellIs" dxfId="315" priority="742" stopIfTrue="1" operator="equal">
      <formula>"I"</formula>
    </cfRule>
  </conditionalFormatting>
  <conditionalFormatting sqref="T279:U282">
    <cfRule type="cellIs" dxfId="314" priority="737" stopIfTrue="1" operator="equal">
      <formula>"No Aceptable"</formula>
    </cfRule>
    <cfRule type="cellIs" dxfId="313" priority="738" stopIfTrue="1" operator="equal">
      <formula>"Aceptable"</formula>
    </cfRule>
  </conditionalFormatting>
  <conditionalFormatting sqref="T279:U282">
    <cfRule type="cellIs" dxfId="312" priority="736" stopIfTrue="1" operator="equal">
      <formula>"No Aceptable Con Control Especifico"</formula>
    </cfRule>
  </conditionalFormatting>
  <conditionalFormatting sqref="T279:U282">
    <cfRule type="cellIs" dxfId="311" priority="735" stopIfTrue="1" operator="equal">
      <formula>"No Aceptable Con Control Esp."</formula>
    </cfRule>
  </conditionalFormatting>
  <conditionalFormatting sqref="U279:U282">
    <cfRule type="containsText" dxfId="310" priority="733" operator="containsText" text="Mejorable">
      <formula>NOT(ISERROR(SEARCH("Mejorable",U279)))</formula>
    </cfRule>
  </conditionalFormatting>
  <conditionalFormatting sqref="U279:U282">
    <cfRule type="containsText" dxfId="309" priority="730" operator="containsText" text="No Aceptable o Aceptable con Control Especifico">
      <formula>NOT(ISERROR(SEARCH("No Aceptable o Aceptable con Control Especifico",U279)))</formula>
    </cfRule>
    <cfRule type="containsText" dxfId="308" priority="731" operator="containsText" text="No Aceptable">
      <formula>NOT(ISERROR(SEARCH("No Aceptable",U279)))</formula>
    </cfRule>
    <cfRule type="containsText" dxfId="307" priority="732" operator="containsText" text="No Aceptable o Aceptable con Control Especifico">
      <formula>NOT(ISERROR(SEARCH("No Aceptable o Aceptable con Control Especifico",U279)))</formula>
    </cfRule>
  </conditionalFormatting>
  <conditionalFormatting sqref="T279:T282">
    <cfRule type="cellIs" dxfId="306" priority="729" operator="equal">
      <formula>"II"</formula>
    </cfRule>
  </conditionalFormatting>
  <conditionalFormatting sqref="T342:U345">
    <cfRule type="cellIs" dxfId="305" priority="726" stopIfTrue="1" operator="equal">
      <formula>"Muy Alto"</formula>
    </cfRule>
    <cfRule type="cellIs" dxfId="304" priority="727" stopIfTrue="1" operator="equal">
      <formula>"Medio"</formula>
    </cfRule>
    <cfRule type="cellIs" dxfId="303" priority="728" stopIfTrue="1" operator="equal">
      <formula>"Bajo"</formula>
    </cfRule>
  </conditionalFormatting>
  <conditionalFormatting sqref="T342:U345">
    <cfRule type="cellIs" dxfId="302" priority="725" stopIfTrue="1" operator="equal">
      <formula>"Alto"</formula>
    </cfRule>
  </conditionalFormatting>
  <conditionalFormatting sqref="T342:U345">
    <cfRule type="cellIs" dxfId="301" priority="721" stopIfTrue="1" operator="equal">
      <formula>"IV"</formula>
    </cfRule>
    <cfRule type="cellIs" dxfId="300" priority="722" stopIfTrue="1" operator="equal">
      <formula>"III"</formula>
    </cfRule>
    <cfRule type="cellIs" dxfId="299" priority="723" stopIfTrue="1" operator="equal">
      <formula>"II"</formula>
    </cfRule>
    <cfRule type="cellIs" dxfId="298" priority="724" stopIfTrue="1" operator="equal">
      <formula>"I"</formula>
    </cfRule>
  </conditionalFormatting>
  <conditionalFormatting sqref="T342:U345">
    <cfRule type="cellIs" dxfId="297" priority="719" stopIfTrue="1" operator="equal">
      <formula>"No Aceptable"</formula>
    </cfRule>
    <cfRule type="cellIs" dxfId="296" priority="720" stopIfTrue="1" operator="equal">
      <formula>"Aceptable"</formula>
    </cfRule>
  </conditionalFormatting>
  <conditionalFormatting sqref="T342:U345">
    <cfRule type="cellIs" dxfId="295" priority="718" stopIfTrue="1" operator="equal">
      <formula>"No Aceptable Con Control Especifico"</formula>
    </cfRule>
  </conditionalFormatting>
  <conditionalFormatting sqref="T342:U345">
    <cfRule type="cellIs" dxfId="294" priority="717" stopIfTrue="1" operator="equal">
      <formula>"No Aceptable Con Control Esp."</formula>
    </cfRule>
  </conditionalFormatting>
  <conditionalFormatting sqref="U342:U345">
    <cfRule type="containsText" dxfId="293" priority="715" operator="containsText" text="Mejorable">
      <formula>NOT(ISERROR(SEARCH("Mejorable",U342)))</formula>
    </cfRule>
  </conditionalFormatting>
  <conditionalFormatting sqref="U342:U345">
    <cfRule type="containsText" dxfId="292" priority="712" operator="containsText" text="No Aceptable o Aceptable con Control Especifico">
      <formula>NOT(ISERROR(SEARCH("No Aceptable o Aceptable con Control Especifico",U342)))</formula>
    </cfRule>
    <cfRule type="containsText" dxfId="291" priority="713" operator="containsText" text="No Aceptable">
      <formula>NOT(ISERROR(SEARCH("No Aceptable",U342)))</formula>
    </cfRule>
    <cfRule type="containsText" dxfId="290" priority="714" operator="containsText" text="No Aceptable o Aceptable con Control Especifico">
      <formula>NOT(ISERROR(SEARCH("No Aceptable o Aceptable con Control Especifico",U342)))</formula>
    </cfRule>
  </conditionalFormatting>
  <conditionalFormatting sqref="T342:T345">
    <cfRule type="cellIs" dxfId="289" priority="711" operator="equal">
      <formula>"II"</formula>
    </cfRule>
  </conditionalFormatting>
  <conditionalFormatting sqref="T379:U382">
    <cfRule type="cellIs" dxfId="288" priority="708" stopIfTrue="1" operator="equal">
      <formula>"Muy Alto"</formula>
    </cfRule>
    <cfRule type="cellIs" dxfId="287" priority="709" stopIfTrue="1" operator="equal">
      <formula>"Medio"</formula>
    </cfRule>
    <cfRule type="cellIs" dxfId="286" priority="710" stopIfTrue="1" operator="equal">
      <formula>"Bajo"</formula>
    </cfRule>
  </conditionalFormatting>
  <conditionalFormatting sqref="T379:U382">
    <cfRule type="cellIs" dxfId="285" priority="707" stopIfTrue="1" operator="equal">
      <formula>"Alto"</formula>
    </cfRule>
  </conditionalFormatting>
  <conditionalFormatting sqref="T379:U382">
    <cfRule type="cellIs" dxfId="284" priority="703" stopIfTrue="1" operator="equal">
      <formula>"IV"</formula>
    </cfRule>
    <cfRule type="cellIs" dxfId="283" priority="704" stopIfTrue="1" operator="equal">
      <formula>"III"</formula>
    </cfRule>
    <cfRule type="cellIs" dxfId="282" priority="705" stopIfTrue="1" operator="equal">
      <formula>"II"</formula>
    </cfRule>
    <cfRule type="cellIs" dxfId="281" priority="706" stopIfTrue="1" operator="equal">
      <formula>"I"</formula>
    </cfRule>
  </conditionalFormatting>
  <conditionalFormatting sqref="T379:U382">
    <cfRule type="cellIs" dxfId="280" priority="701" stopIfTrue="1" operator="equal">
      <formula>"No Aceptable"</formula>
    </cfRule>
    <cfRule type="cellIs" dxfId="279" priority="702" stopIfTrue="1" operator="equal">
      <formula>"Aceptable"</formula>
    </cfRule>
  </conditionalFormatting>
  <conditionalFormatting sqref="T379:U382">
    <cfRule type="cellIs" dxfId="278" priority="700" stopIfTrue="1" operator="equal">
      <formula>"No Aceptable Con Control Especifico"</formula>
    </cfRule>
  </conditionalFormatting>
  <conditionalFormatting sqref="T379:U382">
    <cfRule type="cellIs" dxfId="277" priority="699" stopIfTrue="1" operator="equal">
      <formula>"No Aceptable Con Control Esp."</formula>
    </cfRule>
  </conditionalFormatting>
  <conditionalFormatting sqref="U379:U382">
    <cfRule type="containsText" dxfId="276" priority="697" operator="containsText" text="Mejorable">
      <formula>NOT(ISERROR(SEARCH("Mejorable",U379)))</formula>
    </cfRule>
  </conditionalFormatting>
  <conditionalFormatting sqref="U379:U382">
    <cfRule type="containsText" dxfId="275" priority="694" operator="containsText" text="No Aceptable o Aceptable con Control Especifico">
      <formula>NOT(ISERROR(SEARCH("No Aceptable o Aceptable con Control Especifico",U379)))</formula>
    </cfRule>
    <cfRule type="containsText" dxfId="274" priority="695" operator="containsText" text="No Aceptable">
      <formula>NOT(ISERROR(SEARCH("No Aceptable",U379)))</formula>
    </cfRule>
    <cfRule type="containsText" dxfId="273" priority="696" operator="containsText" text="No Aceptable o Aceptable con Control Especifico">
      <formula>NOT(ISERROR(SEARCH("No Aceptable o Aceptable con Control Especifico",U379)))</formula>
    </cfRule>
  </conditionalFormatting>
  <conditionalFormatting sqref="T379:T382">
    <cfRule type="cellIs" dxfId="272" priority="693" operator="equal">
      <formula>"II"</formula>
    </cfRule>
  </conditionalFormatting>
  <conditionalFormatting sqref="T416:U419">
    <cfRule type="cellIs" dxfId="271" priority="690" stopIfTrue="1" operator="equal">
      <formula>"Muy Alto"</formula>
    </cfRule>
    <cfRule type="cellIs" dxfId="270" priority="691" stopIfTrue="1" operator="equal">
      <formula>"Medio"</formula>
    </cfRule>
    <cfRule type="cellIs" dxfId="269" priority="692" stopIfTrue="1" operator="equal">
      <formula>"Bajo"</formula>
    </cfRule>
  </conditionalFormatting>
  <conditionalFormatting sqref="T416:U419">
    <cfRule type="cellIs" dxfId="268" priority="689" stopIfTrue="1" operator="equal">
      <formula>"Alto"</formula>
    </cfRule>
  </conditionalFormatting>
  <conditionalFormatting sqref="T416:U419">
    <cfRule type="cellIs" dxfId="267" priority="685" stopIfTrue="1" operator="equal">
      <formula>"IV"</formula>
    </cfRule>
    <cfRule type="cellIs" dxfId="266" priority="686" stopIfTrue="1" operator="equal">
      <formula>"III"</formula>
    </cfRule>
    <cfRule type="cellIs" dxfId="265" priority="687" stopIfTrue="1" operator="equal">
      <formula>"II"</formula>
    </cfRule>
    <cfRule type="cellIs" dxfId="264" priority="688" stopIfTrue="1" operator="equal">
      <formula>"I"</formula>
    </cfRule>
  </conditionalFormatting>
  <conditionalFormatting sqref="T416:U419">
    <cfRule type="cellIs" dxfId="263" priority="683" stopIfTrue="1" operator="equal">
      <formula>"No Aceptable"</formula>
    </cfRule>
    <cfRule type="cellIs" dxfId="262" priority="684" stopIfTrue="1" operator="equal">
      <formula>"Aceptable"</formula>
    </cfRule>
  </conditionalFormatting>
  <conditionalFormatting sqref="T416:U419">
    <cfRule type="cellIs" dxfId="261" priority="682" stopIfTrue="1" operator="equal">
      <formula>"No Aceptable Con Control Especifico"</formula>
    </cfRule>
  </conditionalFormatting>
  <conditionalFormatting sqref="T416:U419">
    <cfRule type="cellIs" dxfId="260" priority="681" stopIfTrue="1" operator="equal">
      <formula>"No Aceptable Con Control Esp."</formula>
    </cfRule>
  </conditionalFormatting>
  <conditionalFormatting sqref="U416:U419">
    <cfRule type="containsText" dxfId="259" priority="679" operator="containsText" text="Mejorable">
      <formula>NOT(ISERROR(SEARCH("Mejorable",U416)))</formula>
    </cfRule>
  </conditionalFormatting>
  <conditionalFormatting sqref="U416:U419">
    <cfRule type="containsText" dxfId="258" priority="676" operator="containsText" text="No Aceptable o Aceptable con Control Especifico">
      <formula>NOT(ISERROR(SEARCH("No Aceptable o Aceptable con Control Especifico",U416)))</formula>
    </cfRule>
    <cfRule type="containsText" dxfId="257" priority="677" operator="containsText" text="No Aceptable">
      <formula>NOT(ISERROR(SEARCH("No Aceptable",U416)))</formula>
    </cfRule>
    <cfRule type="containsText" dxfId="256" priority="678" operator="containsText" text="No Aceptable o Aceptable con Control Especifico">
      <formula>NOT(ISERROR(SEARCH("No Aceptable o Aceptable con Control Especifico",U416)))</formula>
    </cfRule>
  </conditionalFormatting>
  <conditionalFormatting sqref="T416:T419">
    <cfRule type="cellIs" dxfId="255" priority="675" operator="equal">
      <formula>"II"</formula>
    </cfRule>
  </conditionalFormatting>
  <conditionalFormatting sqref="T453:U456">
    <cfRule type="cellIs" dxfId="254" priority="672" stopIfTrue="1" operator="equal">
      <formula>"Muy Alto"</formula>
    </cfRule>
    <cfRule type="cellIs" dxfId="253" priority="673" stopIfTrue="1" operator="equal">
      <formula>"Medio"</formula>
    </cfRule>
    <cfRule type="cellIs" dxfId="252" priority="674" stopIfTrue="1" operator="equal">
      <formula>"Bajo"</formula>
    </cfRule>
  </conditionalFormatting>
  <conditionalFormatting sqref="T453:U456">
    <cfRule type="cellIs" dxfId="251" priority="671" stopIfTrue="1" operator="equal">
      <formula>"Alto"</formula>
    </cfRule>
  </conditionalFormatting>
  <conditionalFormatting sqref="T453:U456">
    <cfRule type="cellIs" dxfId="250" priority="667" stopIfTrue="1" operator="equal">
      <formula>"IV"</formula>
    </cfRule>
    <cfRule type="cellIs" dxfId="249" priority="668" stopIfTrue="1" operator="equal">
      <formula>"III"</formula>
    </cfRule>
    <cfRule type="cellIs" dxfId="248" priority="669" stopIfTrue="1" operator="equal">
      <formula>"II"</formula>
    </cfRule>
    <cfRule type="cellIs" dxfId="247" priority="670" stopIfTrue="1" operator="equal">
      <formula>"I"</formula>
    </cfRule>
  </conditionalFormatting>
  <conditionalFormatting sqref="T453:U456">
    <cfRule type="cellIs" dxfId="246" priority="665" stopIfTrue="1" operator="equal">
      <formula>"No Aceptable"</formula>
    </cfRule>
    <cfRule type="cellIs" dxfId="245" priority="666" stopIfTrue="1" operator="equal">
      <formula>"Aceptable"</formula>
    </cfRule>
  </conditionalFormatting>
  <conditionalFormatting sqref="T453:U456">
    <cfRule type="cellIs" dxfId="244" priority="664" stopIfTrue="1" operator="equal">
      <formula>"No Aceptable Con Control Especifico"</formula>
    </cfRule>
  </conditionalFormatting>
  <conditionalFormatting sqref="T453:U456">
    <cfRule type="cellIs" dxfId="243" priority="663" stopIfTrue="1" operator="equal">
      <formula>"No Aceptable Con Control Esp."</formula>
    </cfRule>
  </conditionalFormatting>
  <conditionalFormatting sqref="U453:U456">
    <cfRule type="containsText" dxfId="242" priority="661" operator="containsText" text="Mejorable">
      <formula>NOT(ISERROR(SEARCH("Mejorable",U453)))</formula>
    </cfRule>
  </conditionalFormatting>
  <conditionalFormatting sqref="U453:U456">
    <cfRule type="containsText" dxfId="241" priority="658" operator="containsText" text="No Aceptable o Aceptable con Control Especifico">
      <formula>NOT(ISERROR(SEARCH("No Aceptable o Aceptable con Control Especifico",U453)))</formula>
    </cfRule>
    <cfRule type="containsText" dxfId="240" priority="659" operator="containsText" text="No Aceptable">
      <formula>NOT(ISERROR(SEARCH("No Aceptable",U453)))</formula>
    </cfRule>
    <cfRule type="containsText" dxfId="239" priority="660" operator="containsText" text="No Aceptable o Aceptable con Control Especifico">
      <formula>NOT(ISERROR(SEARCH("No Aceptable o Aceptable con Control Especifico",U453)))</formula>
    </cfRule>
  </conditionalFormatting>
  <conditionalFormatting sqref="T453:T456">
    <cfRule type="cellIs" dxfId="238" priority="657" operator="equal">
      <formula>"II"</formula>
    </cfRule>
  </conditionalFormatting>
  <conditionalFormatting sqref="T490:U493">
    <cfRule type="cellIs" dxfId="237" priority="654" stopIfTrue="1" operator="equal">
      <formula>"Muy Alto"</formula>
    </cfRule>
    <cfRule type="cellIs" dxfId="236" priority="655" stopIfTrue="1" operator="equal">
      <formula>"Medio"</formula>
    </cfRule>
    <cfRule type="cellIs" dxfId="235" priority="656" stopIfTrue="1" operator="equal">
      <formula>"Bajo"</formula>
    </cfRule>
  </conditionalFormatting>
  <conditionalFormatting sqref="T490:U493">
    <cfRule type="cellIs" dxfId="234" priority="653" stopIfTrue="1" operator="equal">
      <formula>"Alto"</formula>
    </cfRule>
  </conditionalFormatting>
  <conditionalFormatting sqref="T490:U493">
    <cfRule type="cellIs" dxfId="233" priority="649" stopIfTrue="1" operator="equal">
      <formula>"IV"</formula>
    </cfRule>
    <cfRule type="cellIs" dxfId="232" priority="650" stopIfTrue="1" operator="equal">
      <formula>"III"</formula>
    </cfRule>
    <cfRule type="cellIs" dxfId="231" priority="651" stopIfTrue="1" operator="equal">
      <formula>"II"</formula>
    </cfRule>
    <cfRule type="cellIs" dxfId="230" priority="652" stopIfTrue="1" operator="equal">
      <formula>"I"</formula>
    </cfRule>
  </conditionalFormatting>
  <conditionalFormatting sqref="T490:U493">
    <cfRule type="cellIs" dxfId="229" priority="647" stopIfTrue="1" operator="equal">
      <formula>"No Aceptable"</formula>
    </cfRule>
    <cfRule type="cellIs" dxfId="228" priority="648" stopIfTrue="1" operator="equal">
      <formula>"Aceptable"</formula>
    </cfRule>
  </conditionalFormatting>
  <conditionalFormatting sqref="T490:U493">
    <cfRule type="cellIs" dxfId="227" priority="646" stopIfTrue="1" operator="equal">
      <formula>"No Aceptable Con Control Especifico"</formula>
    </cfRule>
  </conditionalFormatting>
  <conditionalFormatting sqref="T490:U493">
    <cfRule type="cellIs" dxfId="226" priority="645" stopIfTrue="1" operator="equal">
      <formula>"No Aceptable Con Control Esp."</formula>
    </cfRule>
  </conditionalFormatting>
  <conditionalFormatting sqref="U490:U493">
    <cfRule type="containsText" dxfId="225" priority="643" operator="containsText" text="Mejorable">
      <formula>NOT(ISERROR(SEARCH("Mejorable",U490)))</formula>
    </cfRule>
  </conditionalFormatting>
  <conditionalFormatting sqref="U490:U493">
    <cfRule type="containsText" dxfId="224" priority="640" operator="containsText" text="No Aceptable o Aceptable con Control Especifico">
      <formula>NOT(ISERROR(SEARCH("No Aceptable o Aceptable con Control Especifico",U490)))</formula>
    </cfRule>
    <cfRule type="containsText" dxfId="223" priority="641" operator="containsText" text="No Aceptable">
      <formula>NOT(ISERROR(SEARCH("No Aceptable",U490)))</formula>
    </cfRule>
    <cfRule type="containsText" dxfId="222" priority="642" operator="containsText" text="No Aceptable o Aceptable con Control Especifico">
      <formula>NOT(ISERROR(SEARCH("No Aceptable o Aceptable con Control Especifico",U490)))</formula>
    </cfRule>
  </conditionalFormatting>
  <conditionalFormatting sqref="T490:T493">
    <cfRule type="cellIs" dxfId="221" priority="639" operator="equal">
      <formula>"II"</formula>
    </cfRule>
  </conditionalFormatting>
  <conditionalFormatting sqref="T25:U25">
    <cfRule type="cellIs" dxfId="220" priority="486" stopIfTrue="1" operator="equal">
      <formula>"Muy Alto"</formula>
    </cfRule>
    <cfRule type="cellIs" dxfId="219" priority="487" stopIfTrue="1" operator="equal">
      <formula>"Medio"</formula>
    </cfRule>
    <cfRule type="cellIs" dxfId="218" priority="488" stopIfTrue="1" operator="equal">
      <formula>"Bajo"</formula>
    </cfRule>
  </conditionalFormatting>
  <conditionalFormatting sqref="T25:U25">
    <cfRule type="cellIs" dxfId="217" priority="485" stopIfTrue="1" operator="equal">
      <formula>"Alto"</formula>
    </cfRule>
  </conditionalFormatting>
  <conditionalFormatting sqref="T25:U25">
    <cfRule type="cellIs" dxfId="216" priority="481" stopIfTrue="1" operator="equal">
      <formula>"IV"</formula>
    </cfRule>
    <cfRule type="cellIs" dxfId="215" priority="482" stopIfTrue="1" operator="equal">
      <formula>"III"</formula>
    </cfRule>
    <cfRule type="cellIs" dxfId="214" priority="483" stopIfTrue="1" operator="equal">
      <formula>"II"</formula>
    </cfRule>
    <cfRule type="cellIs" dxfId="213" priority="484" stopIfTrue="1" operator="equal">
      <formula>"I"</formula>
    </cfRule>
  </conditionalFormatting>
  <conditionalFormatting sqref="T25:U25">
    <cfRule type="cellIs" dxfId="212" priority="479" stopIfTrue="1" operator="equal">
      <formula>"No Aceptable"</formula>
    </cfRule>
    <cfRule type="cellIs" dxfId="211" priority="480" stopIfTrue="1" operator="equal">
      <formula>"Aceptable"</formula>
    </cfRule>
  </conditionalFormatting>
  <conditionalFormatting sqref="T25:U25">
    <cfRule type="cellIs" dxfId="210" priority="478" stopIfTrue="1" operator="equal">
      <formula>"No Aceptable Con Control Especifico"</formula>
    </cfRule>
  </conditionalFormatting>
  <conditionalFormatting sqref="T25:U25">
    <cfRule type="cellIs" dxfId="209" priority="477" stopIfTrue="1" operator="equal">
      <formula>"No Aceptable Con Control Esp."</formula>
    </cfRule>
  </conditionalFormatting>
  <conditionalFormatting sqref="P25">
    <cfRule type="cellIs" priority="476" stopIfTrue="1" operator="equal">
      <formula>"10, 25, 50, 100"</formula>
    </cfRule>
  </conditionalFormatting>
  <conditionalFormatting sqref="U25">
    <cfRule type="containsText" dxfId="208" priority="475" operator="containsText" text="Mejorable">
      <formula>NOT(ISERROR(SEARCH("Mejorable",U25)))</formula>
    </cfRule>
  </conditionalFormatting>
  <conditionalFormatting sqref="U25">
    <cfRule type="containsText" dxfId="207" priority="472" operator="containsText" text="No Aceptable o Aceptable con Control Especifico">
      <formula>NOT(ISERROR(SEARCH("No Aceptable o Aceptable con Control Especifico",U25)))</formula>
    </cfRule>
    <cfRule type="containsText" dxfId="206" priority="473" operator="containsText" text="No Aceptable">
      <formula>NOT(ISERROR(SEARCH("No Aceptable",U25)))</formula>
    </cfRule>
    <cfRule type="containsText" dxfId="205" priority="474" operator="containsText" text="No Aceptable o Aceptable con Control Especifico">
      <formula>NOT(ISERROR(SEARCH("No Aceptable o Aceptable con Control Especifico",U25)))</formula>
    </cfRule>
  </conditionalFormatting>
  <conditionalFormatting sqref="T25">
    <cfRule type="cellIs" dxfId="204" priority="471" operator="equal">
      <formula>"II"</formula>
    </cfRule>
  </conditionalFormatting>
  <conditionalFormatting sqref="T284:U284 T247:U247 T210:U210 T173:U173 T136:U136 T99:U99 T62:U62">
    <cfRule type="cellIs" dxfId="203" priority="468" stopIfTrue="1" operator="equal">
      <formula>"Muy Alto"</formula>
    </cfRule>
    <cfRule type="cellIs" dxfId="202" priority="469" stopIfTrue="1" operator="equal">
      <formula>"Medio"</formula>
    </cfRule>
    <cfRule type="cellIs" dxfId="201" priority="470" stopIfTrue="1" operator="equal">
      <formula>"Bajo"</formula>
    </cfRule>
  </conditionalFormatting>
  <conditionalFormatting sqref="T284:U284 T247:U247 T210:U210 T173:U173 T136:U136 T99:U99 T62:U62">
    <cfRule type="cellIs" dxfId="200" priority="467" stopIfTrue="1" operator="equal">
      <formula>"Alto"</formula>
    </cfRule>
  </conditionalFormatting>
  <conditionalFormatting sqref="T284:U284 T247:U247 T210:U210 T173:U173 T136:U136 T99:U99 T62:U62">
    <cfRule type="cellIs" dxfId="199" priority="463" stopIfTrue="1" operator="equal">
      <formula>"IV"</formula>
    </cfRule>
    <cfRule type="cellIs" dxfId="198" priority="464" stopIfTrue="1" operator="equal">
      <formula>"III"</formula>
    </cfRule>
    <cfRule type="cellIs" dxfId="197" priority="465" stopIfTrue="1" operator="equal">
      <formula>"II"</formula>
    </cfRule>
    <cfRule type="cellIs" dxfId="196" priority="466" stopIfTrue="1" operator="equal">
      <formula>"I"</formula>
    </cfRule>
  </conditionalFormatting>
  <conditionalFormatting sqref="T284:U284 T247:U247 T210:U210 T173:U173 T136:U136 T99:U99 T62:U62">
    <cfRule type="cellIs" dxfId="195" priority="461" stopIfTrue="1" operator="equal">
      <formula>"No Aceptable"</formula>
    </cfRule>
    <cfRule type="cellIs" dxfId="194" priority="462" stopIfTrue="1" operator="equal">
      <formula>"Aceptable"</formula>
    </cfRule>
  </conditionalFormatting>
  <conditionalFormatting sqref="T284:U284 T247:U247 T210:U210 T173:U173 T136:U136 T99:U99 T62:U62">
    <cfRule type="cellIs" dxfId="193" priority="460" stopIfTrue="1" operator="equal">
      <formula>"No Aceptable Con Control Especifico"</formula>
    </cfRule>
  </conditionalFormatting>
  <conditionalFormatting sqref="T284:U284 T247:U247 T210:U210 T173:U173 T136:U136 T99:U99 T62:U62">
    <cfRule type="cellIs" dxfId="192" priority="459" stopIfTrue="1" operator="equal">
      <formula>"No Aceptable Con Control Esp."</formula>
    </cfRule>
  </conditionalFormatting>
  <conditionalFormatting sqref="U284 U247 U210 U173 U136 U99 U62">
    <cfRule type="containsText" dxfId="191" priority="457" operator="containsText" text="Mejorable">
      <formula>NOT(ISERROR(SEARCH("Mejorable",U62)))</formula>
    </cfRule>
  </conditionalFormatting>
  <conditionalFormatting sqref="U284 U247 U210 U173 U136 U99 U62">
    <cfRule type="containsText" dxfId="190" priority="454" operator="containsText" text="No Aceptable o Aceptable con Control Especifico">
      <formula>NOT(ISERROR(SEARCH("No Aceptable o Aceptable con Control Especifico",U62)))</formula>
    </cfRule>
    <cfRule type="containsText" dxfId="189" priority="455" operator="containsText" text="No Aceptable">
      <formula>NOT(ISERROR(SEARCH("No Aceptable",U62)))</formula>
    </cfRule>
    <cfRule type="containsText" dxfId="188" priority="456" operator="containsText" text="No Aceptable o Aceptable con Control Especifico">
      <formula>NOT(ISERROR(SEARCH("No Aceptable o Aceptable con Control Especifico",U62)))</formula>
    </cfRule>
  </conditionalFormatting>
  <conditionalFormatting sqref="T284 T247 T210 T173 T136 T99 T62">
    <cfRule type="cellIs" dxfId="187" priority="453" operator="equal">
      <formula>"II"</formula>
    </cfRule>
  </conditionalFormatting>
  <conditionalFormatting sqref="T347:U347">
    <cfRule type="cellIs" dxfId="186" priority="450" stopIfTrue="1" operator="equal">
      <formula>"Muy Alto"</formula>
    </cfRule>
    <cfRule type="cellIs" dxfId="185" priority="451" stopIfTrue="1" operator="equal">
      <formula>"Medio"</formula>
    </cfRule>
    <cfRule type="cellIs" dxfId="184" priority="452" stopIfTrue="1" operator="equal">
      <formula>"Bajo"</formula>
    </cfRule>
  </conditionalFormatting>
  <conditionalFormatting sqref="T347:U347">
    <cfRule type="cellIs" dxfId="183" priority="449" stopIfTrue="1" operator="equal">
      <formula>"Alto"</formula>
    </cfRule>
  </conditionalFormatting>
  <conditionalFormatting sqref="T347:U347">
    <cfRule type="cellIs" dxfId="182" priority="445" stopIfTrue="1" operator="equal">
      <formula>"IV"</formula>
    </cfRule>
    <cfRule type="cellIs" dxfId="181" priority="446" stopIfTrue="1" operator="equal">
      <formula>"III"</formula>
    </cfRule>
    <cfRule type="cellIs" dxfId="180" priority="447" stopIfTrue="1" operator="equal">
      <formula>"II"</formula>
    </cfRule>
    <cfRule type="cellIs" dxfId="179" priority="448" stopIfTrue="1" operator="equal">
      <formula>"I"</formula>
    </cfRule>
  </conditionalFormatting>
  <conditionalFormatting sqref="T347:U347">
    <cfRule type="cellIs" dxfId="178" priority="443" stopIfTrue="1" operator="equal">
      <formula>"No Aceptable"</formula>
    </cfRule>
    <cfRule type="cellIs" dxfId="177" priority="444" stopIfTrue="1" operator="equal">
      <formula>"Aceptable"</formula>
    </cfRule>
  </conditionalFormatting>
  <conditionalFormatting sqref="T347:U347">
    <cfRule type="cellIs" dxfId="176" priority="442" stopIfTrue="1" operator="equal">
      <formula>"No Aceptable Con Control Especifico"</formula>
    </cfRule>
  </conditionalFormatting>
  <conditionalFormatting sqref="T347:U347">
    <cfRule type="cellIs" dxfId="175" priority="441" stopIfTrue="1" operator="equal">
      <formula>"No Aceptable Con Control Esp."</formula>
    </cfRule>
  </conditionalFormatting>
  <conditionalFormatting sqref="U347">
    <cfRule type="containsText" dxfId="174" priority="439" operator="containsText" text="Mejorable">
      <formula>NOT(ISERROR(SEARCH("Mejorable",U347)))</formula>
    </cfRule>
  </conditionalFormatting>
  <conditionalFormatting sqref="U347">
    <cfRule type="containsText" dxfId="173" priority="436" operator="containsText" text="No Aceptable o Aceptable con Control Especifico">
      <formula>NOT(ISERROR(SEARCH("No Aceptable o Aceptable con Control Especifico",U347)))</formula>
    </cfRule>
    <cfRule type="containsText" dxfId="172" priority="437" operator="containsText" text="No Aceptable">
      <formula>NOT(ISERROR(SEARCH("No Aceptable",U347)))</formula>
    </cfRule>
    <cfRule type="containsText" dxfId="171" priority="438" operator="containsText" text="No Aceptable o Aceptable con Control Especifico">
      <formula>NOT(ISERROR(SEARCH("No Aceptable o Aceptable con Control Especifico",U347)))</formula>
    </cfRule>
  </conditionalFormatting>
  <conditionalFormatting sqref="T347">
    <cfRule type="cellIs" dxfId="170" priority="435" operator="equal">
      <formula>"II"</formula>
    </cfRule>
  </conditionalFormatting>
  <conditionalFormatting sqref="T384:U384">
    <cfRule type="cellIs" dxfId="169" priority="432" stopIfTrue="1" operator="equal">
      <formula>"Muy Alto"</formula>
    </cfRule>
    <cfRule type="cellIs" dxfId="168" priority="433" stopIfTrue="1" operator="equal">
      <formula>"Medio"</formula>
    </cfRule>
    <cfRule type="cellIs" dxfId="167" priority="434" stopIfTrue="1" operator="equal">
      <formula>"Bajo"</formula>
    </cfRule>
  </conditionalFormatting>
  <conditionalFormatting sqref="T384:U384">
    <cfRule type="cellIs" dxfId="166" priority="431" stopIfTrue="1" operator="equal">
      <formula>"Alto"</formula>
    </cfRule>
  </conditionalFormatting>
  <conditionalFormatting sqref="T384:U384">
    <cfRule type="cellIs" dxfId="165" priority="427" stopIfTrue="1" operator="equal">
      <formula>"IV"</formula>
    </cfRule>
    <cfRule type="cellIs" dxfId="164" priority="428" stopIfTrue="1" operator="equal">
      <formula>"III"</formula>
    </cfRule>
    <cfRule type="cellIs" dxfId="163" priority="429" stopIfTrue="1" operator="equal">
      <formula>"II"</formula>
    </cfRule>
    <cfRule type="cellIs" dxfId="162" priority="430" stopIfTrue="1" operator="equal">
      <formula>"I"</formula>
    </cfRule>
  </conditionalFormatting>
  <conditionalFormatting sqref="T384:U384">
    <cfRule type="cellIs" dxfId="161" priority="425" stopIfTrue="1" operator="equal">
      <formula>"No Aceptable"</formula>
    </cfRule>
    <cfRule type="cellIs" dxfId="160" priority="426" stopIfTrue="1" operator="equal">
      <formula>"Aceptable"</formula>
    </cfRule>
  </conditionalFormatting>
  <conditionalFormatting sqref="T384:U384">
    <cfRule type="cellIs" dxfId="159" priority="424" stopIfTrue="1" operator="equal">
      <formula>"No Aceptable Con Control Especifico"</formula>
    </cfRule>
  </conditionalFormatting>
  <conditionalFormatting sqref="T384:U384">
    <cfRule type="cellIs" dxfId="158" priority="423" stopIfTrue="1" operator="equal">
      <formula>"No Aceptable Con Control Esp."</formula>
    </cfRule>
  </conditionalFormatting>
  <conditionalFormatting sqref="U384">
    <cfRule type="containsText" dxfId="157" priority="421" operator="containsText" text="Mejorable">
      <formula>NOT(ISERROR(SEARCH("Mejorable",U384)))</formula>
    </cfRule>
  </conditionalFormatting>
  <conditionalFormatting sqref="U384">
    <cfRule type="containsText" dxfId="156" priority="418" operator="containsText" text="No Aceptable o Aceptable con Control Especifico">
      <formula>NOT(ISERROR(SEARCH("No Aceptable o Aceptable con Control Especifico",U384)))</formula>
    </cfRule>
    <cfRule type="containsText" dxfId="155" priority="419" operator="containsText" text="No Aceptable">
      <formula>NOT(ISERROR(SEARCH("No Aceptable",U384)))</formula>
    </cfRule>
    <cfRule type="containsText" dxfId="154" priority="420" operator="containsText" text="No Aceptable o Aceptable con Control Especifico">
      <formula>NOT(ISERROR(SEARCH("No Aceptable o Aceptable con Control Especifico",U384)))</formula>
    </cfRule>
  </conditionalFormatting>
  <conditionalFormatting sqref="T384">
    <cfRule type="cellIs" dxfId="153" priority="417" operator="equal">
      <formula>"II"</formula>
    </cfRule>
  </conditionalFormatting>
  <conditionalFormatting sqref="T421:U421">
    <cfRule type="cellIs" dxfId="152" priority="414" stopIfTrue="1" operator="equal">
      <formula>"Muy Alto"</formula>
    </cfRule>
    <cfRule type="cellIs" dxfId="151" priority="415" stopIfTrue="1" operator="equal">
      <formula>"Medio"</formula>
    </cfRule>
    <cfRule type="cellIs" dxfId="150" priority="416" stopIfTrue="1" operator="equal">
      <formula>"Bajo"</formula>
    </cfRule>
  </conditionalFormatting>
  <conditionalFormatting sqref="T421:U421">
    <cfRule type="cellIs" dxfId="149" priority="413" stopIfTrue="1" operator="equal">
      <formula>"Alto"</formula>
    </cfRule>
  </conditionalFormatting>
  <conditionalFormatting sqref="T421:U421">
    <cfRule type="cellIs" dxfId="148" priority="409" stopIfTrue="1" operator="equal">
      <formula>"IV"</formula>
    </cfRule>
    <cfRule type="cellIs" dxfId="147" priority="410" stopIfTrue="1" operator="equal">
      <formula>"III"</formula>
    </cfRule>
    <cfRule type="cellIs" dxfId="146" priority="411" stopIfTrue="1" operator="equal">
      <formula>"II"</formula>
    </cfRule>
    <cfRule type="cellIs" dxfId="145" priority="412" stopIfTrue="1" operator="equal">
      <formula>"I"</formula>
    </cfRule>
  </conditionalFormatting>
  <conditionalFormatting sqref="T421:U421">
    <cfRule type="cellIs" dxfId="144" priority="407" stopIfTrue="1" operator="equal">
      <formula>"No Aceptable"</formula>
    </cfRule>
    <cfRule type="cellIs" dxfId="143" priority="408" stopIfTrue="1" operator="equal">
      <formula>"Aceptable"</formula>
    </cfRule>
  </conditionalFormatting>
  <conditionalFormatting sqref="T421:U421">
    <cfRule type="cellIs" dxfId="142" priority="406" stopIfTrue="1" operator="equal">
      <formula>"No Aceptable Con Control Especifico"</formula>
    </cfRule>
  </conditionalFormatting>
  <conditionalFormatting sqref="T421:U421">
    <cfRule type="cellIs" dxfId="141" priority="405" stopIfTrue="1" operator="equal">
      <formula>"No Aceptable Con Control Esp."</formula>
    </cfRule>
  </conditionalFormatting>
  <conditionalFormatting sqref="U421">
    <cfRule type="containsText" dxfId="140" priority="403" operator="containsText" text="Mejorable">
      <formula>NOT(ISERROR(SEARCH("Mejorable",U421)))</formula>
    </cfRule>
  </conditionalFormatting>
  <conditionalFormatting sqref="U421">
    <cfRule type="containsText" dxfId="139" priority="400" operator="containsText" text="No Aceptable o Aceptable con Control Especifico">
      <formula>NOT(ISERROR(SEARCH("No Aceptable o Aceptable con Control Especifico",U421)))</formula>
    </cfRule>
    <cfRule type="containsText" dxfId="138" priority="401" operator="containsText" text="No Aceptable">
      <formula>NOT(ISERROR(SEARCH("No Aceptable",U421)))</formula>
    </cfRule>
    <cfRule type="containsText" dxfId="137" priority="402" operator="containsText" text="No Aceptable o Aceptable con Control Especifico">
      <formula>NOT(ISERROR(SEARCH("No Aceptable o Aceptable con Control Especifico",U421)))</formula>
    </cfRule>
  </conditionalFormatting>
  <conditionalFormatting sqref="T421">
    <cfRule type="cellIs" dxfId="136" priority="399" operator="equal">
      <formula>"II"</formula>
    </cfRule>
  </conditionalFormatting>
  <conditionalFormatting sqref="T458:U458">
    <cfRule type="cellIs" dxfId="135" priority="396" stopIfTrue="1" operator="equal">
      <formula>"Muy Alto"</formula>
    </cfRule>
    <cfRule type="cellIs" dxfId="134" priority="397" stopIfTrue="1" operator="equal">
      <formula>"Medio"</formula>
    </cfRule>
    <cfRule type="cellIs" dxfId="133" priority="398" stopIfTrue="1" operator="equal">
      <formula>"Bajo"</formula>
    </cfRule>
  </conditionalFormatting>
  <conditionalFormatting sqref="T458:U458">
    <cfRule type="cellIs" dxfId="132" priority="395" stopIfTrue="1" operator="equal">
      <formula>"Alto"</formula>
    </cfRule>
  </conditionalFormatting>
  <conditionalFormatting sqref="T458:U458">
    <cfRule type="cellIs" dxfId="131" priority="391" stopIfTrue="1" operator="equal">
      <formula>"IV"</formula>
    </cfRule>
    <cfRule type="cellIs" dxfId="130" priority="392" stopIfTrue="1" operator="equal">
      <formula>"III"</formula>
    </cfRule>
    <cfRule type="cellIs" dxfId="129" priority="393" stopIfTrue="1" operator="equal">
      <formula>"II"</formula>
    </cfRule>
    <cfRule type="cellIs" dxfId="128" priority="394" stopIfTrue="1" operator="equal">
      <formula>"I"</formula>
    </cfRule>
  </conditionalFormatting>
  <conditionalFormatting sqref="T458:U458">
    <cfRule type="cellIs" dxfId="127" priority="389" stopIfTrue="1" operator="equal">
      <formula>"No Aceptable"</formula>
    </cfRule>
    <cfRule type="cellIs" dxfId="126" priority="390" stopIfTrue="1" operator="equal">
      <formula>"Aceptable"</formula>
    </cfRule>
  </conditionalFormatting>
  <conditionalFormatting sqref="T458:U458">
    <cfRule type="cellIs" dxfId="125" priority="388" stopIfTrue="1" operator="equal">
      <formula>"No Aceptable Con Control Especifico"</formula>
    </cfRule>
  </conditionalFormatting>
  <conditionalFormatting sqref="T458:U458">
    <cfRule type="cellIs" dxfId="124" priority="387" stopIfTrue="1" operator="equal">
      <formula>"No Aceptable Con Control Esp."</formula>
    </cfRule>
  </conditionalFormatting>
  <conditionalFormatting sqref="U458">
    <cfRule type="containsText" dxfId="123" priority="385" operator="containsText" text="Mejorable">
      <formula>NOT(ISERROR(SEARCH("Mejorable",U458)))</formula>
    </cfRule>
  </conditionalFormatting>
  <conditionalFormatting sqref="U458">
    <cfRule type="containsText" dxfId="122" priority="382" operator="containsText" text="No Aceptable o Aceptable con Control Especifico">
      <formula>NOT(ISERROR(SEARCH("No Aceptable o Aceptable con Control Especifico",U458)))</formula>
    </cfRule>
    <cfRule type="containsText" dxfId="121" priority="383" operator="containsText" text="No Aceptable">
      <formula>NOT(ISERROR(SEARCH("No Aceptable",U458)))</formula>
    </cfRule>
    <cfRule type="containsText" dxfId="120" priority="384" operator="containsText" text="No Aceptable o Aceptable con Control Especifico">
      <formula>NOT(ISERROR(SEARCH("No Aceptable o Aceptable con Control Especifico",U458)))</formula>
    </cfRule>
  </conditionalFormatting>
  <conditionalFormatting sqref="T458">
    <cfRule type="cellIs" dxfId="119" priority="381" operator="equal">
      <formula>"II"</formula>
    </cfRule>
  </conditionalFormatting>
  <conditionalFormatting sqref="T495:U495">
    <cfRule type="cellIs" dxfId="118" priority="378" stopIfTrue="1" operator="equal">
      <formula>"Muy Alto"</formula>
    </cfRule>
    <cfRule type="cellIs" dxfId="117" priority="379" stopIfTrue="1" operator="equal">
      <formula>"Medio"</formula>
    </cfRule>
    <cfRule type="cellIs" dxfId="116" priority="380" stopIfTrue="1" operator="equal">
      <formula>"Bajo"</formula>
    </cfRule>
  </conditionalFormatting>
  <conditionalFormatting sqref="T495:U495">
    <cfRule type="cellIs" dxfId="115" priority="377" stopIfTrue="1" operator="equal">
      <formula>"Alto"</formula>
    </cfRule>
  </conditionalFormatting>
  <conditionalFormatting sqref="T495:U495">
    <cfRule type="cellIs" dxfId="114" priority="373" stopIfTrue="1" operator="equal">
      <formula>"IV"</formula>
    </cfRule>
    <cfRule type="cellIs" dxfId="113" priority="374" stopIfTrue="1" operator="equal">
      <formula>"III"</formula>
    </cfRule>
    <cfRule type="cellIs" dxfId="112" priority="375" stopIfTrue="1" operator="equal">
      <formula>"II"</formula>
    </cfRule>
    <cfRule type="cellIs" dxfId="111" priority="376" stopIfTrue="1" operator="equal">
      <formula>"I"</formula>
    </cfRule>
  </conditionalFormatting>
  <conditionalFormatting sqref="T495:U495">
    <cfRule type="cellIs" dxfId="110" priority="371" stopIfTrue="1" operator="equal">
      <formula>"No Aceptable"</formula>
    </cfRule>
    <cfRule type="cellIs" dxfId="109" priority="372" stopIfTrue="1" operator="equal">
      <formula>"Aceptable"</formula>
    </cfRule>
  </conditionalFormatting>
  <conditionalFormatting sqref="T495:U495">
    <cfRule type="cellIs" dxfId="108" priority="370" stopIfTrue="1" operator="equal">
      <formula>"No Aceptable Con Control Especifico"</formula>
    </cfRule>
  </conditionalFormatting>
  <conditionalFormatting sqref="T495:U495">
    <cfRule type="cellIs" dxfId="107" priority="369" stopIfTrue="1" operator="equal">
      <formula>"No Aceptable Con Control Esp."</formula>
    </cfRule>
  </conditionalFormatting>
  <conditionalFormatting sqref="U495">
    <cfRule type="containsText" dxfId="106" priority="367" operator="containsText" text="Mejorable">
      <formula>NOT(ISERROR(SEARCH("Mejorable",U495)))</formula>
    </cfRule>
  </conditionalFormatting>
  <conditionalFormatting sqref="U495">
    <cfRule type="containsText" dxfId="105" priority="364" operator="containsText" text="No Aceptable o Aceptable con Control Especifico">
      <formula>NOT(ISERROR(SEARCH("No Aceptable o Aceptable con Control Especifico",U495)))</formula>
    </cfRule>
    <cfRule type="containsText" dxfId="104" priority="365" operator="containsText" text="No Aceptable">
      <formula>NOT(ISERROR(SEARCH("No Aceptable",U495)))</formula>
    </cfRule>
    <cfRule type="containsText" dxfId="103" priority="366" operator="containsText" text="No Aceptable o Aceptable con Control Especifico">
      <formula>NOT(ISERROR(SEARCH("No Aceptable o Aceptable con Control Especifico",U495)))</formula>
    </cfRule>
  </conditionalFormatting>
  <conditionalFormatting sqref="T495">
    <cfRule type="cellIs" dxfId="102" priority="363" operator="equal">
      <formula>"II"</formula>
    </cfRule>
  </conditionalFormatting>
  <conditionalFormatting sqref="P54:P55 P48:P50 P63:P84">
    <cfRule type="cellIs" priority="194" stopIfTrue="1" operator="equal">
      <formula>"10, 25, 50, 100"</formula>
    </cfRule>
  </conditionalFormatting>
  <conditionalFormatting sqref="P56">
    <cfRule type="cellIs" priority="193" stopIfTrue="1" operator="equal">
      <formula>"10, 25, 50, 100"</formula>
    </cfRule>
  </conditionalFormatting>
  <conditionalFormatting sqref="P51">
    <cfRule type="cellIs" priority="192" stopIfTrue="1" operator="equal">
      <formula>"10, 25, 50, 100"</formula>
    </cfRule>
  </conditionalFormatting>
  <conditionalFormatting sqref="P52:P53">
    <cfRule type="cellIs" priority="191" stopIfTrue="1" operator="equal">
      <formula>"10, 25, 50, 100"</formula>
    </cfRule>
  </conditionalFormatting>
  <conditionalFormatting sqref="P61">
    <cfRule type="cellIs" priority="190" stopIfTrue="1" operator="equal">
      <formula>"10, 25, 50, 100"</formula>
    </cfRule>
  </conditionalFormatting>
  <conditionalFormatting sqref="P57:P60">
    <cfRule type="cellIs" priority="189" stopIfTrue="1" operator="equal">
      <formula>"10, 25, 50, 100"</formula>
    </cfRule>
  </conditionalFormatting>
  <conditionalFormatting sqref="P62">
    <cfRule type="cellIs" priority="188" stopIfTrue="1" operator="equal">
      <formula>"10, 25, 50, 100"</formula>
    </cfRule>
  </conditionalFormatting>
  <conditionalFormatting sqref="P91:P92 P85:P87 P100:P121">
    <cfRule type="cellIs" priority="187" stopIfTrue="1" operator="equal">
      <formula>"10, 25, 50, 100"</formula>
    </cfRule>
  </conditionalFormatting>
  <conditionalFormatting sqref="P93">
    <cfRule type="cellIs" priority="186" stopIfTrue="1" operator="equal">
      <formula>"10, 25, 50, 100"</formula>
    </cfRule>
  </conditionalFormatting>
  <conditionalFormatting sqref="P88">
    <cfRule type="cellIs" priority="185" stopIfTrue="1" operator="equal">
      <formula>"10, 25, 50, 100"</formula>
    </cfRule>
  </conditionalFormatting>
  <conditionalFormatting sqref="P89:P90">
    <cfRule type="cellIs" priority="184" stopIfTrue="1" operator="equal">
      <formula>"10, 25, 50, 100"</formula>
    </cfRule>
  </conditionalFormatting>
  <conditionalFormatting sqref="P98">
    <cfRule type="cellIs" priority="183" stopIfTrue="1" operator="equal">
      <formula>"10, 25, 50, 100"</formula>
    </cfRule>
  </conditionalFormatting>
  <conditionalFormatting sqref="P94:P97">
    <cfRule type="cellIs" priority="182" stopIfTrue="1" operator="equal">
      <formula>"10, 25, 50, 100"</formula>
    </cfRule>
  </conditionalFormatting>
  <conditionalFormatting sqref="P99">
    <cfRule type="cellIs" priority="181" stopIfTrue="1" operator="equal">
      <formula>"10, 25, 50, 100"</formula>
    </cfRule>
  </conditionalFormatting>
  <conditionalFormatting sqref="P128:P129 P122:P124 P137:P158">
    <cfRule type="cellIs" priority="180" stopIfTrue="1" operator="equal">
      <formula>"10, 25, 50, 100"</formula>
    </cfRule>
  </conditionalFormatting>
  <conditionalFormatting sqref="P130">
    <cfRule type="cellIs" priority="179" stopIfTrue="1" operator="equal">
      <formula>"10, 25, 50, 100"</formula>
    </cfRule>
  </conditionalFormatting>
  <conditionalFormatting sqref="P125">
    <cfRule type="cellIs" priority="178" stopIfTrue="1" operator="equal">
      <formula>"10, 25, 50, 100"</formula>
    </cfRule>
  </conditionalFormatting>
  <conditionalFormatting sqref="P126:P127">
    <cfRule type="cellIs" priority="177" stopIfTrue="1" operator="equal">
      <formula>"10, 25, 50, 100"</formula>
    </cfRule>
  </conditionalFormatting>
  <conditionalFormatting sqref="P135">
    <cfRule type="cellIs" priority="176" stopIfTrue="1" operator="equal">
      <formula>"10, 25, 50, 100"</formula>
    </cfRule>
  </conditionalFormatting>
  <conditionalFormatting sqref="P131:P134">
    <cfRule type="cellIs" priority="175" stopIfTrue="1" operator="equal">
      <formula>"10, 25, 50, 100"</formula>
    </cfRule>
  </conditionalFormatting>
  <conditionalFormatting sqref="P136">
    <cfRule type="cellIs" priority="174" stopIfTrue="1" operator="equal">
      <formula>"10, 25, 50, 100"</formula>
    </cfRule>
  </conditionalFormatting>
  <conditionalFormatting sqref="P165:P166 P159:P161 P174:P195">
    <cfRule type="cellIs" priority="173" stopIfTrue="1" operator="equal">
      <formula>"10, 25, 50, 100"</formula>
    </cfRule>
  </conditionalFormatting>
  <conditionalFormatting sqref="P167">
    <cfRule type="cellIs" priority="172" stopIfTrue="1" operator="equal">
      <formula>"10, 25, 50, 100"</formula>
    </cfRule>
  </conditionalFormatting>
  <conditionalFormatting sqref="P162">
    <cfRule type="cellIs" priority="171" stopIfTrue="1" operator="equal">
      <formula>"10, 25, 50, 100"</formula>
    </cfRule>
  </conditionalFormatting>
  <conditionalFormatting sqref="P163:P164">
    <cfRule type="cellIs" priority="170" stopIfTrue="1" operator="equal">
      <formula>"10, 25, 50, 100"</formula>
    </cfRule>
  </conditionalFormatting>
  <conditionalFormatting sqref="P172">
    <cfRule type="cellIs" priority="169" stopIfTrue="1" operator="equal">
      <formula>"10, 25, 50, 100"</formula>
    </cfRule>
  </conditionalFormatting>
  <conditionalFormatting sqref="P168:P171">
    <cfRule type="cellIs" priority="168" stopIfTrue="1" operator="equal">
      <formula>"10, 25, 50, 100"</formula>
    </cfRule>
  </conditionalFormatting>
  <conditionalFormatting sqref="P173">
    <cfRule type="cellIs" priority="167" stopIfTrue="1" operator="equal">
      <formula>"10, 25, 50, 100"</formula>
    </cfRule>
  </conditionalFormatting>
  <conditionalFormatting sqref="P202:P203 P196:P198 P211:P232">
    <cfRule type="cellIs" priority="166" stopIfTrue="1" operator="equal">
      <formula>"10, 25, 50, 100"</formula>
    </cfRule>
  </conditionalFormatting>
  <conditionalFormatting sqref="P204">
    <cfRule type="cellIs" priority="165" stopIfTrue="1" operator="equal">
      <formula>"10, 25, 50, 100"</formula>
    </cfRule>
  </conditionalFormatting>
  <conditionalFormatting sqref="P199">
    <cfRule type="cellIs" priority="164" stopIfTrue="1" operator="equal">
      <formula>"10, 25, 50, 100"</formula>
    </cfRule>
  </conditionalFormatting>
  <conditionalFormatting sqref="P200:P201">
    <cfRule type="cellIs" priority="163" stopIfTrue="1" operator="equal">
      <formula>"10, 25, 50, 100"</formula>
    </cfRule>
  </conditionalFormatting>
  <conditionalFormatting sqref="P209">
    <cfRule type="cellIs" priority="162" stopIfTrue="1" operator="equal">
      <formula>"10, 25, 50, 100"</formula>
    </cfRule>
  </conditionalFormatting>
  <conditionalFormatting sqref="P205:P208">
    <cfRule type="cellIs" priority="161" stopIfTrue="1" operator="equal">
      <formula>"10, 25, 50, 100"</formula>
    </cfRule>
  </conditionalFormatting>
  <conditionalFormatting sqref="P210">
    <cfRule type="cellIs" priority="160" stopIfTrue="1" operator="equal">
      <formula>"10, 25, 50, 100"</formula>
    </cfRule>
  </conditionalFormatting>
  <conditionalFormatting sqref="P239:P240 P233:P235 P248:P269">
    <cfRule type="cellIs" priority="159" stopIfTrue="1" operator="equal">
      <formula>"10, 25, 50, 100"</formula>
    </cfRule>
  </conditionalFormatting>
  <conditionalFormatting sqref="P241">
    <cfRule type="cellIs" priority="158" stopIfTrue="1" operator="equal">
      <formula>"10, 25, 50, 100"</formula>
    </cfRule>
  </conditionalFormatting>
  <conditionalFormatting sqref="P236">
    <cfRule type="cellIs" priority="157" stopIfTrue="1" operator="equal">
      <formula>"10, 25, 50, 100"</formula>
    </cfRule>
  </conditionalFormatting>
  <conditionalFormatting sqref="P237:P238">
    <cfRule type="cellIs" priority="156" stopIfTrue="1" operator="equal">
      <formula>"10, 25, 50, 100"</formula>
    </cfRule>
  </conditionalFormatting>
  <conditionalFormatting sqref="P246">
    <cfRule type="cellIs" priority="155" stopIfTrue="1" operator="equal">
      <formula>"10, 25, 50, 100"</formula>
    </cfRule>
  </conditionalFormatting>
  <conditionalFormatting sqref="P242:P245">
    <cfRule type="cellIs" priority="154" stopIfTrue="1" operator="equal">
      <formula>"10, 25, 50, 100"</formula>
    </cfRule>
  </conditionalFormatting>
  <conditionalFormatting sqref="P247">
    <cfRule type="cellIs" priority="153" stopIfTrue="1" operator="equal">
      <formula>"10, 25, 50, 100"</formula>
    </cfRule>
  </conditionalFormatting>
  <conditionalFormatting sqref="P276:P277 P270:P272 P285:P306">
    <cfRule type="cellIs" priority="152" stopIfTrue="1" operator="equal">
      <formula>"10, 25, 50, 100"</formula>
    </cfRule>
  </conditionalFormatting>
  <conditionalFormatting sqref="P278">
    <cfRule type="cellIs" priority="151" stopIfTrue="1" operator="equal">
      <formula>"10, 25, 50, 100"</formula>
    </cfRule>
  </conditionalFormatting>
  <conditionalFormatting sqref="P273">
    <cfRule type="cellIs" priority="150" stopIfTrue="1" operator="equal">
      <formula>"10, 25, 50, 100"</formula>
    </cfRule>
  </conditionalFormatting>
  <conditionalFormatting sqref="P274:P275">
    <cfRule type="cellIs" priority="149" stopIfTrue="1" operator="equal">
      <formula>"10, 25, 50, 100"</formula>
    </cfRule>
  </conditionalFormatting>
  <conditionalFormatting sqref="P283">
    <cfRule type="cellIs" priority="148" stopIfTrue="1" operator="equal">
      <formula>"10, 25, 50, 100"</formula>
    </cfRule>
  </conditionalFormatting>
  <conditionalFormatting sqref="P279:P282">
    <cfRule type="cellIs" priority="147" stopIfTrue="1" operator="equal">
      <formula>"10, 25, 50, 100"</formula>
    </cfRule>
  </conditionalFormatting>
  <conditionalFormatting sqref="P284">
    <cfRule type="cellIs" priority="146" stopIfTrue="1" operator="equal">
      <formula>"10, 25, 50, 100"</formula>
    </cfRule>
  </conditionalFormatting>
  <conditionalFormatting sqref="P339:P340 P333:P335 P348:P369">
    <cfRule type="cellIs" priority="145" stopIfTrue="1" operator="equal">
      <formula>"10, 25, 50, 100"</formula>
    </cfRule>
  </conditionalFormatting>
  <conditionalFormatting sqref="P341">
    <cfRule type="cellIs" priority="144" stopIfTrue="1" operator="equal">
      <formula>"10, 25, 50, 100"</formula>
    </cfRule>
  </conditionalFormatting>
  <conditionalFormatting sqref="P336">
    <cfRule type="cellIs" priority="143" stopIfTrue="1" operator="equal">
      <formula>"10, 25, 50, 100"</formula>
    </cfRule>
  </conditionalFormatting>
  <conditionalFormatting sqref="P337:P338">
    <cfRule type="cellIs" priority="142" stopIfTrue="1" operator="equal">
      <formula>"10, 25, 50, 100"</formula>
    </cfRule>
  </conditionalFormatting>
  <conditionalFormatting sqref="P346">
    <cfRule type="cellIs" priority="141" stopIfTrue="1" operator="equal">
      <formula>"10, 25, 50, 100"</formula>
    </cfRule>
  </conditionalFormatting>
  <conditionalFormatting sqref="P342:P345">
    <cfRule type="cellIs" priority="140" stopIfTrue="1" operator="equal">
      <formula>"10, 25, 50, 100"</formula>
    </cfRule>
  </conditionalFormatting>
  <conditionalFormatting sqref="P347">
    <cfRule type="cellIs" priority="139" stopIfTrue="1" operator="equal">
      <formula>"10, 25, 50, 100"</formula>
    </cfRule>
  </conditionalFormatting>
  <conditionalFormatting sqref="P376:P377 P370:P372 P385:P406">
    <cfRule type="cellIs" priority="138" stopIfTrue="1" operator="equal">
      <formula>"10, 25, 50, 100"</formula>
    </cfRule>
  </conditionalFormatting>
  <conditionalFormatting sqref="P378">
    <cfRule type="cellIs" priority="137" stopIfTrue="1" operator="equal">
      <formula>"10, 25, 50, 100"</formula>
    </cfRule>
  </conditionalFormatting>
  <conditionalFormatting sqref="P373">
    <cfRule type="cellIs" priority="136" stopIfTrue="1" operator="equal">
      <formula>"10, 25, 50, 100"</formula>
    </cfRule>
  </conditionalFormatting>
  <conditionalFormatting sqref="P374:P375">
    <cfRule type="cellIs" priority="135" stopIfTrue="1" operator="equal">
      <formula>"10, 25, 50, 100"</formula>
    </cfRule>
  </conditionalFormatting>
  <conditionalFormatting sqref="P383">
    <cfRule type="cellIs" priority="134" stopIfTrue="1" operator="equal">
      <formula>"10, 25, 50, 100"</formula>
    </cfRule>
  </conditionalFormatting>
  <conditionalFormatting sqref="P379:P382">
    <cfRule type="cellIs" priority="133" stopIfTrue="1" operator="equal">
      <formula>"10, 25, 50, 100"</formula>
    </cfRule>
  </conditionalFormatting>
  <conditionalFormatting sqref="P384">
    <cfRule type="cellIs" priority="132" stopIfTrue="1" operator="equal">
      <formula>"10, 25, 50, 100"</formula>
    </cfRule>
  </conditionalFormatting>
  <conditionalFormatting sqref="P413:P414 P407:P409 P422:P443">
    <cfRule type="cellIs" priority="131" stopIfTrue="1" operator="equal">
      <formula>"10, 25, 50, 100"</formula>
    </cfRule>
  </conditionalFormatting>
  <conditionalFormatting sqref="P415">
    <cfRule type="cellIs" priority="130" stopIfTrue="1" operator="equal">
      <formula>"10, 25, 50, 100"</formula>
    </cfRule>
  </conditionalFormatting>
  <conditionalFormatting sqref="P410">
    <cfRule type="cellIs" priority="129" stopIfTrue="1" operator="equal">
      <formula>"10, 25, 50, 100"</formula>
    </cfRule>
  </conditionalFormatting>
  <conditionalFormatting sqref="P411:P412">
    <cfRule type="cellIs" priority="128" stopIfTrue="1" operator="equal">
      <formula>"10, 25, 50, 100"</formula>
    </cfRule>
  </conditionalFormatting>
  <conditionalFormatting sqref="P420">
    <cfRule type="cellIs" priority="127" stopIfTrue="1" operator="equal">
      <formula>"10, 25, 50, 100"</formula>
    </cfRule>
  </conditionalFormatting>
  <conditionalFormatting sqref="P416:P419">
    <cfRule type="cellIs" priority="126" stopIfTrue="1" operator="equal">
      <formula>"10, 25, 50, 100"</formula>
    </cfRule>
  </conditionalFormatting>
  <conditionalFormatting sqref="P421">
    <cfRule type="cellIs" priority="125" stopIfTrue="1" operator="equal">
      <formula>"10, 25, 50, 100"</formula>
    </cfRule>
  </conditionalFormatting>
  <conditionalFormatting sqref="P450:P451 P444:P446 P459:P480">
    <cfRule type="cellIs" priority="124" stopIfTrue="1" operator="equal">
      <formula>"10, 25, 50, 100"</formula>
    </cfRule>
  </conditionalFormatting>
  <conditionalFormatting sqref="P452">
    <cfRule type="cellIs" priority="123" stopIfTrue="1" operator="equal">
      <formula>"10, 25, 50, 100"</formula>
    </cfRule>
  </conditionalFormatting>
  <conditionalFormatting sqref="P447">
    <cfRule type="cellIs" priority="122" stopIfTrue="1" operator="equal">
      <formula>"10, 25, 50, 100"</formula>
    </cfRule>
  </conditionalFormatting>
  <conditionalFormatting sqref="P448:P449">
    <cfRule type="cellIs" priority="121" stopIfTrue="1" operator="equal">
      <formula>"10, 25, 50, 100"</formula>
    </cfRule>
  </conditionalFormatting>
  <conditionalFormatting sqref="P457">
    <cfRule type="cellIs" priority="120" stopIfTrue="1" operator="equal">
      <formula>"10, 25, 50, 100"</formula>
    </cfRule>
  </conditionalFormatting>
  <conditionalFormatting sqref="P453:P456">
    <cfRule type="cellIs" priority="119" stopIfTrue="1" operator="equal">
      <formula>"10, 25, 50, 100"</formula>
    </cfRule>
  </conditionalFormatting>
  <conditionalFormatting sqref="P458">
    <cfRule type="cellIs" priority="118" stopIfTrue="1" operator="equal">
      <formula>"10, 25, 50, 100"</formula>
    </cfRule>
  </conditionalFormatting>
  <conditionalFormatting sqref="P487:P488 P481:P483 P496:P517">
    <cfRule type="cellIs" priority="117" stopIfTrue="1" operator="equal">
      <formula>"10, 25, 50, 100"</formula>
    </cfRule>
  </conditionalFormatting>
  <conditionalFormatting sqref="P489">
    <cfRule type="cellIs" priority="116" stopIfTrue="1" operator="equal">
      <formula>"10, 25, 50, 100"</formula>
    </cfRule>
  </conditionalFormatting>
  <conditionalFormatting sqref="P484">
    <cfRule type="cellIs" priority="115" stopIfTrue="1" operator="equal">
      <formula>"10, 25, 50, 100"</formula>
    </cfRule>
  </conditionalFormatting>
  <conditionalFormatting sqref="P485:P486">
    <cfRule type="cellIs" priority="114" stopIfTrue="1" operator="equal">
      <formula>"10, 25, 50, 100"</formula>
    </cfRule>
  </conditionalFormatting>
  <conditionalFormatting sqref="P494">
    <cfRule type="cellIs" priority="113" stopIfTrue="1" operator="equal">
      <formula>"10, 25, 50, 100"</formula>
    </cfRule>
  </conditionalFormatting>
  <conditionalFormatting sqref="P490:P493">
    <cfRule type="cellIs" priority="112" stopIfTrue="1" operator="equal">
      <formula>"10, 25, 50, 100"</formula>
    </cfRule>
  </conditionalFormatting>
  <conditionalFormatting sqref="P495">
    <cfRule type="cellIs" priority="111" stopIfTrue="1" operator="equal">
      <formula>"10, 25, 50, 100"</formula>
    </cfRule>
  </conditionalFormatting>
  <conditionalFormatting sqref="P533">
    <cfRule type="cellIs" priority="1" stopIfTrue="1" operator="equal">
      <formula>"10, 25, 50, 100"</formula>
    </cfRule>
  </conditionalFormatting>
  <conditionalFormatting sqref="T518:U520">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18:U520">
    <cfRule type="cellIs" dxfId="98" priority="107" stopIfTrue="1" operator="equal">
      <formula>"Alto"</formula>
    </cfRule>
  </conditionalFormatting>
  <conditionalFormatting sqref="T518:U520">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18:U520">
    <cfRule type="cellIs" dxfId="93" priority="101" stopIfTrue="1" operator="equal">
      <formula>"No Aceptable"</formula>
    </cfRule>
    <cfRule type="cellIs" dxfId="92" priority="102" stopIfTrue="1" operator="equal">
      <formula>"Aceptable"</formula>
    </cfRule>
  </conditionalFormatting>
  <conditionalFormatting sqref="T518:U520">
    <cfRule type="cellIs" dxfId="91" priority="100" stopIfTrue="1" operator="equal">
      <formula>"No Aceptable Con Control Especifico"</formula>
    </cfRule>
  </conditionalFormatting>
  <conditionalFormatting sqref="T518:U520">
    <cfRule type="cellIs" dxfId="90" priority="99" stopIfTrue="1" operator="equal">
      <formula>"No Aceptable Con Control Esp."</formula>
    </cfRule>
  </conditionalFormatting>
  <conditionalFormatting sqref="P518:P520">
    <cfRule type="cellIs" priority="98" stopIfTrue="1" operator="equal">
      <formula>"10, 25, 50, 100"</formula>
    </cfRule>
  </conditionalFormatting>
  <conditionalFormatting sqref="U518:U520">
    <cfRule type="containsText" dxfId="89" priority="97" operator="containsText" text="Mejorable">
      <formula>NOT(ISERROR(SEARCH("Mejorable",U518)))</formula>
    </cfRule>
  </conditionalFormatting>
  <conditionalFormatting sqref="U518:U520">
    <cfRule type="containsText" dxfId="88" priority="94" operator="containsText" text="No Aceptable o Aceptable con Control Especifico">
      <formula>NOT(ISERROR(SEARCH("No Aceptable o Aceptable con Control Especifico",U518)))</formula>
    </cfRule>
    <cfRule type="containsText" dxfId="87" priority="95" operator="containsText" text="No Aceptable">
      <formula>NOT(ISERROR(SEARCH("No Aceptable",U518)))</formula>
    </cfRule>
    <cfRule type="containsText" dxfId="86" priority="96" operator="containsText" text="No Aceptable o Aceptable con Control Especifico">
      <formula>NOT(ISERROR(SEARCH("No Aceptable o Aceptable con Control Especifico",U518)))</formula>
    </cfRule>
  </conditionalFormatting>
  <conditionalFormatting sqref="T518:T520">
    <cfRule type="cellIs" dxfId="85" priority="93" operator="equal">
      <formula>"II"</formula>
    </cfRule>
  </conditionalFormatting>
  <conditionalFormatting sqref="T532:U553 T524:U525">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32:U553 T524:U525">
    <cfRule type="cellIs" dxfId="81" priority="89" stopIfTrue="1" operator="equal">
      <formula>"Alto"</formula>
    </cfRule>
  </conditionalFormatting>
  <conditionalFormatting sqref="T532:U553 T524:U525">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32:U553 T524:U525">
    <cfRule type="cellIs" dxfId="76" priority="83" stopIfTrue="1" operator="equal">
      <formula>"No Aceptable"</formula>
    </cfRule>
    <cfRule type="cellIs" dxfId="75" priority="84" stopIfTrue="1" operator="equal">
      <formula>"Aceptable"</formula>
    </cfRule>
  </conditionalFormatting>
  <conditionalFormatting sqref="T532:U553 T524:U525">
    <cfRule type="cellIs" dxfId="74" priority="82" stopIfTrue="1" operator="equal">
      <formula>"No Aceptable Con Control Especifico"</formula>
    </cfRule>
  </conditionalFormatting>
  <conditionalFormatting sqref="T532:U553 T524:U525">
    <cfRule type="cellIs" dxfId="73" priority="81" stopIfTrue="1" operator="equal">
      <formula>"No Aceptable Con Control Esp."</formula>
    </cfRule>
  </conditionalFormatting>
  <conditionalFormatting sqref="P532 P524:P525 P534:P553">
    <cfRule type="cellIs" priority="80" stopIfTrue="1" operator="equal">
      <formula>"10, 25, 50, 100"</formula>
    </cfRule>
  </conditionalFormatting>
  <conditionalFormatting sqref="U532:U553 U524:U525">
    <cfRule type="containsText" dxfId="72" priority="79" operator="containsText" text="Mejorable">
      <formula>NOT(ISERROR(SEARCH("Mejorable",U524)))</formula>
    </cfRule>
  </conditionalFormatting>
  <conditionalFormatting sqref="U532:U553 U524:U525">
    <cfRule type="containsText" dxfId="71" priority="76" operator="containsText" text="No Aceptable o Aceptable con Control Especifico">
      <formula>NOT(ISERROR(SEARCH("No Aceptable o Aceptable con Control Especifico",U524)))</formula>
    </cfRule>
    <cfRule type="containsText" dxfId="70" priority="77" operator="containsText" text="No Aceptable">
      <formula>NOT(ISERROR(SEARCH("No Aceptable",U524)))</formula>
    </cfRule>
    <cfRule type="containsText" dxfId="69" priority="78" operator="containsText" text="No Aceptable o Aceptable con Control Especifico">
      <formula>NOT(ISERROR(SEARCH("No Aceptable o Aceptable con Control Especifico",U524)))</formula>
    </cfRule>
  </conditionalFormatting>
  <conditionalFormatting sqref="T532:T553 T524:T525">
    <cfRule type="cellIs" dxfId="68" priority="75" operator="equal">
      <formula>"II"</formula>
    </cfRule>
  </conditionalFormatting>
  <conditionalFormatting sqref="T526:U526">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26:U526">
    <cfRule type="cellIs" dxfId="64" priority="71" stopIfTrue="1" operator="equal">
      <formula>"Alto"</formula>
    </cfRule>
  </conditionalFormatting>
  <conditionalFormatting sqref="T526:U526">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26:U526">
    <cfRule type="cellIs" dxfId="59" priority="65" stopIfTrue="1" operator="equal">
      <formula>"No Aceptable"</formula>
    </cfRule>
    <cfRule type="cellIs" dxfId="58" priority="66" stopIfTrue="1" operator="equal">
      <formula>"Aceptable"</formula>
    </cfRule>
  </conditionalFormatting>
  <conditionalFormatting sqref="T526:U526">
    <cfRule type="cellIs" dxfId="57" priority="64" stopIfTrue="1" operator="equal">
      <formula>"No Aceptable Con Control Especifico"</formula>
    </cfRule>
  </conditionalFormatting>
  <conditionalFormatting sqref="T526:U526">
    <cfRule type="cellIs" dxfId="56" priority="63" stopIfTrue="1" operator="equal">
      <formula>"No Aceptable Con Control Esp."</formula>
    </cfRule>
  </conditionalFormatting>
  <conditionalFormatting sqref="P526">
    <cfRule type="cellIs" priority="62" stopIfTrue="1" operator="equal">
      <formula>"10, 25, 50, 100"</formula>
    </cfRule>
  </conditionalFormatting>
  <conditionalFormatting sqref="U526">
    <cfRule type="containsText" dxfId="55" priority="61" operator="containsText" text="Mejorable">
      <formula>NOT(ISERROR(SEARCH("Mejorable",U526)))</formula>
    </cfRule>
  </conditionalFormatting>
  <conditionalFormatting sqref="U526">
    <cfRule type="containsText" dxfId="54" priority="58" operator="containsText" text="No Aceptable o Aceptable con Control Especifico">
      <formula>NOT(ISERROR(SEARCH("No Aceptable o Aceptable con Control Especifico",U526)))</formula>
    </cfRule>
    <cfRule type="containsText" dxfId="53" priority="59" operator="containsText" text="No Aceptable">
      <formula>NOT(ISERROR(SEARCH("No Aceptable",U526)))</formula>
    </cfRule>
    <cfRule type="containsText" dxfId="52" priority="60" operator="containsText" text="No Aceptable o Aceptable con Control Especifico">
      <formula>NOT(ISERROR(SEARCH("No Aceptable o Aceptable con Control Especifico",U526)))</formula>
    </cfRule>
  </conditionalFormatting>
  <conditionalFormatting sqref="T526">
    <cfRule type="cellIs" dxfId="51" priority="57" operator="equal">
      <formula>"II"</formula>
    </cfRule>
  </conditionalFormatting>
  <conditionalFormatting sqref="T521:U523">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21:U523">
    <cfRule type="cellIs" dxfId="47" priority="53" stopIfTrue="1" operator="equal">
      <formula>"Alto"</formula>
    </cfRule>
  </conditionalFormatting>
  <conditionalFormatting sqref="T521:U523">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21:U523">
    <cfRule type="cellIs" dxfId="42" priority="47" stopIfTrue="1" operator="equal">
      <formula>"No Aceptable"</formula>
    </cfRule>
    <cfRule type="cellIs" dxfId="41" priority="48" stopIfTrue="1" operator="equal">
      <formula>"Aceptable"</formula>
    </cfRule>
  </conditionalFormatting>
  <conditionalFormatting sqref="T521:U523">
    <cfRule type="cellIs" dxfId="40" priority="46" stopIfTrue="1" operator="equal">
      <formula>"No Aceptable Con Control Especifico"</formula>
    </cfRule>
  </conditionalFormatting>
  <conditionalFormatting sqref="T521:U523">
    <cfRule type="cellIs" dxfId="39" priority="45" stopIfTrue="1" operator="equal">
      <formula>"No Aceptable Con Control Esp."</formula>
    </cfRule>
  </conditionalFormatting>
  <conditionalFormatting sqref="P521">
    <cfRule type="cellIs" priority="44" stopIfTrue="1" operator="equal">
      <formula>"10, 25, 50, 100"</formula>
    </cfRule>
  </conditionalFormatting>
  <conditionalFormatting sqref="U521:U523">
    <cfRule type="containsText" dxfId="38" priority="43" operator="containsText" text="Mejorable">
      <formula>NOT(ISERROR(SEARCH("Mejorable",U521)))</formula>
    </cfRule>
  </conditionalFormatting>
  <conditionalFormatting sqref="U521:U523">
    <cfRule type="containsText" dxfId="37" priority="40" operator="containsText" text="No Aceptable o Aceptable con Control Especifico">
      <formula>NOT(ISERROR(SEARCH("No Aceptable o Aceptable con Control Especifico",U521)))</formula>
    </cfRule>
    <cfRule type="containsText" dxfId="36" priority="41" operator="containsText" text="No Aceptable">
      <formula>NOT(ISERROR(SEARCH("No Aceptable",U521)))</formula>
    </cfRule>
    <cfRule type="containsText" dxfId="35" priority="42" operator="containsText" text="No Aceptable o Aceptable con Control Especifico">
      <formula>NOT(ISERROR(SEARCH("No Aceptable o Aceptable con Control Especifico",U521)))</formula>
    </cfRule>
  </conditionalFormatting>
  <conditionalFormatting sqref="T521:T523">
    <cfRule type="cellIs" dxfId="34" priority="39" operator="equal">
      <formula>"II"</formula>
    </cfRule>
  </conditionalFormatting>
  <conditionalFormatting sqref="P522:P523">
    <cfRule type="cellIs" priority="38" stopIfTrue="1" operator="equal">
      <formula>"10, 25, 50, 100"</formula>
    </cfRule>
  </conditionalFormatting>
  <conditionalFormatting sqref="T531:U531">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31:U531">
    <cfRule type="cellIs" dxfId="30" priority="34" stopIfTrue="1" operator="equal">
      <formula>"Alto"</formula>
    </cfRule>
  </conditionalFormatting>
  <conditionalFormatting sqref="T531:U531">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31:U531">
    <cfRule type="cellIs" dxfId="25" priority="28" stopIfTrue="1" operator="equal">
      <formula>"No Aceptable"</formula>
    </cfRule>
    <cfRule type="cellIs" dxfId="24" priority="29" stopIfTrue="1" operator="equal">
      <formula>"Aceptable"</formula>
    </cfRule>
  </conditionalFormatting>
  <conditionalFormatting sqref="T531:U531">
    <cfRule type="cellIs" dxfId="23" priority="27" stopIfTrue="1" operator="equal">
      <formula>"No Aceptable Con Control Especifico"</formula>
    </cfRule>
  </conditionalFormatting>
  <conditionalFormatting sqref="T531:U531">
    <cfRule type="cellIs" dxfId="22" priority="26" stopIfTrue="1" operator="equal">
      <formula>"No Aceptable Con Control Esp."</formula>
    </cfRule>
  </conditionalFormatting>
  <conditionalFormatting sqref="P531">
    <cfRule type="cellIs" priority="25" stopIfTrue="1" operator="equal">
      <formula>"10, 25, 50, 100"</formula>
    </cfRule>
  </conditionalFormatting>
  <conditionalFormatting sqref="U531">
    <cfRule type="containsText" dxfId="21" priority="24" operator="containsText" text="Mejorable">
      <formula>NOT(ISERROR(SEARCH("Mejorable",U531)))</formula>
    </cfRule>
  </conditionalFormatting>
  <conditionalFormatting sqref="U531">
    <cfRule type="containsText" dxfId="20" priority="21" operator="containsText" text="No Aceptable o Aceptable con Control Especifico">
      <formula>NOT(ISERROR(SEARCH("No Aceptable o Aceptable con Control Especifico",U531)))</formula>
    </cfRule>
    <cfRule type="containsText" dxfId="19" priority="22" operator="containsText" text="No Aceptable">
      <formula>NOT(ISERROR(SEARCH("No Aceptable",U531)))</formula>
    </cfRule>
    <cfRule type="containsText" dxfId="18" priority="23" operator="containsText" text="No Aceptable o Aceptable con Control Especifico">
      <formula>NOT(ISERROR(SEARCH("No Aceptable o Aceptable con Control Especifico",U531)))</formula>
    </cfRule>
  </conditionalFormatting>
  <conditionalFormatting sqref="T531">
    <cfRule type="cellIs" dxfId="17" priority="20" operator="equal">
      <formula>"II"</formula>
    </cfRule>
  </conditionalFormatting>
  <conditionalFormatting sqref="T527:U530">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27:U530">
    <cfRule type="cellIs" dxfId="13" priority="16" stopIfTrue="1" operator="equal">
      <formula>"Alto"</formula>
    </cfRule>
  </conditionalFormatting>
  <conditionalFormatting sqref="T527:U530">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27:U530">
    <cfRule type="cellIs" dxfId="8" priority="10" stopIfTrue="1" operator="equal">
      <formula>"No Aceptable"</formula>
    </cfRule>
    <cfRule type="cellIs" dxfId="7" priority="11" stopIfTrue="1" operator="equal">
      <formula>"Aceptable"</formula>
    </cfRule>
  </conditionalFormatting>
  <conditionalFormatting sqref="T527:U530">
    <cfRule type="cellIs" dxfId="6" priority="9" stopIfTrue="1" operator="equal">
      <formula>"No Aceptable Con Control Especifico"</formula>
    </cfRule>
  </conditionalFormatting>
  <conditionalFormatting sqref="T527:U530">
    <cfRule type="cellIs" dxfId="5" priority="8" stopIfTrue="1" operator="equal">
      <formula>"No Aceptable Con Control Esp."</formula>
    </cfRule>
  </conditionalFormatting>
  <conditionalFormatting sqref="P527:P530">
    <cfRule type="cellIs" priority="7" stopIfTrue="1" operator="equal">
      <formula>"10, 25, 50, 100"</formula>
    </cfRule>
  </conditionalFormatting>
  <conditionalFormatting sqref="U527:U530">
    <cfRule type="containsText" dxfId="4" priority="6" operator="containsText" text="Mejorable">
      <formula>NOT(ISERROR(SEARCH("Mejorable",U527)))</formula>
    </cfRule>
  </conditionalFormatting>
  <conditionalFormatting sqref="U527:U530">
    <cfRule type="containsText" dxfId="3" priority="3" operator="containsText" text="No Aceptable o Aceptable con Control Especifico">
      <formula>NOT(ISERROR(SEARCH("No Aceptable o Aceptable con Control Especifico",U527)))</formula>
    </cfRule>
    <cfRule type="containsText" dxfId="2" priority="4" operator="containsText" text="No Aceptable">
      <formula>NOT(ISERROR(SEARCH("No Aceptable",U527)))</formula>
    </cfRule>
    <cfRule type="containsText" dxfId="1" priority="5" operator="containsText" text="No Aceptable o Aceptable con Control Especifico">
      <formula>NOT(ISERROR(SEARCH("No Aceptable o Aceptable con Control Especifico",U527)))</formula>
    </cfRule>
  </conditionalFormatting>
  <conditionalFormatting sqref="T527:T530">
    <cfRule type="cellIs" dxfId="0" priority="2" operator="equal">
      <formula>"II"</formula>
    </cfRule>
  </conditionalFormatting>
  <dataValidations count="3">
    <dataValidation type="whole" allowBlank="1" showInputMessage="1" showErrorMessage="1" prompt="Deficiencia_x000a_Muy alto 10_x000a_Alto        6_x000a_Medio     2_x000a_Bajo       0" sqref="N11:N553">
      <formula1>0</formula1>
      <formula2>10</formula2>
    </dataValidation>
    <dataValidation type="whole" allowBlank="1" showInputMessage="1" showErrorMessage="1" prompt="1 Esporadica (EE)_x000a_2 Ocasional (EO)_x000a_3 Frecuente (EF)_x000a_4 continua (EC)" sqref="O11:O553">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53">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I457:I489 I11:I19 I420:I452 I24:I56 I61:I93 I98:I130 I135:I167 I172:I204 I209:I241 I246:I278 I283:I341 I346:I378 I383:I415 I494:I517</xm:sqref>
        </x14:dataValidation>
        <x14:dataValidation type="list" allowBlank="1" showInputMessage="1" showErrorMessage="1">
          <x14:formula1>
            <xm:f>[1]Hoja2!#REF!</xm:f>
          </x14:formula1>
          <xm:sqref>I20:I23 I57:I60 I94:I97 I131:I134 I168:I171 I205:I208 I242:I245 I279:I282 I342:I345 I379:I382 I416:I419 I453:I456 I490:I493 I518:I553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E31" sqref="E3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81" t="s">
        <v>257</v>
      </c>
      <c r="B1" s="182"/>
      <c r="C1" s="182"/>
      <c r="D1" s="182"/>
      <c r="E1" s="182"/>
      <c r="F1" s="183"/>
    </row>
    <row r="2" spans="1:6" ht="15.75" thickBot="1">
      <c r="A2" s="184" t="s">
        <v>258</v>
      </c>
      <c r="B2" s="185"/>
      <c r="C2" s="185"/>
      <c r="D2" s="185"/>
      <c r="E2" s="185"/>
      <c r="F2" s="186"/>
    </row>
    <row r="3" spans="1:6" ht="15.75" thickBot="1">
      <c r="A3" s="187" t="s">
        <v>259</v>
      </c>
      <c r="B3" s="188"/>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5" t="s">
        <v>275</v>
      </c>
      <c r="B7" s="175">
        <v>32</v>
      </c>
      <c r="C7" s="177">
        <v>6</v>
      </c>
      <c r="D7" s="169" t="s">
        <v>276</v>
      </c>
      <c r="E7" s="171" t="s">
        <v>277</v>
      </c>
      <c r="F7" s="173" t="s">
        <v>278</v>
      </c>
    </row>
    <row r="8" spans="1:6" ht="282.75" customHeight="1">
      <c r="A8" s="166"/>
      <c r="B8" s="176"/>
      <c r="C8" s="178"/>
      <c r="D8" s="170"/>
      <c r="E8" s="172"/>
      <c r="F8" s="174"/>
    </row>
    <row r="9" spans="1:6" ht="409.5" customHeight="1">
      <c r="A9" s="38" t="s">
        <v>279</v>
      </c>
      <c r="B9" s="39">
        <v>32</v>
      </c>
      <c r="C9" s="40">
        <v>1</v>
      </c>
      <c r="D9" s="32" t="s">
        <v>280</v>
      </c>
      <c r="E9" s="54" t="s">
        <v>281</v>
      </c>
      <c r="F9" s="55" t="s">
        <v>282</v>
      </c>
    </row>
    <row r="10" spans="1:6" ht="228" customHeight="1">
      <c r="A10" s="165" t="s">
        <v>283</v>
      </c>
      <c r="B10" s="175">
        <v>32</v>
      </c>
      <c r="C10" s="177">
        <v>1</v>
      </c>
      <c r="D10" s="169" t="s">
        <v>284</v>
      </c>
      <c r="E10" s="179" t="s">
        <v>285</v>
      </c>
      <c r="F10" s="173" t="s">
        <v>286</v>
      </c>
    </row>
    <row r="11" spans="1:6" ht="228" customHeight="1">
      <c r="A11" s="166"/>
      <c r="B11" s="176"/>
      <c r="C11" s="178"/>
      <c r="D11" s="170"/>
      <c r="E11" s="180"/>
      <c r="F11" s="174"/>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5" t="s">
        <v>304</v>
      </c>
      <c r="B17" s="167">
        <v>42</v>
      </c>
      <c r="C17" s="169">
        <v>6</v>
      </c>
      <c r="D17" s="169" t="s">
        <v>305</v>
      </c>
      <c r="E17" s="171" t="s">
        <v>306</v>
      </c>
      <c r="F17" s="173" t="s">
        <v>307</v>
      </c>
    </row>
    <row r="18" spans="1:6" ht="34.5" customHeight="1">
      <c r="A18" s="166"/>
      <c r="B18" s="168"/>
      <c r="C18" s="170"/>
      <c r="D18" s="170"/>
      <c r="E18" s="172"/>
      <c r="F18" s="174"/>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63" t="s">
        <v>260</v>
      </c>
      <c r="B22" s="164"/>
      <c r="C22" s="48">
        <f>SUM(C4:C21)</f>
        <v>75</v>
      </c>
      <c r="D22" s="48"/>
      <c r="E22" s="49"/>
      <c r="F22" s="50"/>
    </row>
    <row r="23" spans="1:6">
      <c r="A23" s="51"/>
      <c r="B23" s="51"/>
      <c r="C23" s="51"/>
      <c r="D23" s="51"/>
    </row>
  </sheetData>
  <mergeCells count="22">
    <mergeCell ref="A1:F1"/>
    <mergeCell ref="A2:F2"/>
    <mergeCell ref="A3:B3"/>
    <mergeCell ref="A7:A8"/>
    <mergeCell ref="B7:B8"/>
    <mergeCell ref="C7:C8"/>
    <mergeCell ref="D7:D8"/>
    <mergeCell ref="E7:E8"/>
    <mergeCell ref="F7:F8"/>
    <mergeCell ref="E17:E18"/>
    <mergeCell ref="F17:F18"/>
    <mergeCell ref="A10:A11"/>
    <mergeCell ref="B10:B11"/>
    <mergeCell ref="C10:C11"/>
    <mergeCell ref="D10:D11"/>
    <mergeCell ref="E10:E11"/>
    <mergeCell ref="F10:F11"/>
    <mergeCell ref="A22:B22"/>
    <mergeCell ref="A17:A18"/>
    <mergeCell ref="B17:B18"/>
    <mergeCell ref="C17:C18"/>
    <mergeCell ref="D17: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91" t="s">
        <v>1</v>
      </c>
      <c r="B1" s="192"/>
      <c r="C1" s="193" t="s">
        <v>37</v>
      </c>
      <c r="D1" s="195" t="s">
        <v>38</v>
      </c>
      <c r="E1" s="196"/>
      <c r="F1" s="197" t="s">
        <v>39</v>
      </c>
      <c r="G1" s="189" t="s">
        <v>40</v>
      </c>
      <c r="H1" s="189" t="s">
        <v>41</v>
      </c>
      <c r="I1" s="189" t="s">
        <v>42</v>
      </c>
    </row>
    <row r="2" spans="1:9">
      <c r="A2" s="17" t="s">
        <v>43</v>
      </c>
      <c r="B2" s="18" t="s">
        <v>44</v>
      </c>
      <c r="C2" s="194"/>
      <c r="D2" s="19" t="s">
        <v>45</v>
      </c>
      <c r="E2" s="17" t="s">
        <v>46</v>
      </c>
      <c r="F2" s="198"/>
      <c r="G2" s="190"/>
      <c r="H2" s="190"/>
      <c r="I2" s="190"/>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FISCALA 1Y2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2018-08-14T21:33:52Z</dcterms:modified>
</cp:coreProperties>
</file>