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GUARDABOSQUES" sheetId="1" r:id="rId1"/>
    <sheet name="Hoja1" sheetId="2" r:id="rId2"/>
    <sheet name="Hoja2" sheetId="3" r:id="rId3"/>
  </sheets>
  <definedNames>
    <definedName name="_xlnm.Print_Area" localSheetId="0">'GUARDABOSQUES'!$A$1:$AC$44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<sst xmlns="http://schemas.openxmlformats.org/spreadsheetml/2006/main" count="3418" uniqueCount="1218">
  <si>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</si>
  <si>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</si>
  <si>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</si>
  <si>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</si>
  <si>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</si>
  <si>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</si>
  <si>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</si>
  <si>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</si>
  <si>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</si>
  <si>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</si>
  <si>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</si>
  <si>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</si>
  <si>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</si>
  <si>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</si>
  <si>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</si>
  <si>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</si>
  <si>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</si>
  <si>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</si>
  <si>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</si>
  <si>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</si>
  <si>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</si>
  <si>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</si>
  <si>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</si>
  <si>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</si>
  <si>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</si>
  <si>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</si>
  <si>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</si>
  <si>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</si>
  <si>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</si>
  <si>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</si>
  <si>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</si>
  <si>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</si>
  <si>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</si>
  <si>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</si>
  <si>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</si>
  <si>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</si>
  <si>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</si>
  <si>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</si>
  <si>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</si>
  <si>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</si>
  <si>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</si>
  <si>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</si>
  <si>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</si>
  <si>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</si>
  <si>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</si>
  <si>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</si>
  <si>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</si>
  <si>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</si>
  <si>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</si>
  <si>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</si>
  <si>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</si>
  <si>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</si>
  <si>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</si>
  <si>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</si>
  <si>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</si>
  <si>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</si>
  <si>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</si>
  <si>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</si>
  <si>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</si>
  <si>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</si>
  <si>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</si>
  <si>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</si>
  <si>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</si>
  <si>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</si>
  <si>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</si>
  <si>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</si>
  <si>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</si>
  <si>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</si>
  <si>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</si>
  <si>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</si>
  <si>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</si>
  <si>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</si>
  <si>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</si>
  <si>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</si>
  <si>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</si>
  <si>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</si>
  <si>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</si>
  <si>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</si>
  <si>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</si>
  <si>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</si>
  <si>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</si>
  <si>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</si>
  <si>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</si>
  <si>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</si>
  <si>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</si>
  <si>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</si>
  <si>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</si>
  <si>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</si>
  <si>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</si>
  <si>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</si>
  <si>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</si>
  <si>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</si>
  <si>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</si>
  <si>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</si>
  <si>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</si>
  <si>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</si>
  <si>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</si>
  <si>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</si>
  <si>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</si>
  <si>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</si>
  <si>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</si>
  <si>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</si>
  <si>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</si>
  <si>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</si>
  <si>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</si>
  <si>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</si>
  <si>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</si>
  <si>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</si>
  <si>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</si>
  <si>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</si>
  <si>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</si>
  <si>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</si>
  <si>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</si>
  <si>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</si>
  <si>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</si>
  <si>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</si>
  <si>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</si>
  <si>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</si>
  <si>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</si>
  <si>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</si>
  <si>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</si>
  <si>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</si>
  <si>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</si>
  <si>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</si>
  <si>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</si>
  <si>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</si>
  <si>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</si>
  <si>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</si>
  <si>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</si>
  <si>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</si>
  <si>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</si>
  <si>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</si>
  <si>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</si>
  <si>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</si>
  <si>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</si>
  <si>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</si>
  <si>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</si>
  <si>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</si>
  <si>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</si>
  <si>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</si>
  <si>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</si>
  <si>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</si>
  <si>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</si>
  <si>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</si>
  <si>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</si>
  <si>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</si>
  <si>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</si>
  <si>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</si>
  <si>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</si>
  <si>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</si>
  <si>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</si>
  <si>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</si>
  <si>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</si>
  <si>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</si>
  <si>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</si>
  <si>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</si>
  <si>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</si>
  <si>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</si>
  <si>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</si>
  <si>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</si>
  <si>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</si>
  <si>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</si>
  <si>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</si>
  <si>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</si>
  <si>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</si>
  <si>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</si>
  <si>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</si>
  <si>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</si>
  <si>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</si>
  <si>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</si>
  <si>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</si>
  <si>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</si>
  <si>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</si>
  <si>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</si>
  <si>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</si>
  <si>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</si>
  <si>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</si>
  <si>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</si>
  <si>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</si>
  <si>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</si>
  <si>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</si>
  <si>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</si>
  <si>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</si>
  <si>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</si>
  <si>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</si>
  <si>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</si>
  <si>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</si>
  <si>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</si>
  <si>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</si>
  <si>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</si>
  <si>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</si>
  <si>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</si>
  <si>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</si>
  <si>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</si>
  <si>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</si>
  <si>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</si>
  <si>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</si>
  <si>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</si>
  <si>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</si>
  <si>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</si>
  <si>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</si>
  <si>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</si>
  <si>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</si>
  <si>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</si>
  <si>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</si>
  <si>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</si>
  <si>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</si>
  <si>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</si>
  <si>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</si>
  <si>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</si>
  <si>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</si>
  <si>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</si>
  <si>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</si>
  <si>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</si>
  <si>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</si>
  <si>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</si>
  <si>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</si>
  <si>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</si>
  <si>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</si>
  <si>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</si>
  <si>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</si>
  <si>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</si>
  <si>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</si>
  <si>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</si>
  <si>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</si>
  <si>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</si>
  <si>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</si>
  <si>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</si>
  <si>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</si>
  <si>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</si>
  <si>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</si>
  <si>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</si>
  <si>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</si>
  <si>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</si>
  <si>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</si>
  <si>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</si>
  <si>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</si>
  <si>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</si>
  <si>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</si>
  <si>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</si>
  <si>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</si>
  <si>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</si>
  <si>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</si>
  <si>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</si>
  <si>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</si>
  <si>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</si>
  <si>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</si>
  <si>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</si>
  <si>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</si>
  <si>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</si>
  <si>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</si>
  <si>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</si>
  <si>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</si>
  <si>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</si>
  <si>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</si>
  <si>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</si>
  <si>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</si>
  <si>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</si>
  <si>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</si>
  <si>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</si>
  <si>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</si>
  <si>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</si>
  <si>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</si>
  <si>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</si>
  <si>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</si>
  <si>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</si>
  <si>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</si>
  <si>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</si>
  <si>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</si>
  <si>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</si>
  <si>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</si>
  <si>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</si>
  <si>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</si>
  <si>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</si>
  <si>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</si>
  <si>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</si>
  <si>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</si>
  <si>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</si>
  <si>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</si>
  <si>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</si>
  <si>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</si>
  <si>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</si>
  <si>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</si>
  <si>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</si>
  <si>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</si>
  <si>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</si>
  <si>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</si>
  <si>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</si>
  <si>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</si>
  <si>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</si>
  <si>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</si>
  <si>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</si>
  <si>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</si>
  <si>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</si>
  <si>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</si>
  <si>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</si>
  <si>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</si>
  <si>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</si>
  <si>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</si>
  <si>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</si>
  <si>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</si>
  <si>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</si>
  <si>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</si>
  <si>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</si>
  <si>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</si>
  <si>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</si>
  <si>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</si>
  <si>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</si>
  <si>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</si>
  <si>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</si>
  <si>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</si>
  <si>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</si>
  <si>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</si>
  <si>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</si>
  <si>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</si>
  <si>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</si>
  <si>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</si>
  <si>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</si>
  <si>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</si>
  <si>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</si>
  <si>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</si>
  <si>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</si>
  <si>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</si>
  <si>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</si>
  <si>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</si>
  <si>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</si>
  <si>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</si>
  <si>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</si>
  <si>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</si>
  <si>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</si>
  <si>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</si>
  <si>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</si>
  <si>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</si>
  <si>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</si>
  <si>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</si>
  <si>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</si>
  <si>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</si>
  <si>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</si>
  <si>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</si>
  <si>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</si>
  <si>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</si>
  <si>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</si>
  <si>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</si>
  <si>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</si>
  <si>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</si>
  <si>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</si>
  <si>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</si>
  <si>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</si>
  <si>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</si>
  <si>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</si>
  <si>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</si>
  <si>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</si>
  <si>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</si>
  <si>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</si>
  <si>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</si>
  <si>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</si>
  <si>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</si>
  <si>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</si>
  <si>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</si>
  <si>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</si>
  <si>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</si>
  <si>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</si>
  <si>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</si>
  <si>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</si>
  <si>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</si>
  <si>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</si>
  <si>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</si>
  <si>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</si>
  <si>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</si>
  <si>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</si>
  <si>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</si>
  <si>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</si>
  <si>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</si>
  <si>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</si>
  <si>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</si>
  <si>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</si>
  <si>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</si>
  <si>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</si>
  <si>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</si>
  <si>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</si>
  <si>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</si>
  <si>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</si>
  <si>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</si>
  <si>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</si>
  <si>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</si>
  <si>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</si>
  <si>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</si>
  <si>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</si>
  <si>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</si>
  <si>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</si>
  <si>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</si>
  <si>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</si>
  <si>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</si>
  <si>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</si>
  <si>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</si>
  <si>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</si>
  <si>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</si>
  <si>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</si>
  <si>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</si>
  <si>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</si>
  <si>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</si>
  <si>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</si>
  <si>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</si>
  <si>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</si>
  <si>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</si>
  <si>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</si>
  <si>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</si>
  <si>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</si>
  <si>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</si>
  <si>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</si>
  <si>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</si>
  <si>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</si>
  <si>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</si>
  <si>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</si>
  <si>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</si>
  <si>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</si>
  <si>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</si>
  <si>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</si>
  <si>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</si>
  <si>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</si>
  <si>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</si>
  <si>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</si>
  <si>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</si>
  <si>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</si>
  <si>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</si>
  <si>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</si>
  <si>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</si>
  <si>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</si>
  <si>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</si>
  <si>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</si>
  <si>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</si>
  <si>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</si>
  <si>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</si>
  <si>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</si>
  <si>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</si>
  <si>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</si>
  <si>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</si>
  <si>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</si>
  <si>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</si>
  <si>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</si>
  <si>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</si>
  <si>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</si>
  <si>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</si>
  <si>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</si>
  <si>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</si>
  <si>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</si>
  <si>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</si>
  <si>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</si>
  <si>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</si>
  <si>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</si>
  <si>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</si>
  <si>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</si>
  <si>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</si>
  <si>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</si>
  <si>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</si>
  <si>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</si>
  <si>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</si>
  <si>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</si>
  <si>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</si>
  <si>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</si>
  <si>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</si>
  <si>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</si>
  <si>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</si>
  <si>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</si>
  <si>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</si>
  <si>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</si>
  <si>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</si>
  <si>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</si>
  <si>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</si>
  <si>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</si>
  <si>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</si>
  <si>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</si>
  <si>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</si>
  <si>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</si>
  <si>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</si>
  <si>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</si>
  <si>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</si>
  <si>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</si>
  <si>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</si>
  <si>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</si>
  <si>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</si>
  <si>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</si>
  <si>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</si>
  <si>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</si>
  <si>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</si>
  <si>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</si>
  <si>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</si>
  <si>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</si>
  <si>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</si>
  <si>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</si>
  <si>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</si>
  <si>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</si>
  <si>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</si>
  <si>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</si>
  <si>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</si>
  <si>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</si>
  <si>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</si>
  <si>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</si>
  <si>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</si>
  <si>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</si>
  <si>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</si>
  <si>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</si>
  <si>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</si>
  <si>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</si>
  <si>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</si>
  <si>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</si>
  <si>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</si>
  <si>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</si>
  <si>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</si>
  <si>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</si>
  <si>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</si>
  <si>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</si>
  <si>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</si>
  <si>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</si>
  <si>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</si>
  <si>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</si>
  <si>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</si>
  <si>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</si>
  <si>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</si>
  <si>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</si>
  <si>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</si>
  <si>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</si>
  <si>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</si>
  <si>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</si>
  <si>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</si>
  <si>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</si>
  <si>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</si>
  <si>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</si>
  <si>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</si>
  <si>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</si>
  <si>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</si>
  <si>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</si>
  <si>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</si>
  <si>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</si>
  <si>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</si>
  <si>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</si>
  <si>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</si>
  <si>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</si>
  <si>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</si>
  <si>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</si>
  <si>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</si>
  <si>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</si>
  <si>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</si>
  <si>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</si>
  <si>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</si>
  <si>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</si>
  <si>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</si>
  <si>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</si>
  <si>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</si>
  <si>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</si>
  <si>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</si>
  <si>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</si>
  <si>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</si>
  <si>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</si>
  <si>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</si>
  <si>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</si>
  <si>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</si>
  <si>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</si>
  <si>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</si>
  <si>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</si>
  <si>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</si>
  <si>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</si>
  <si>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</si>
  <si>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</si>
  <si>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</si>
  <si>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</si>
  <si>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</si>
  <si>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</si>
  <si>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</si>
  <si>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</si>
  <si>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</si>
  <si>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</si>
  <si>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</si>
  <si>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</si>
  <si>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</si>
  <si>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</si>
  <si>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</si>
  <si>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</si>
  <si>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</si>
  <si>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</si>
  <si>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</si>
  <si>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</si>
  <si>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</si>
  <si>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</si>
  <si>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</si>
  <si>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</si>
  <si>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</si>
  <si>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</si>
  <si>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</si>
  <si>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</si>
  <si>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</si>
  <si>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</si>
  <si>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</si>
  <si>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</si>
  <si>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</si>
  <si>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</si>
  <si>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</si>
  <si>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</si>
  <si>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</si>
  <si>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</si>
  <si>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</si>
  <si>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</si>
  <si>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</si>
  <si>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</si>
  <si>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</si>
  <si>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</si>
  <si>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</si>
  <si>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</si>
  <si>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</si>
  <si>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</si>
  <si>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</si>
  <si>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</si>
  <si>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</si>
  <si>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</si>
  <si>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</si>
  <si>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</si>
  <si>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</si>
  <si>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</si>
  <si>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</si>
  <si>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</si>
  <si>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</si>
  <si>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</si>
  <si>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</si>
  <si>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</si>
  <si>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</si>
  <si>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</si>
  <si>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</si>
  <si>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</si>
  <si>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</si>
  <si>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</si>
  <si>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</si>
  <si>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</si>
  <si>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</si>
  <si>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</si>
  <si>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</si>
  <si>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</si>
  <si>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</si>
  <si>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</si>
  <si>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</si>
  <si>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</si>
  <si>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</si>
  <si>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</si>
  <si>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</si>
  <si>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</si>
  <si>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</si>
  <si>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</si>
  <si>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</si>
  <si>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</si>
  <si>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</si>
  <si>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</si>
  <si>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</si>
  <si>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</si>
  <si>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</si>
  <si>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</si>
  <si>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</si>
  <si>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</si>
  <si>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</si>
  <si>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</si>
  <si>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</si>
  <si>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</si>
  <si>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</si>
  <si>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</si>
  <si>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</si>
  <si>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</si>
  <si>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</si>
  <si>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</si>
  <si>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</si>
  <si>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</si>
  <si>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</si>
  <si>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</si>
  <si>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</si>
  <si>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</si>
  <si>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</si>
  <si>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</si>
  <si>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</si>
  <si>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</si>
  <si>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</si>
  <si>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</si>
  <si>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</si>
  <si>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</si>
  <si>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</si>
  <si>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</si>
  <si>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</si>
  <si>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</si>
  <si>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</si>
  <si>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</si>
  <si>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</si>
  <si>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</si>
  <si>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</si>
  <si>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</si>
  <si>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</si>
  <si>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</si>
  <si>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</si>
  <si>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</si>
  <si>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</si>
  <si>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</si>
  <si>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</si>
  <si>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</si>
  <si>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</si>
  <si>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</si>
  <si>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</si>
  <si>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</si>
  <si>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</si>
  <si>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</si>
  <si>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</si>
  <si>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</si>
  <si>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</si>
  <si>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</si>
  <si>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</si>
  <si>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</si>
  <si>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</si>
  <si>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</si>
  <si>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</si>
  <si>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</si>
  <si>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</si>
  <si>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</si>
  <si>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</si>
  <si>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</si>
  <si>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</si>
  <si>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</si>
  <si>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</si>
  <si>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</si>
  <si>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</si>
  <si>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</si>
  <si>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</si>
  <si>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</si>
  <si>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</si>
  <si>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</si>
  <si>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</si>
  <si>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</si>
  <si>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</si>
  <si>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</si>
  <si>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</si>
  <si>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</si>
  <si>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</si>
  <si>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</si>
  <si>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</si>
  <si>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</si>
  <si>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</si>
  <si>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</si>
  <si>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</si>
  <si>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</si>
  <si>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</si>
  <si>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</si>
  <si>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</si>
  <si>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</si>
  <si>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</si>
  <si>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</si>
  <si>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</si>
  <si>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</si>
  <si>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</si>
  <si>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</si>
  <si>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</si>
  <si>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</si>
  <si>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</si>
  <si>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</si>
  <si>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</si>
  <si>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</si>
  <si>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</si>
  <si>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</si>
  <si>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</si>
  <si>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</si>
  <si>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</si>
  <si>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</si>
  <si>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</si>
  <si>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</si>
  <si>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</si>
  <si>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</si>
  <si>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</si>
  <si>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</si>
  <si>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</si>
  <si>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</si>
  <si>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</si>
  <si>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</si>
  <si>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</si>
  <si>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</si>
  <si>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</si>
  <si>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</si>
  <si>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</si>
  <si>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</si>
  <si>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</si>
  <si>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</si>
  <si>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</si>
  <si>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</si>
  <si>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</si>
  <si>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</si>
  <si>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</si>
  <si>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</si>
  <si>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</si>
  <si>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</si>
  <si>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</si>
  <si>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</si>
  <si>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</si>
  <si>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</si>
  <si>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</si>
  <si>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</si>
  <si>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</si>
  <si>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</si>
  <si>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</si>
  <si>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</si>
  <si>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</si>
  <si>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</si>
  <si>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</si>
  <si>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</si>
  <si>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</si>
  <si>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</si>
  <si>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</si>
  <si>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</si>
  <si>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</si>
  <si>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</si>
  <si>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</si>
  <si>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</si>
  <si>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</si>
  <si>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</si>
  <si>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</si>
  <si>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</si>
  <si>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</si>
  <si>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</si>
  <si>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</si>
  <si>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</si>
  <si>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</si>
  <si>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</si>
  <si>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</si>
  <si>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</si>
  <si>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</si>
  <si>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</si>
  <si>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</si>
  <si>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</si>
  <si>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</si>
  <si>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</si>
  <si>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</si>
  <si>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</si>
  <si>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</si>
  <si>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</si>
  <si>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</si>
  <si>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</si>
  <si>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</si>
  <si>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</si>
  <si>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</si>
  <si>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</si>
  <si>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</si>
  <si>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</si>
  <si>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</si>
  <si>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</si>
  <si>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</si>
  <si>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</si>
  <si>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</si>
  <si>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</si>
  <si>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</si>
  <si>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</si>
  <si>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</si>
  <si>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</si>
  <si>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</si>
  <si>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</si>
  <si>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</si>
  <si>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</si>
  <si>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</si>
  <si>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</si>
  <si>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</si>
  <si>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</si>
  <si>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</si>
  <si>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</si>
  <si>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</si>
  <si>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</si>
  <si>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</si>
  <si>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</si>
  <si>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</si>
  <si>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</si>
  <si>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</si>
  <si>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</si>
  <si>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</si>
  <si>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</si>
  <si>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</si>
  <si>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</si>
  <si>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</si>
  <si>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</si>
  <si>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</si>
  <si>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</si>
  <si>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</si>
  <si>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</si>
  <si>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</si>
  <si>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</si>
  <si>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</si>
  <si>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</si>
  <si>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</si>
  <si>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</si>
  <si>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</si>
  <si>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</si>
  <si>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</si>
  <si>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</si>
  <si>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</si>
  <si>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</si>
  <si>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</si>
  <si>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</si>
  <si>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</si>
  <si>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</si>
  <si>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</si>
  <si>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</si>
  <si>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</si>
  <si>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</si>
  <si>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</si>
  <si>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</si>
  <si>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</si>
  <si>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</si>
  <si>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</si>
  <si>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</si>
  <si>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</si>
  <si>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</si>
  <si>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</si>
  <si>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</si>
  <si>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</si>
  <si>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</si>
  <si>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</si>
  <si>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</si>
  <si>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</si>
  <si>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</si>
  <si>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</si>
  <si>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</si>
  <si>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</si>
  <si>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</si>
  <si>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</si>
  <si>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</si>
  <si>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</si>
  <si>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</si>
  <si>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</si>
  <si>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</si>
  <si>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</si>
  <si>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</si>
  <si>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</si>
  <si>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</si>
  <si>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</si>
  <si>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</si>
  <si>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</si>
  <si>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</si>
  <si>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</si>
  <si>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</si>
  <si>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</si>
  <si>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</si>
  <si>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</si>
  <si>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</si>
  <si>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</si>
  <si>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</si>
  <si>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</si>
  <si>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</si>
  <si>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</si>
  <si>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</si>
  <si>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</si>
  <si>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</si>
  <si>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</si>
  <si>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</si>
  <si>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</si>
  <si>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</si>
  <si>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</si>
  <si>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</si>
  <si>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</si>
  <si>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</si>
  <si>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</si>
  <si>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</si>
  <si>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</si>
  <si>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</si>
  <si>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</si>
  <si>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</si>
  <si>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</si>
  <si>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</si>
  <si>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</si>
  <si>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</si>
  <si>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</si>
  <si>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</si>
  <si>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</si>
  <si>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</si>
  <si>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</si>
  <si>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</si>
  <si>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</si>
  <si>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</si>
  <si>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</si>
  <si>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</si>
  <si>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</si>
  <si>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</si>
  <si>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</si>
  <si>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</si>
  <si>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</si>
  <si>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</si>
  <si>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</si>
  <si>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</si>
  <si>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</si>
  <si>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</si>
  <si>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</si>
  <si>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</si>
  <si>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</si>
  <si>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</si>
  <si>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</si>
  <si>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</si>
  <si>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</si>
  <si>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</si>
  <si>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</si>
  <si>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</si>
  <si>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</si>
  <si>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</si>
  <si>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</si>
  <si>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</si>
  <si>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</si>
  <si>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</si>
  <si>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</si>
  <si>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</si>
  <si>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</si>
  <si>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</si>
  <si>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</si>
  <si>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</si>
  <si>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</si>
  <si>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</si>
  <si>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</si>
  <si>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</si>
  <si>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</si>
  <si>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</si>
  <si>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</si>
  <si>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</si>
  <si>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</si>
  <si>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</si>
  <si>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</si>
  <si>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</si>
  <si>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</si>
  <si>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</si>
  <si>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</si>
  <si>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</si>
  <si>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</si>
  <si>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</si>
  <si>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</si>
  <si>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</si>
  <si>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</si>
  <si>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</si>
  <si>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</si>
  <si>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</si>
  <si>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</si>
  <si>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</si>
  <si>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</si>
  <si>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</si>
  <si>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</si>
  <si>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</si>
  <si>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</si>
  <si>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</si>
  <si>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</si>
  <si>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</si>
  <si>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</si>
  <si>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</si>
  <si>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</si>
  <si>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</si>
  <si>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</si>
  <si>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</si>
  <si>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</si>
  <si>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</si>
  <si>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</si>
  <si>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</si>
  <si>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</si>
  <si>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</si>
  <si>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</si>
  <si>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</si>
  <si>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</si>
  <si>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</si>
  <si>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</si>
  <si>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</si>
  <si>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</si>
  <si>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</si>
  <si>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</si>
  <si>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</si>
  <si>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</si>
  <si>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</si>
  <si>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</si>
  <si>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</si>
  <si>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</si>
  <si>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</si>
  <si>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</si>
  <si>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</si>
  <si>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</si>
  <si>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</si>
  <si>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</si>
  <si>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</si>
  <si>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</si>
  <si>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</si>
  <si>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</si>
  <si>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</si>
  <si>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</si>
  <si>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</si>
  <si>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</si>
  <si>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</si>
  <si>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</si>
  <si>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</si>
  <si>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</si>
  <si>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</si>
  <si>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</si>
  <si>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</si>
  <si>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</si>
  <si>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</si>
  <si>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</si>
  <si>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</si>
  <si>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</si>
  <si>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</si>
  <si>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</si>
  <si>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</si>
  <si>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</si>
  <si>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</si>
  <si>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</si>
  <si>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</si>
  <si>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</si>
  <si>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</si>
  <si>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</si>
  <si>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</si>
  <si>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</si>
  <si>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</si>
  <si>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</si>
  <si>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</si>
  <si>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</si>
  <si>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</si>
  <si>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</si>
  <si>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</si>
  <si>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</si>
  <si>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</si>
  <si>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</si>
  <si>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</si>
  <si>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</si>
  <si>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</si>
  <si>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</si>
  <si>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</si>
  <si>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</si>
  <si>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</si>
  <si>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</si>
  <si>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</si>
  <si>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</si>
  <si>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</si>
  <si>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</si>
  <si>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</si>
  <si>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</si>
  <si>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</si>
  <si>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</si>
  <si>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</si>
  <si>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</si>
  <si>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</si>
  <si>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</si>
  <si>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</si>
  <si>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</si>
  <si>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</si>
  <si>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</si>
  <si>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</si>
  <si>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</si>
  <si>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</si>
  <si>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</si>
  <si>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</si>
  <si>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</si>
  <si>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</si>
  <si>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</si>
  <si>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</si>
  <si>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</si>
  <si>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</si>
  <si>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</si>
  <si>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</si>
  <si>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</si>
  <si>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</si>
  <si>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</si>
  <si>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</si>
  <si>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</si>
  <si>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</si>
  <si>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</si>
  <si>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</si>
  <si>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</si>
  <si>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</si>
  <si>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</si>
  <si>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</si>
  <si>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</si>
  <si>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</si>
  <si>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</si>
  <si>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</si>
  <si>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</si>
  <si>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</si>
  <si>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</si>
  <si>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</si>
  <si>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</si>
  <si>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</si>
  <si>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</si>
  <si>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</si>
  <si>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</si>
  <si>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</si>
  <si>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</si>
  <si>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</si>
  <si>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</si>
  <si>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</si>
  <si>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</si>
  <si>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</si>
  <si>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ELABORACIÓN                                            ACTUALIZACIÓN                                               FECHA: 19 DE MAYO DE 2017</t>
  </si>
  <si>
    <t>CENTRO DE TRABAJO Y/O PROCESO: DIRECCIÓN ABASTECIMIENTO</t>
  </si>
  <si>
    <t>NOMBRE CENTRO DE TRABAJO Y/O PROCESO: GUARDABOSQUES</t>
  </si>
  <si>
    <t>Accidente de Tránsito</t>
  </si>
  <si>
    <t>Locativo (2)</t>
  </si>
  <si>
    <t>Inmersión (lluvias, crecientes de ríos y quebrada, caídas desde tarabitas, puentes y medios de transporte)</t>
  </si>
  <si>
    <t>Contusiones, laceraciones, afectaciones del sistema respiratorio</t>
  </si>
  <si>
    <t>Salvamento acuático, primer respondiente</t>
  </si>
  <si>
    <t>SI</t>
  </si>
  <si>
    <t>No observado</t>
  </si>
  <si>
    <t>Mantener a todos los funcionarios incluidos en el programa de vacunación para evitar de manera preventiva lesiones a nivel físico y/o sistemico; se debe mantener actualizado al personal y a los jefes directos sobre los puntos de atención en los cuales pueden ser atendidos en caso de presentarse algún evento por mordedura.</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</si>
  <si>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</si>
  <si>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Implemetación de cronograma de mantenimiento preventivo de alumbrado de las viviendas de los guardabosques.</t>
  </si>
  <si>
    <t>Garantizar la entrega de manera periodica a los funcionarios de bloqueador solar y capacitar en la importancia del uso del mismo para evitar lesiones en la piel de manera inmediata o a mediano plazo. Además, el uso adecuado de la ropa de trabajo que contribuye a la protección contra este peligro.</t>
  </si>
  <si>
    <t>Garantizar la realización de examenes periodicos; capacitar al personal en conservación auditiva y manejo de estrés.</t>
  </si>
  <si>
    <t>Uso continuo de los elementos de protección adecuados para evitar la baja de temperatura en el cuerpo.</t>
  </si>
  <si>
    <t>Capacitar a los fucionarios sobre el adecuado almacenamiento, marcado y etiquetado de productos químicos; dando a conocer las fichas de seguridad de cada uno de los productos que se manejan y realizar la tabla de compatibilidad de los químicos.</t>
  </si>
  <si>
    <t>Usoa decuado de elementos protección personal que brinden la barrera necesari para minimizar la exposición a cada uno de los peligros presentes en el área de trabajo.</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</si>
  <si>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</si>
  <si>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</si>
  <si>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</si>
  <si>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Llevar a cabo los protocolos de acuerdo a las normas internas de servicio para trabajo en espacios confinados.</t>
  </si>
  <si>
    <t>Se debe ejecutar el protocolo a seguir para manejo de eventos por incendios de cualquier magnitud y establecer punto de llegada donde pueda reportar los trabajadores a sus jefes inmediatos.</t>
  </si>
  <si>
    <t>Mantenimientos preventivos a la estructura de las casa de los guardabosques, diminuyendo el peligro de accidentes por lesiones a nivel estructural.</t>
  </si>
  <si>
    <t>Seguir puntualmente el protocolo para desplazamientos en vehículos acuáticos o por acercamientos a fuentes hídricas profundas.</t>
  </si>
  <si>
    <t>Garantizar que las herramientas y los equipos necesarios cuenten con el mantenimiento y las codiciones de seguridad mínimas para realizar labores en forma segura.</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</si>
  <si>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</si>
  <si>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</si>
  <si>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inspecciones periodicas de los elementos para atención de emergencias, verificado que se encuentren en condiciones óptimas para su manejo.</t>
  </si>
  <si>
    <t>Elementos de protección personal de acuerdo al menual de E.P.P. de la empresa.</t>
  </si>
  <si>
    <t>DIRECCIÓN ABASTECIMIENTO</t>
  </si>
  <si>
    <t>GUARDABOSQUES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</si>
</sst>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8">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8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1" fillId="3" borderId="5" xfId="0" applyFont="1" applyFill="1" applyBorder="1" applyAlignment="1">
      <alignment horizontal="justify" vertical="center" wrapText="1"/>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9"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vertical="center" textRotation="90" wrapText="1"/>
      <protection locked="0"/>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6" fillId="7" borderId="4" xfId="0" applyFont="1" applyFill="1" applyBorder="1" applyAlignment="1" applyProtection="1">
      <alignment horizontal="center" vertical="center" wrapText="1"/>
      <protection locked="0"/>
    </xf>
    <xf numFmtId="0" fontId="3" fillId="7"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4" xfId="0" applyFont="1" applyFill="1" applyBorder="1" applyAlignment="1">
      <alignment horizontal="center" vertical="center"/>
    </xf>
    <xf numFmtId="0" fontId="1" fillId="7"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3" xfId="0" applyFont="1" applyFill="1" applyBorder="1" applyAlignment="1" applyProtection="1">
      <alignment horizontal="center" textRotation="90" wrapText="1"/>
      <protection locked="0"/>
    </xf>
    <xf numFmtId="0" fontId="9" fillId="5" borderId="7" xfId="28" applyFont="1" applyFill="1" applyBorder="1" applyAlignment="1">
      <alignment wrapText="1"/>
      <protection/>
    </xf>
    <xf numFmtId="0" fontId="3" fillId="3" borderId="5"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3" xfId="0" applyFont="1" applyFill="1" applyBorder="1" applyAlignment="1">
      <alignment horizontal="justify" vertical="center" wrapText="1"/>
    </xf>
    <xf numFmtId="0" fontId="1" fillId="3" borderId="12" xfId="0" applyFont="1" applyFill="1" applyBorder="1" applyAlignment="1">
      <alignment horizontal="justify" vertical="center" wrapText="1"/>
    </xf>
    <xf numFmtId="0" fontId="1" fillId="3" borderId="5" xfId="0" applyFont="1" applyFill="1" applyBorder="1" applyAlignment="1">
      <alignment horizontal="justify" vertical="center" wrapText="1"/>
    </xf>
    <xf numFmtId="0" fontId="2" fillId="3" borderId="23"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5" xfId="0" applyFont="1" applyFill="1" applyBorder="1" applyAlignment="1">
      <alignment horizontal="center" vertical="center" textRotation="9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4"/>
  <sheetViews>
    <sheetView showGridLines="0" tabSelected="1" view="pageBreakPreview" zoomScale="80" zoomScaleSheetLayoutView="80" workbookViewId="0" topLeftCell="A1">
      <selection activeCell="C66" sqref="C66"/>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59"/>
      <c r="D2" s="59"/>
      <c r="E2" s="48" t="s">
        <v>1186</v>
      </c>
      <c r="F2" s="49"/>
      <c r="G2" s="49"/>
      <c r="H2" s="49"/>
      <c r="I2" s="50"/>
      <c r="J2" s="9"/>
      <c r="K2" s="9"/>
      <c r="L2" s="9"/>
      <c r="M2" s="8"/>
      <c r="N2" s="8"/>
      <c r="O2" s="8"/>
      <c r="P2" s="8"/>
      <c r="Q2" s="8"/>
      <c r="R2" s="8"/>
      <c r="S2" s="8"/>
      <c r="T2" s="8"/>
      <c r="U2" s="9"/>
      <c r="V2" s="8"/>
      <c r="W2" s="8"/>
      <c r="X2" s="8"/>
      <c r="Y2" s="8"/>
      <c r="Z2" s="8"/>
      <c r="AA2" s="10"/>
    </row>
    <row r="3" spans="1:27" s="6" customFormat="1" ht="15" customHeight="1">
      <c r="A3" s="5"/>
      <c r="C3" s="11"/>
      <c r="D3" s="8"/>
      <c r="E3" s="51" t="s">
        <v>1187</v>
      </c>
      <c r="F3" s="52"/>
      <c r="G3" s="52"/>
      <c r="H3" s="52"/>
      <c r="I3" s="53"/>
      <c r="J3" s="9"/>
      <c r="K3" s="9"/>
      <c r="L3" s="9"/>
      <c r="M3" s="8"/>
      <c r="N3" s="8"/>
      <c r="O3" s="8"/>
      <c r="P3" s="8"/>
      <c r="Q3" s="8"/>
      <c r="R3" s="8"/>
      <c r="S3" s="8"/>
      <c r="T3" s="8"/>
      <c r="U3" s="9"/>
      <c r="V3" s="8"/>
      <c r="W3" s="8"/>
      <c r="X3" s="8"/>
      <c r="Y3" s="8"/>
      <c r="Z3" s="8"/>
      <c r="AA3" s="10"/>
    </row>
    <row r="4" spans="1:27" s="6" customFormat="1" ht="15" customHeight="1" thickBot="1">
      <c r="A4" s="5"/>
      <c r="C4" s="59"/>
      <c r="D4" s="59"/>
      <c r="E4" s="54" t="s">
        <v>1188</v>
      </c>
      <c r="F4" s="55"/>
      <c r="G4" s="55"/>
      <c r="H4" s="55"/>
      <c r="I4" s="56"/>
      <c r="J4" s="9"/>
      <c r="K4" s="9"/>
      <c r="L4" s="9"/>
      <c r="M4" s="8"/>
      <c r="N4" s="8"/>
      <c r="O4" s="8"/>
      <c r="P4" s="8"/>
      <c r="Q4" s="8"/>
      <c r="R4" s="8"/>
      <c r="S4" s="8"/>
      <c r="T4" s="8"/>
      <c r="U4" s="9"/>
      <c r="V4" s="8"/>
      <c r="W4" s="8"/>
      <c r="X4" s="8"/>
      <c r="Y4" s="8"/>
      <c r="Z4" s="8"/>
      <c r="AA4" s="10"/>
    </row>
    <row r="5" spans="1:27" s="6" customFormat="1" ht="11.25" customHeight="1">
      <c r="A5" s="5"/>
      <c r="C5" s="11"/>
      <c r="D5" s="8"/>
      <c r="E5" s="60"/>
      <c r="F5" s="60"/>
      <c r="G5" s="60"/>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45" t="s">
        <v>11</v>
      </c>
      <c r="B8" s="64" t="s">
        <v>12</v>
      </c>
      <c r="C8" s="61" t="s">
        <v>0</v>
      </c>
      <c r="D8" s="61"/>
      <c r="E8" s="61"/>
      <c r="F8" s="61"/>
      <c r="G8" s="58" t="s">
        <v>1</v>
      </c>
      <c r="H8" s="62"/>
      <c r="I8" s="63" t="s">
        <v>2</v>
      </c>
      <c r="J8" s="58" t="s">
        <v>3</v>
      </c>
      <c r="K8" s="58"/>
      <c r="L8" s="58"/>
      <c r="M8" s="58" t="s">
        <v>4</v>
      </c>
      <c r="N8" s="58"/>
      <c r="O8" s="58"/>
      <c r="P8" s="58"/>
      <c r="Q8" s="58"/>
      <c r="R8" s="58"/>
      <c r="S8" s="58"/>
      <c r="T8" s="58" t="s">
        <v>5</v>
      </c>
      <c r="U8" s="58" t="s">
        <v>6</v>
      </c>
      <c r="V8" s="62"/>
      <c r="W8" s="57" t="s">
        <v>7</v>
      </c>
      <c r="X8" s="57"/>
      <c r="Y8" s="57"/>
      <c r="Z8" s="57"/>
      <c r="AA8" s="57"/>
      <c r="AB8" s="57"/>
      <c r="AC8" s="57"/>
    </row>
    <row r="9" spans="1:29" ht="15.75" customHeight="1" thickBot="1">
      <c r="A9" s="46"/>
      <c r="B9" s="65"/>
      <c r="C9" s="61"/>
      <c r="D9" s="61"/>
      <c r="E9" s="61"/>
      <c r="F9" s="61"/>
      <c r="G9" s="62"/>
      <c r="H9" s="62"/>
      <c r="I9" s="63"/>
      <c r="J9" s="58"/>
      <c r="K9" s="58"/>
      <c r="L9" s="58"/>
      <c r="M9" s="58"/>
      <c r="N9" s="58"/>
      <c r="O9" s="58"/>
      <c r="P9" s="58"/>
      <c r="Q9" s="58"/>
      <c r="R9" s="58"/>
      <c r="S9" s="58"/>
      <c r="T9" s="62"/>
      <c r="U9" s="62"/>
      <c r="V9" s="62"/>
      <c r="W9" s="57"/>
      <c r="X9" s="57"/>
      <c r="Y9" s="57"/>
      <c r="Z9" s="57"/>
      <c r="AA9" s="57"/>
      <c r="AB9" s="57"/>
      <c r="AC9" s="57"/>
    </row>
    <row r="10" spans="1:276" s="13" customFormat="1" ht="39" thickBot="1">
      <c r="A10" s="47"/>
      <c r="B10" s="66"/>
      <c r="C10" s="21" t="s">
        <v>13</v>
      </c>
      <c r="D10" s="21" t="s">
        <v>14</v>
      </c>
      <c r="E10" s="21" t="s">
        <v>1077</v>
      </c>
      <c r="F10" s="21" t="s">
        <v>15</v>
      </c>
      <c r="G10" s="21" t="s">
        <v>16</v>
      </c>
      <c r="H10" s="21" t="s">
        <v>17</v>
      </c>
      <c r="I10" s="63"/>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106.5" customHeight="1">
      <c r="A11" s="86" t="s">
        <v>1216</v>
      </c>
      <c r="B11" s="86" t="s">
        <v>1217</v>
      </c>
      <c r="C11" s="75" t="str">
        <f>VLOOKUP(E11,Hoja2!A$2:C$81,2,0)</f>
        <v>Ejecutar las acciones de cuidado y vigilancia para proteger las zonas de reserva y predios de propiedad de la Empresa que le sean asignados.</v>
      </c>
      <c r="D11" s="72" t="str">
        <f>VLOOKUP(E11,Hoja2!A$2:C$81,3,0)</f>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
      <c r="E11" s="69" t="s">
        <v>1039</v>
      </c>
      <c r="F11" s="69" t="s">
        <v>1194</v>
      </c>
      <c r="G11" s="23" t="str">
        <f>VLOOKUP(H11,Hoja1!A$1:G$445,2,0)</f>
        <v>Modeduras</v>
      </c>
      <c r="H11" s="24" t="s">
        <v>79</v>
      </c>
      <c r="I11" s="23" t="str">
        <f>VLOOKUP(H11,Hoja1!A$2:G$445,3,0)</f>
        <v>Lesiones, tejidos, muerte, enfermedades infectocontagiosas</v>
      </c>
      <c r="J11" s="25" t="s">
        <v>1195</v>
      </c>
      <c r="K11" s="23" t="str">
        <f>VLOOKUP(H11,Hoja1!A$2:G$445,4,0)</f>
        <v>N/A</v>
      </c>
      <c r="L11" s="23" t="str">
        <f>VLOOKUP(H11,Hoja1!A$2:G$445,5,0)</f>
        <v>N/A</v>
      </c>
      <c r="M11" s="25">
        <v>2</v>
      </c>
      <c r="N11" s="26">
        <v>2</v>
      </c>
      <c r="O11" s="26">
        <v>25</v>
      </c>
      <c r="P11" s="26">
        <f>M11*N11</f>
        <v>4</v>
      </c>
      <c r="Q11" s="26">
        <f>O11*P11</f>
        <v>100</v>
      </c>
      <c r="R11" s="32" t="str">
        <f>IF(P11=40,"MA-40",IF(P11=30,"MA-30",IF(P11=20,"A-20",IF(P11=10,"A-10",IF(P11=24,"MA-24",IF(P11=18,"A-18",IF(P11=12,"A-12",IF(P11=6,"M-6",IF(P11=8,"M-8",IF(P11=6,"M-6",IF(P11=4,"B-4",IF(P11=2,"B-2",))))))))))))</f>
        <v>B-4</v>
      </c>
      <c r="S11" s="34" t="str">
        <f aca="true" t="shared" si="0" ref="S11">IF(Q11&lt;=20,"IV",IF(Q11&lt;=120,"III",IF(Q11&lt;=500,"II",IF(Q11&lt;=4000,"I"))))</f>
        <v>III</v>
      </c>
      <c r="T11" s="36" t="str">
        <f>IF(S11=0,"",IF(S11="IV","Aceptable",IF(S11="III","Mejorable",IF(S11="II","No Aceptable o Aceptable Con Control Especifico",IF(S11="I","No Aceptable","")))))</f>
        <v>Mejorable</v>
      </c>
      <c r="U11" s="78">
        <v>37</v>
      </c>
      <c r="V11" s="23" t="str">
        <f>VLOOKUP(H11,Hoja1!A$2:G$445,6,0)</f>
        <v>Posibles enfermedades</v>
      </c>
      <c r="W11" s="27"/>
      <c r="X11" s="27"/>
      <c r="Y11" s="27"/>
      <c r="Z11" s="22"/>
      <c r="AA11" s="22" t="str">
        <f>VLOOKUP(H11,Hoja1!A$2:G$445,7,0)</f>
        <v xml:space="preserve">Riesgo Biológico, Autocuidado y/o Uso y manejo adecuado de E.P.P.
</v>
      </c>
      <c r="AB11" s="27" t="s">
        <v>1196</v>
      </c>
      <c r="AC11" s="75" t="s">
        <v>1215</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38.25">
      <c r="A12" s="87"/>
      <c r="B12" s="87"/>
      <c r="C12" s="76"/>
      <c r="D12" s="73"/>
      <c r="E12" s="70"/>
      <c r="F12" s="70"/>
      <c r="G12" s="23" t="str">
        <f>VLOOKUP(H12,Hoja1!A$1:G$445,2,0)</f>
        <v>Fluidos y Excrementos</v>
      </c>
      <c r="H12" s="24" t="s">
        <v>98</v>
      </c>
      <c r="I12" s="23" t="str">
        <f>VLOOKUP(H12,Hoja1!A$2:G$445,3,0)</f>
        <v>Enfermedades Infectocontagiosas</v>
      </c>
      <c r="J12" s="18" t="s">
        <v>1195</v>
      </c>
      <c r="K12" s="23" t="str">
        <f>VLOOKUP(H12,Hoja1!A$2:G$445,4,0)</f>
        <v>N/A</v>
      </c>
      <c r="L12" s="23" t="str">
        <f>VLOOKUP(H12,Hoja1!A$2:G$445,5,0)</f>
        <v>N/A</v>
      </c>
      <c r="M12" s="18">
        <v>2</v>
      </c>
      <c r="N12" s="19">
        <v>2</v>
      </c>
      <c r="O12" s="19">
        <v>10</v>
      </c>
      <c r="P12" s="26">
        <f aca="true" t="shared" si="1" ref="P12:P44">M12*N12</f>
        <v>4</v>
      </c>
      <c r="Q12" s="26">
        <f aca="true" t="shared" si="2" ref="Q12:Q44">O12*P12</f>
        <v>40</v>
      </c>
      <c r="R12" s="33" t="str">
        <f aca="true" t="shared" si="3" ref="R12:R44">IF(P12=40,"MA-40",IF(P12=30,"MA-30",IF(P12=20,"A-20",IF(P12=10,"A-10",IF(P12=24,"MA-24",IF(P12=18,"A-18",IF(P12=12,"A-12",IF(P12=6,"M-6",IF(P12=8,"M-8",IF(P12=6,"M-6",IF(P12=4,"B-4",IF(P12=2,"B-2",))))))))))))</f>
        <v>B-4</v>
      </c>
      <c r="S12" s="35" t="str">
        <f aca="true" t="shared" si="4" ref="S12:S44">IF(Q12&lt;=20,"IV",IF(Q12&lt;=120,"III",IF(Q12&lt;=500,"II",IF(Q12&lt;=4000,"I"))))</f>
        <v>III</v>
      </c>
      <c r="T12" s="37" t="str">
        <f aca="true" t="shared" si="5" ref="T12:T44">IF(S12=0,"",IF(S12="IV","Aceptable",IF(S12="III","Mejorable",IF(S12="II","No Aceptable o Aceptable Con Control Especifico",IF(S12="I","No Aceptable","")))))</f>
        <v>Mejorable</v>
      </c>
      <c r="U12" s="79"/>
      <c r="V12" s="23" t="str">
        <f>VLOOKUP(H12,Hoja1!A$2:G$445,6,0)</f>
        <v>Posibles enfermedades</v>
      </c>
      <c r="W12" s="20"/>
      <c r="X12" s="20"/>
      <c r="Y12" s="20"/>
      <c r="Z12" s="17"/>
      <c r="AA12" s="22" t="str">
        <f>VLOOKUP(H12,Hoja1!A$2:G$445,7,0)</f>
        <v xml:space="preserve">Riesgo Biológico, Autocuidado y/o Uso y manejo adecuado de E.P.P.
</v>
      </c>
      <c r="AB12" s="81" t="s">
        <v>1197</v>
      </c>
      <c r="AC12" s="76"/>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38.25">
      <c r="A13" s="87"/>
      <c r="B13" s="87"/>
      <c r="C13" s="76"/>
      <c r="D13" s="73"/>
      <c r="E13" s="70"/>
      <c r="F13" s="70"/>
      <c r="G13" s="23" t="str">
        <f>VLOOKUP(H13,Hoja1!A$1:G$445,2,0)</f>
        <v>Parásitos</v>
      </c>
      <c r="H13" s="24" t="s">
        <v>105</v>
      </c>
      <c r="I13" s="23" t="str">
        <f>VLOOKUP(H13,Hoja1!A$2:G$445,3,0)</f>
        <v>Lesiones, infecciones parasitarias</v>
      </c>
      <c r="J13" s="18" t="s">
        <v>1195</v>
      </c>
      <c r="K13" s="23" t="str">
        <f>VLOOKUP(H13,Hoja1!A$2:G$445,4,0)</f>
        <v>N/A</v>
      </c>
      <c r="L13" s="23" t="str">
        <f>VLOOKUP(H13,Hoja1!A$2:G$445,5,0)</f>
        <v>N/A</v>
      </c>
      <c r="M13" s="18">
        <v>2</v>
      </c>
      <c r="N13" s="19">
        <v>2</v>
      </c>
      <c r="O13" s="19">
        <v>10</v>
      </c>
      <c r="P13" s="26">
        <f t="shared" si="1"/>
        <v>4</v>
      </c>
      <c r="Q13" s="26">
        <f t="shared" si="2"/>
        <v>40</v>
      </c>
      <c r="R13" s="33" t="str">
        <f t="shared" si="3"/>
        <v>B-4</v>
      </c>
      <c r="S13" s="35" t="str">
        <f t="shared" si="4"/>
        <v>III</v>
      </c>
      <c r="T13" s="37" t="str">
        <f t="shared" si="5"/>
        <v>Mejorable</v>
      </c>
      <c r="U13" s="79"/>
      <c r="V13" s="23" t="str">
        <f>VLOOKUP(H13,Hoja1!A$2:G$445,6,0)</f>
        <v>Enfermedades Parasitarias</v>
      </c>
      <c r="W13" s="20"/>
      <c r="X13" s="20"/>
      <c r="Y13" s="20"/>
      <c r="Z13" s="17"/>
      <c r="AA13" s="22" t="str">
        <f>VLOOKUP(H13,Hoja1!A$2:G$445,7,0)</f>
        <v xml:space="preserve">Riesgo Biológico, Autocuidado y/o Uso y manejo adecuado de E.P.P.
</v>
      </c>
      <c r="AB13" s="82"/>
      <c r="AC13" s="7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87"/>
      <c r="B14" s="87"/>
      <c r="C14" s="76"/>
      <c r="D14" s="73"/>
      <c r="E14" s="70"/>
      <c r="F14" s="70"/>
      <c r="G14" s="23" t="str">
        <f>VLOOKUP(H14,Hoja1!A$1:G$445,2,0)</f>
        <v>Bacteria</v>
      </c>
      <c r="H14" s="24" t="s">
        <v>108</v>
      </c>
      <c r="I14" s="23" t="str">
        <f>VLOOKUP(H14,Hoja1!A$2:G$445,3,0)</f>
        <v>Infecciones producidas por Bacterianas</v>
      </c>
      <c r="J14" s="18" t="s">
        <v>1195</v>
      </c>
      <c r="K14" s="23" t="str">
        <f>VLOOKUP(H14,Hoja1!A$2:G$445,4,0)</f>
        <v>Inspecciones planeadas e inspecciones no planeadas, procedimientos de programas de seguridad y salud en el trabajo</v>
      </c>
      <c r="L14" s="23" t="str">
        <f>VLOOKUP(H14,Hoja1!A$2:G$445,5,0)</f>
        <v>Programa de vacunación, bota pantalon, overol, guantes, tapabocas, mascarillas con filtos</v>
      </c>
      <c r="M14" s="18">
        <v>2</v>
      </c>
      <c r="N14" s="19">
        <v>2</v>
      </c>
      <c r="O14" s="19">
        <v>10</v>
      </c>
      <c r="P14" s="26">
        <f t="shared" si="1"/>
        <v>4</v>
      </c>
      <c r="Q14" s="26">
        <f t="shared" si="2"/>
        <v>40</v>
      </c>
      <c r="R14" s="33" t="str">
        <f t="shared" si="3"/>
        <v>B-4</v>
      </c>
      <c r="S14" s="35" t="str">
        <f t="shared" si="4"/>
        <v>III</v>
      </c>
      <c r="T14" s="37" t="str">
        <f t="shared" si="5"/>
        <v>Mejorable</v>
      </c>
      <c r="U14" s="79"/>
      <c r="V14" s="23" t="str">
        <f>VLOOKUP(H14,Hoja1!A$2:G$445,6,0)</f>
        <v xml:space="preserve">Enfermedades Infectocontagiosas
</v>
      </c>
      <c r="W14" s="20"/>
      <c r="X14" s="20"/>
      <c r="Y14" s="20"/>
      <c r="Z14" s="17"/>
      <c r="AA14" s="22" t="str">
        <f>VLOOKUP(H14,Hoja1!A$2:G$445,7,0)</f>
        <v xml:space="preserve">Riesgo Biológico, Autocuidado y/o Uso y manejo adecuado de E.P.P.
</v>
      </c>
      <c r="AB14" s="82"/>
      <c r="AC14" s="76"/>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87"/>
      <c r="B15" s="87"/>
      <c r="C15" s="76"/>
      <c r="D15" s="73"/>
      <c r="E15" s="70"/>
      <c r="F15" s="70"/>
      <c r="G15" s="23" t="str">
        <f>VLOOKUP(H15,Hoja1!A$1:G$445,2,0)</f>
        <v>Hongos</v>
      </c>
      <c r="H15" s="24" t="s">
        <v>117</v>
      </c>
      <c r="I15" s="23" t="str">
        <f>VLOOKUP(H15,Hoja1!A$2:G$445,3,0)</f>
        <v>Micosis</v>
      </c>
      <c r="J15" s="18" t="s">
        <v>1195</v>
      </c>
      <c r="K15" s="23" t="str">
        <f>VLOOKUP(H15,Hoja1!A$2:G$445,4,0)</f>
        <v>Inspecciones planeadas e inspecciones no planeadas, procedimientos de programas de seguridad y salud en el trabajo</v>
      </c>
      <c r="L15" s="23" t="str">
        <f>VLOOKUP(H15,Hoja1!A$2:G$445,5,0)</f>
        <v>Programa de vacunación, éxamenes periódicos</v>
      </c>
      <c r="M15" s="18">
        <v>2</v>
      </c>
      <c r="N15" s="19">
        <v>2</v>
      </c>
      <c r="O15" s="19">
        <v>25</v>
      </c>
      <c r="P15" s="26">
        <f t="shared" si="1"/>
        <v>4</v>
      </c>
      <c r="Q15" s="26">
        <f t="shared" si="2"/>
        <v>100</v>
      </c>
      <c r="R15" s="33" t="str">
        <f t="shared" si="3"/>
        <v>B-4</v>
      </c>
      <c r="S15" s="35" t="str">
        <f t="shared" si="4"/>
        <v>III</v>
      </c>
      <c r="T15" s="37" t="str">
        <f t="shared" si="5"/>
        <v>Mejorable</v>
      </c>
      <c r="U15" s="79"/>
      <c r="V15" s="23" t="str">
        <f>VLOOKUP(H15,Hoja1!A$2:G$445,6,0)</f>
        <v>Micosis</v>
      </c>
      <c r="W15" s="20"/>
      <c r="X15" s="20"/>
      <c r="Y15" s="20"/>
      <c r="Z15" s="17"/>
      <c r="AA15" s="22" t="str">
        <f>VLOOKUP(H15,Hoja1!A$2:G$445,7,0)</f>
        <v xml:space="preserve">Riesgo Biológico, Autocuidado y/o Uso y manejo adecuado de E.P.P.
</v>
      </c>
      <c r="AB15" s="82"/>
      <c r="AC15" s="76"/>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87"/>
      <c r="B16" s="87"/>
      <c r="C16" s="76"/>
      <c r="D16" s="73"/>
      <c r="E16" s="70"/>
      <c r="F16" s="70"/>
      <c r="G16" s="23" t="str">
        <f>VLOOKUP(H16,Hoja1!A$1:G$445,2,0)</f>
        <v>Virus</v>
      </c>
      <c r="H16" s="24" t="s">
        <v>120</v>
      </c>
      <c r="I16" s="23" t="str">
        <f>VLOOKUP(H16,Hoja1!A$2:G$445,3,0)</f>
        <v>Infecciones Virales</v>
      </c>
      <c r="J16" s="18" t="s">
        <v>1195</v>
      </c>
      <c r="K16" s="23" t="str">
        <f>VLOOKUP(H16,Hoja1!A$2:G$445,4,0)</f>
        <v>Inspecciones planeadas e inspecciones no planeadas, procedimientos de programas de seguridad y salud en el trabajo</v>
      </c>
      <c r="L16" s="23" t="str">
        <f>VLOOKUP(H16,Hoja1!A$2:G$445,5,0)</f>
        <v>Programa de vacunación, bota pantalon, overol, guantes, tapabocas, mascarillas con filtos</v>
      </c>
      <c r="M16" s="18">
        <v>2</v>
      </c>
      <c r="N16" s="19">
        <v>2</v>
      </c>
      <c r="O16" s="19">
        <v>10</v>
      </c>
      <c r="P16" s="26">
        <f t="shared" si="1"/>
        <v>4</v>
      </c>
      <c r="Q16" s="26">
        <f t="shared" si="2"/>
        <v>40</v>
      </c>
      <c r="R16" s="33" t="str">
        <f t="shared" si="3"/>
        <v>B-4</v>
      </c>
      <c r="S16" s="35" t="str">
        <f t="shared" si="4"/>
        <v>III</v>
      </c>
      <c r="T16" s="37" t="str">
        <f t="shared" si="5"/>
        <v>Mejorable</v>
      </c>
      <c r="U16" s="79"/>
      <c r="V16" s="23" t="str">
        <f>VLOOKUP(H16,Hoja1!A$2:G$445,6,0)</f>
        <v xml:space="preserve">Enfermedades Infectocontagiosas
</v>
      </c>
      <c r="W16" s="20"/>
      <c r="X16" s="20"/>
      <c r="Y16" s="20"/>
      <c r="Z16" s="17"/>
      <c r="AA16" s="22" t="str">
        <f>VLOOKUP(H16,Hoja1!A$2:G$445,7,0)</f>
        <v xml:space="preserve">Riesgo Biológico, Autocuidado y/o Uso y manejo adecuado de E.P.P.
</v>
      </c>
      <c r="AB16" s="83"/>
      <c r="AC16" s="76"/>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87"/>
      <c r="B17" s="87"/>
      <c r="C17" s="76"/>
      <c r="D17" s="73"/>
      <c r="E17" s="70"/>
      <c r="F17" s="70"/>
      <c r="G17" s="23" t="str">
        <f>VLOOKUP(H17,Hoja1!A$1:G$445,2,0)</f>
        <v>AUSENCIA O EXCESO DE LUZ EN UN AMBIENTE</v>
      </c>
      <c r="H17" s="24" t="s">
        <v>155</v>
      </c>
      <c r="I17" s="23" t="str">
        <f>VLOOKUP(H17,Hoja1!A$2:G$445,3,0)</f>
        <v>DISMINUCIÓN AGUDEZA VISUAL, CANSANCIO VISUAL</v>
      </c>
      <c r="J17" s="18" t="s">
        <v>1195</v>
      </c>
      <c r="K17" s="23" t="str">
        <f>VLOOKUP(H17,Hoja1!A$2:G$445,4,0)</f>
        <v>Inspecciones planeadas e inspecciones no planeadas, procedimientos de programas de seguridad y salud en el trabajo</v>
      </c>
      <c r="L17" s="23" t="str">
        <f>VLOOKUP(H17,Hoja1!A$2:G$445,5,0)</f>
        <v>N/A</v>
      </c>
      <c r="M17" s="18">
        <v>2</v>
      </c>
      <c r="N17" s="19">
        <v>2</v>
      </c>
      <c r="O17" s="19">
        <v>10</v>
      </c>
      <c r="P17" s="26">
        <f t="shared" si="1"/>
        <v>4</v>
      </c>
      <c r="Q17" s="26">
        <f t="shared" si="2"/>
        <v>40</v>
      </c>
      <c r="R17" s="33" t="str">
        <f t="shared" si="3"/>
        <v>B-4</v>
      </c>
      <c r="S17" s="35" t="str">
        <f t="shared" si="4"/>
        <v>III</v>
      </c>
      <c r="T17" s="37" t="str">
        <f t="shared" si="5"/>
        <v>Mejorable</v>
      </c>
      <c r="U17" s="79"/>
      <c r="V17" s="23" t="str">
        <f>VLOOKUP(H17,Hoja1!A$2:G$445,6,0)</f>
        <v>DISMINUCIÓN AGUDEZA VISUAL</v>
      </c>
      <c r="W17" s="20"/>
      <c r="X17" s="20"/>
      <c r="Y17" s="20"/>
      <c r="Z17" s="17"/>
      <c r="AA17" s="22" t="str">
        <f>VLOOKUP(H17,Hoja1!A$2:G$445,7,0)</f>
        <v>N/A</v>
      </c>
      <c r="AB17" s="20" t="s">
        <v>1198</v>
      </c>
      <c r="AC17" s="76"/>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99.75" customHeight="1">
      <c r="A18" s="87"/>
      <c r="B18" s="87"/>
      <c r="C18" s="76"/>
      <c r="D18" s="73"/>
      <c r="E18" s="70"/>
      <c r="F18" s="70"/>
      <c r="G18" s="23" t="str">
        <f>VLOOKUP(H18,Hoja1!A$1:G$445,2,0)</f>
        <v>INFRAROJA, ULTRAVIOLETA, VISIBLE, RADIOFRECUENCIA, MICROONDAS, LASER</v>
      </c>
      <c r="H18" s="24" t="s">
        <v>67</v>
      </c>
      <c r="I18" s="23" t="str">
        <f>VLOOKUP(H18,Hoja1!A$2:G$445,3,0)</f>
        <v>CÁNCER, LESIONES DÉRMICAS Y OCULARES</v>
      </c>
      <c r="J18" s="18" t="s">
        <v>1195</v>
      </c>
      <c r="K18" s="23" t="str">
        <f>VLOOKUP(H18,Hoja1!A$2:G$445,4,0)</f>
        <v>Inspecciones planeadas e inspecciones no planeadas, procedimientos de programas de seguridad y salud en el trabajo</v>
      </c>
      <c r="L18" s="23" t="str">
        <f>VLOOKUP(H18,Hoja1!A$2:G$445,5,0)</f>
        <v>PROGRAMA BLOQUEADOR SOLAR</v>
      </c>
      <c r="M18" s="18">
        <v>2</v>
      </c>
      <c r="N18" s="19">
        <v>2</v>
      </c>
      <c r="O18" s="19">
        <v>10</v>
      </c>
      <c r="P18" s="26">
        <f t="shared" si="1"/>
        <v>4</v>
      </c>
      <c r="Q18" s="26">
        <f t="shared" si="2"/>
        <v>40</v>
      </c>
      <c r="R18" s="33" t="str">
        <f t="shared" si="3"/>
        <v>B-4</v>
      </c>
      <c r="S18" s="35" t="str">
        <f t="shared" si="4"/>
        <v>III</v>
      </c>
      <c r="T18" s="37" t="str">
        <f t="shared" si="5"/>
        <v>Mejorable</v>
      </c>
      <c r="U18" s="79"/>
      <c r="V18" s="23" t="str">
        <f>VLOOKUP(H18,Hoja1!A$2:G$445,6,0)</f>
        <v>CÁNCER</v>
      </c>
      <c r="W18" s="20"/>
      <c r="X18" s="20"/>
      <c r="Y18" s="20"/>
      <c r="Z18" s="17"/>
      <c r="AA18" s="22" t="str">
        <f>VLOOKUP(H18,Hoja1!A$2:G$445,7,0)</f>
        <v>N/A</v>
      </c>
      <c r="AB18" s="20" t="s">
        <v>1199</v>
      </c>
      <c r="AC18" s="76"/>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87"/>
      <c r="B19" s="87"/>
      <c r="C19" s="76"/>
      <c r="D19" s="73"/>
      <c r="E19" s="70"/>
      <c r="F19" s="70"/>
      <c r="G19" s="23" t="str">
        <f>VLOOKUP(H19,Hoja1!A$1:G$445,2,0)</f>
        <v>MAQUINARIA O EQUIPO</v>
      </c>
      <c r="H19" s="24" t="s">
        <v>164</v>
      </c>
      <c r="I19" s="23" t="str">
        <f>VLOOKUP(H19,Hoja1!A$2:G$445,3,0)</f>
        <v>SORDERA, ESTRÉS, HIPOACUSIA, CEFALA,IRRITABILIDAD</v>
      </c>
      <c r="J19" s="18" t="s">
        <v>1195</v>
      </c>
      <c r="K19" s="23" t="str">
        <f>VLOOKUP(H19,Hoja1!A$2:G$445,4,0)</f>
        <v>Inspecciones planeadas e inspecciones no planeadas, procedimientos de programas de seguridad y salud en el trabajo</v>
      </c>
      <c r="L19" s="23" t="str">
        <f>VLOOKUP(H19,Hoja1!A$2:G$445,5,0)</f>
        <v>PVE RUIDO</v>
      </c>
      <c r="M19" s="18">
        <v>2</v>
      </c>
      <c r="N19" s="19">
        <v>2</v>
      </c>
      <c r="O19" s="19">
        <v>10</v>
      </c>
      <c r="P19" s="26">
        <f t="shared" si="1"/>
        <v>4</v>
      </c>
      <c r="Q19" s="26">
        <f t="shared" si="2"/>
        <v>40</v>
      </c>
      <c r="R19" s="33" t="str">
        <f t="shared" si="3"/>
        <v>B-4</v>
      </c>
      <c r="S19" s="35" t="str">
        <f t="shared" si="4"/>
        <v>III</v>
      </c>
      <c r="T19" s="37" t="str">
        <f t="shared" si="5"/>
        <v>Mejorable</v>
      </c>
      <c r="U19" s="79"/>
      <c r="V19" s="23" t="str">
        <f>VLOOKUP(H19,Hoja1!A$2:G$445,6,0)</f>
        <v>SORDERA</v>
      </c>
      <c r="W19" s="20"/>
      <c r="X19" s="20"/>
      <c r="Y19" s="20"/>
      <c r="Z19" s="17"/>
      <c r="AA19" s="22" t="str">
        <f>VLOOKUP(H19,Hoja1!A$2:G$445,7,0)</f>
        <v>USO DE EPP</v>
      </c>
      <c r="AB19" s="20" t="s">
        <v>1200</v>
      </c>
      <c r="AC19" s="76"/>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87"/>
      <c r="B20" s="87"/>
      <c r="C20" s="76"/>
      <c r="D20" s="73"/>
      <c r="E20" s="70"/>
      <c r="F20" s="70"/>
      <c r="G20" s="23" t="str">
        <f>VLOOKUP(H20,Hoja1!A$1:G$445,2,0)</f>
        <v>ENERGÍA TÉRMICA, CAMBIO DE TEMPERATURA DURANTE LOS RECORRIDOS</v>
      </c>
      <c r="H20" s="24" t="s">
        <v>174</v>
      </c>
      <c r="I20" s="23" t="str">
        <f>VLOOKUP(H20,Hoja1!A$2:G$445,3,0)</f>
        <v xml:space="preserve"> HIPOTERMIA</v>
      </c>
      <c r="J20" s="18" t="s">
        <v>1195</v>
      </c>
      <c r="K20" s="23" t="str">
        <f>VLOOKUP(H20,Hoja1!A$2:G$445,4,0)</f>
        <v>Inspecciones planeadas e inspecciones no planeadas, procedimientos de programas de seguridad y salud en el trabajo</v>
      </c>
      <c r="L20" s="23" t="str">
        <f>VLOOKUP(H20,Hoja1!A$2:G$445,5,0)</f>
        <v>EPP OVEROLES TERMICOS</v>
      </c>
      <c r="M20" s="18">
        <v>2</v>
      </c>
      <c r="N20" s="19">
        <v>4</v>
      </c>
      <c r="O20" s="19">
        <v>10</v>
      </c>
      <c r="P20" s="26">
        <f t="shared" si="1"/>
        <v>8</v>
      </c>
      <c r="Q20" s="26">
        <f t="shared" si="2"/>
        <v>80</v>
      </c>
      <c r="R20" s="33" t="str">
        <f t="shared" si="3"/>
        <v>M-8</v>
      </c>
      <c r="S20" s="35" t="str">
        <f t="shared" si="4"/>
        <v>III</v>
      </c>
      <c r="T20" s="37" t="str">
        <f t="shared" si="5"/>
        <v>Mejorable</v>
      </c>
      <c r="U20" s="79"/>
      <c r="V20" s="23" t="str">
        <f>VLOOKUP(H20,Hoja1!A$2:G$445,6,0)</f>
        <v xml:space="preserve"> HIPOTERMIA</v>
      </c>
      <c r="W20" s="20"/>
      <c r="X20" s="20"/>
      <c r="Y20" s="20"/>
      <c r="Z20" s="17"/>
      <c r="AA20" s="22" t="str">
        <f>VLOOKUP(H20,Hoja1!A$2:G$445,7,0)</f>
        <v>N/A</v>
      </c>
      <c r="AB20" s="20" t="s">
        <v>1201</v>
      </c>
      <c r="AC20" s="76"/>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76.5">
      <c r="A21" s="87"/>
      <c r="B21" s="87"/>
      <c r="C21" s="76"/>
      <c r="D21" s="73"/>
      <c r="E21" s="70"/>
      <c r="F21" s="70"/>
      <c r="G21" s="23" t="str">
        <f>VLOOKUP(H21,Hoja1!A$1:G$445,2,0)</f>
        <v xml:space="preserve">MALA DISTRIBUCIÓN DE PRODUCTOS </v>
      </c>
      <c r="H21" s="24" t="s">
        <v>244</v>
      </c>
      <c r="I21" s="23" t="str">
        <f>VLOOKUP(H21,Hoja1!A$2:G$445,3,0)</f>
        <v xml:space="preserve">INCENDIO, EXPLOSIÓN, QUEMADURAS, LESIONES DÉRMICAS, LESIONES EN VÍAS RESPIRATORIAS,INTOXICACIÓN,  NÁUSEAS, VÓMITOS, IRRITACIÓN CONJUNTIVA </v>
      </c>
      <c r="J21" s="18" t="s">
        <v>1195</v>
      </c>
      <c r="K21" s="23" t="str">
        <f>VLOOKUP(H21,Hoja1!A$2:G$445,4,0)</f>
        <v>Inspecciones planeadas e inspecciones no planeadas, procedimientos de programas de seguridad y salud en el trabajo</v>
      </c>
      <c r="L21" s="23" t="str">
        <f>VLOOKUP(H21,Hoja1!A$2:G$445,5,0)</f>
        <v xml:space="preserve">NO OBSERVADO </v>
      </c>
      <c r="M21" s="18">
        <v>2</v>
      </c>
      <c r="N21" s="19">
        <v>3</v>
      </c>
      <c r="O21" s="19">
        <v>25</v>
      </c>
      <c r="P21" s="26">
        <f t="shared" si="1"/>
        <v>6</v>
      </c>
      <c r="Q21" s="26">
        <f t="shared" si="2"/>
        <v>150</v>
      </c>
      <c r="R21" s="33" t="str">
        <f t="shared" si="3"/>
        <v>M-6</v>
      </c>
      <c r="S21" s="35" t="str">
        <f t="shared" si="4"/>
        <v>II</v>
      </c>
      <c r="T21" s="37" t="str">
        <f t="shared" si="5"/>
        <v>No Aceptable o Aceptable Con Control Especifico</v>
      </c>
      <c r="U21" s="79"/>
      <c r="V21" s="23" t="str">
        <f>VLOOKUP(H21,Hoja1!A$2:G$445,6,0)</f>
        <v>EXPLOSIÓN</v>
      </c>
      <c r="W21" s="20"/>
      <c r="X21" s="20"/>
      <c r="Y21" s="20"/>
      <c r="Z21" s="17"/>
      <c r="AA21" s="22" t="str">
        <f>VLOOKUP(H21,Hoja1!A$2:G$445,7,0)</f>
        <v>USO Y MANEJO ADECUADO DE E.P.P.; PROTOCOLO DE MANEJO DE PRODUCTOS QUÍMICOS; MANEJO DE KIT DE DERRAMES POR PRODUCTOS QUÍMICOS</v>
      </c>
      <c r="AB21" s="20" t="s">
        <v>1202</v>
      </c>
      <c r="AC21" s="76"/>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87"/>
      <c r="B22" s="87"/>
      <c r="C22" s="76"/>
      <c r="D22" s="73"/>
      <c r="E22" s="70"/>
      <c r="F22" s="70"/>
      <c r="G22" s="23" t="str">
        <f>VLOOKUP(H22,Hoja1!A$1:G$445,2,0)</f>
        <v>GASES Y VAPORES</v>
      </c>
      <c r="H22" s="24" t="s">
        <v>250</v>
      </c>
      <c r="I22" s="23" t="str">
        <f>VLOOKUP(H22,Hoja1!A$2:G$445,3,0)</f>
        <v xml:space="preserve"> LESIONES EN LA PIEL, IRRITACIÓN EN VÍAS  RESPIRATORIAS, MUERTE</v>
      </c>
      <c r="J22" s="18" t="s">
        <v>1195</v>
      </c>
      <c r="K22" s="23" t="str">
        <f>VLOOKUP(H22,Hoja1!A$2:G$445,4,0)</f>
        <v>Inspecciones planeadas e inspecciones no planeadas, procedimientos de programas de seguridad y salud en el trabajo</v>
      </c>
      <c r="L22" s="23" t="str">
        <f>VLOOKUP(H22,Hoja1!A$2:G$445,5,0)</f>
        <v>EPP TAPABOCAS, CARETAS CON FILTROS</v>
      </c>
      <c r="M22" s="18">
        <v>2</v>
      </c>
      <c r="N22" s="19">
        <v>1</v>
      </c>
      <c r="O22" s="19">
        <v>25</v>
      </c>
      <c r="P22" s="26">
        <f t="shared" si="1"/>
        <v>2</v>
      </c>
      <c r="Q22" s="26">
        <f t="shared" si="2"/>
        <v>50</v>
      </c>
      <c r="R22" s="33" t="str">
        <f t="shared" si="3"/>
        <v>B-2</v>
      </c>
      <c r="S22" s="35" t="str">
        <f t="shared" si="4"/>
        <v>III</v>
      </c>
      <c r="T22" s="37" t="str">
        <f t="shared" si="5"/>
        <v>Mejorable</v>
      </c>
      <c r="U22" s="79"/>
      <c r="V22" s="23" t="str">
        <f>VLOOKUP(H22,Hoja1!A$2:G$445,6,0)</f>
        <v xml:space="preserve"> MUERTE</v>
      </c>
      <c r="W22" s="20"/>
      <c r="X22" s="20"/>
      <c r="Y22" s="20"/>
      <c r="Z22" s="17"/>
      <c r="AA22" s="22" t="str">
        <f>VLOOKUP(H22,Hoja1!A$2:G$445,7,0)</f>
        <v>USO Y MANEJO ADECUADO DE E.P.P.</v>
      </c>
      <c r="AB22" s="81" t="s">
        <v>1203</v>
      </c>
      <c r="AC22" s="76"/>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87"/>
      <c r="B23" s="87"/>
      <c r="C23" s="76"/>
      <c r="D23" s="73"/>
      <c r="E23" s="70"/>
      <c r="F23" s="70"/>
      <c r="G23" s="23" t="str">
        <f>VLOOKUP(H23,Hoja1!A$1:G$445,2,0)</f>
        <v xml:space="preserve">HUMOS </v>
      </c>
      <c r="H23" s="24" t="s">
        <v>258</v>
      </c>
      <c r="I23" s="23" t="str">
        <f>VLOOKUP(H23,Hoja1!A$2:G$445,3,0)</f>
        <v xml:space="preserve">ASMA,GRIPA, NEUMOCONIOSIS, CÁNCER </v>
      </c>
      <c r="J23" s="18" t="s">
        <v>1195</v>
      </c>
      <c r="K23" s="23" t="str">
        <f>VLOOKUP(H23,Hoja1!A$2:G$445,4,0)</f>
        <v>Inspecciones planeadas e inspecciones no planeadas, procedimientos de programas de seguridad y salud en el trabajo</v>
      </c>
      <c r="L23" s="23" t="str">
        <f>VLOOKUP(H23,Hoja1!A$2:G$445,5,0)</f>
        <v xml:space="preserve">EPP TAPABOCAS, CARETAS CON FILTROS </v>
      </c>
      <c r="M23" s="18">
        <v>2</v>
      </c>
      <c r="N23" s="19">
        <v>2</v>
      </c>
      <c r="O23" s="19">
        <v>25</v>
      </c>
      <c r="P23" s="26">
        <f t="shared" si="1"/>
        <v>4</v>
      </c>
      <c r="Q23" s="26">
        <f t="shared" si="2"/>
        <v>100</v>
      </c>
      <c r="R23" s="33" t="str">
        <f t="shared" si="3"/>
        <v>B-4</v>
      </c>
      <c r="S23" s="35" t="str">
        <f t="shared" si="4"/>
        <v>III</v>
      </c>
      <c r="T23" s="37" t="str">
        <f t="shared" si="5"/>
        <v>Mejorable</v>
      </c>
      <c r="U23" s="79"/>
      <c r="V23" s="23" t="str">
        <f>VLOOKUP(H23,Hoja1!A$2:G$445,6,0)</f>
        <v>NEUMOCONIOSIS</v>
      </c>
      <c r="W23" s="20"/>
      <c r="X23" s="20"/>
      <c r="Y23" s="20"/>
      <c r="Z23" s="17"/>
      <c r="AA23" s="22" t="str">
        <f>VLOOKUP(H23,Hoja1!A$2:G$445,7,0)</f>
        <v>USO Y MANEJO ADECUADO DE E.P.P.</v>
      </c>
      <c r="AB23" s="82"/>
      <c r="AC23" s="76"/>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87"/>
      <c r="B24" s="87"/>
      <c r="C24" s="76"/>
      <c r="D24" s="73"/>
      <c r="E24" s="70"/>
      <c r="F24" s="70"/>
      <c r="G24" s="23" t="str">
        <f>VLOOKUP(H24,Hoja1!A$1:G$445,2,0)</f>
        <v>LÍQUIDOS</v>
      </c>
      <c r="H24" s="24" t="s">
        <v>263</v>
      </c>
      <c r="I24" s="23" t="str">
        <f>VLOOKUP(H24,Hoja1!A$2:G$445,3,0)</f>
        <v xml:space="preserve">  QUEMADURAS, IRRITACIONES, LESIONES PIEL, LESIONES OCULARES, IRRITACIÓN DE LAS MUCOSAS</v>
      </c>
      <c r="J24" s="18" t="s">
        <v>1195</v>
      </c>
      <c r="K24" s="23" t="str">
        <f>VLOOKUP(H24,Hoja1!A$2:G$445,4,0)</f>
        <v>Inspecciones planeadas e inspecciones no planeadas, procedimientos de programas de seguridad y salud en el trabajo</v>
      </c>
      <c r="L24" s="23" t="str">
        <f>VLOOKUP(H24,Hoja1!A$2:G$445,5,0)</f>
        <v>EPP TAPABOCAS, CARETAS CON FILTROS, GUANTES</v>
      </c>
      <c r="M24" s="18">
        <v>2</v>
      </c>
      <c r="N24" s="19">
        <v>2</v>
      </c>
      <c r="O24" s="19">
        <v>25</v>
      </c>
      <c r="P24" s="26">
        <f t="shared" si="1"/>
        <v>4</v>
      </c>
      <c r="Q24" s="26">
        <f t="shared" si="2"/>
        <v>100</v>
      </c>
      <c r="R24" s="33" t="str">
        <f t="shared" si="3"/>
        <v>B-4</v>
      </c>
      <c r="S24" s="35" t="str">
        <f t="shared" si="4"/>
        <v>III</v>
      </c>
      <c r="T24" s="37" t="str">
        <f t="shared" si="5"/>
        <v>Mejorable</v>
      </c>
      <c r="U24" s="79"/>
      <c r="V24" s="23" t="str">
        <f>VLOOKUP(H24,Hoja1!A$2:G$445,6,0)</f>
        <v>LESIONES IRREVERSIBLES VÍAS RESPIRATORIAS</v>
      </c>
      <c r="W24" s="20"/>
      <c r="X24" s="20"/>
      <c r="Y24" s="20"/>
      <c r="Z24" s="17"/>
      <c r="AA24" s="22" t="str">
        <f>VLOOKUP(H24,Hoja1!A$2:G$445,7,0)</f>
        <v>USO Y MANEJO ADECUADO DE E.P.P.; MANEJO DE PRODUCTOS QUÍMICOS LÍQUIDOS</v>
      </c>
      <c r="AB24" s="82"/>
      <c r="AC24" s="76"/>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87"/>
      <c r="B25" s="87"/>
      <c r="C25" s="76"/>
      <c r="D25" s="73"/>
      <c r="E25" s="70"/>
      <c r="F25" s="70"/>
      <c r="G25" s="23" t="str">
        <f>VLOOKUP(H25,Hoja1!A$1:G$445,2,0)</f>
        <v>MATERIAL PARTICULADO</v>
      </c>
      <c r="H25" s="24" t="s">
        <v>269</v>
      </c>
      <c r="I25" s="23" t="str">
        <f>VLOOKUP(H25,Hoja1!A$2:G$445,3,0)</f>
        <v>NEUMOCONIOSIS, BRONQUITIS, ASMA, SILICOSIS</v>
      </c>
      <c r="J25" s="18" t="s">
        <v>1195</v>
      </c>
      <c r="K25" s="23" t="str">
        <f>VLOOKUP(H25,Hoja1!A$2:G$445,4,0)</f>
        <v>Inspecciones planeadas e inspecciones no planeadas, procedimientos de programas de seguridad y salud en el trabajo</v>
      </c>
      <c r="L25" s="23" t="str">
        <f>VLOOKUP(H25,Hoja1!A$2:G$445,5,0)</f>
        <v>EPP MASCARILLAS Y FILTROS</v>
      </c>
      <c r="M25" s="18">
        <v>2</v>
      </c>
      <c r="N25" s="19">
        <v>2</v>
      </c>
      <c r="O25" s="19">
        <v>25</v>
      </c>
      <c r="P25" s="26">
        <f t="shared" si="1"/>
        <v>4</v>
      </c>
      <c r="Q25" s="26">
        <f t="shared" si="2"/>
        <v>100</v>
      </c>
      <c r="R25" s="33" t="str">
        <f t="shared" si="3"/>
        <v>B-4</v>
      </c>
      <c r="S25" s="35" t="str">
        <f t="shared" si="4"/>
        <v>III</v>
      </c>
      <c r="T25" s="37" t="str">
        <f t="shared" si="5"/>
        <v>Mejorable</v>
      </c>
      <c r="U25" s="79"/>
      <c r="V25" s="23" t="str">
        <f>VLOOKUP(H25,Hoja1!A$2:G$445,6,0)</f>
        <v>NEUMOCONIOSIS</v>
      </c>
      <c r="W25" s="20"/>
      <c r="X25" s="20"/>
      <c r="Y25" s="20"/>
      <c r="Z25" s="17"/>
      <c r="AA25" s="22" t="str">
        <f>VLOOKUP(H25,Hoja1!A$2:G$445,7,0)</f>
        <v>USO Y MANEJO DE LOS EPP</v>
      </c>
      <c r="AB25" s="82"/>
      <c r="AC25" s="76"/>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87"/>
      <c r="B26" s="87"/>
      <c r="C26" s="76"/>
      <c r="D26" s="73"/>
      <c r="E26" s="70"/>
      <c r="F26" s="70"/>
      <c r="G26" s="23" t="str">
        <f>VLOOKUP(H26,Hoja1!A$1:G$445,2,0)</f>
        <v xml:space="preserve">POLVOS INORGÁNICOS </v>
      </c>
      <c r="H26" s="24" t="s">
        <v>274</v>
      </c>
      <c r="I26" s="23" t="str">
        <f>VLOOKUP(H26,Hoja1!A$2:G$445,3,0)</f>
        <v xml:space="preserve">ASMA,GRIPA, NEUMOCONIOSIS </v>
      </c>
      <c r="J26" s="18" t="s">
        <v>1195</v>
      </c>
      <c r="K26" s="23" t="str">
        <f>VLOOKUP(H26,Hoja1!A$2:G$445,4,0)</f>
        <v>Inspecciones planeadas e inspecciones no planeadas, procedimientos de programas de seguridad y salud en el trabajo</v>
      </c>
      <c r="L26" s="23" t="str">
        <f>VLOOKUP(H26,Hoja1!A$2:G$445,5,0)</f>
        <v>EPP MASCARILLAS Y FILTROS</v>
      </c>
      <c r="M26" s="18">
        <v>2</v>
      </c>
      <c r="N26" s="19">
        <v>2</v>
      </c>
      <c r="O26" s="19">
        <v>25</v>
      </c>
      <c r="P26" s="26">
        <f t="shared" si="1"/>
        <v>4</v>
      </c>
      <c r="Q26" s="26">
        <f t="shared" si="2"/>
        <v>100</v>
      </c>
      <c r="R26" s="33" t="str">
        <f t="shared" si="3"/>
        <v>B-4</v>
      </c>
      <c r="S26" s="35" t="str">
        <f t="shared" si="4"/>
        <v>III</v>
      </c>
      <c r="T26" s="37" t="str">
        <f t="shared" si="5"/>
        <v>Mejorable</v>
      </c>
      <c r="U26" s="79"/>
      <c r="V26" s="23" t="str">
        <f>VLOOKUP(H26,Hoja1!A$2:G$445,6,0)</f>
        <v>NEUMOCONIOSIS</v>
      </c>
      <c r="W26" s="20"/>
      <c r="X26" s="20"/>
      <c r="Y26" s="20"/>
      <c r="Z26" s="17"/>
      <c r="AA26" s="22" t="str">
        <f>VLOOKUP(H26,Hoja1!A$2:G$445,7,0)</f>
        <v>LIMPIEZA</v>
      </c>
      <c r="AB26" s="83"/>
      <c r="AC26" s="7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8.25">
      <c r="A27" s="87"/>
      <c r="B27" s="87"/>
      <c r="C27" s="76"/>
      <c r="D27" s="73"/>
      <c r="E27" s="70"/>
      <c r="F27" s="70"/>
      <c r="G27" s="23" t="str">
        <f>VLOOKUP(H27,Hoja1!A$1:G$445,2,0)</f>
        <v>ATENCIÓN AL PÚBLICO</v>
      </c>
      <c r="H27" s="24" t="s">
        <v>448</v>
      </c>
      <c r="I27" s="23" t="str">
        <f>VLOOKUP(H27,Hoja1!A$2:G$445,3,0)</f>
        <v>ESTRÉS, ENFERMEDADES DIGESTIVAS, IRRITABILIDAD, TRANSTORNOS DEL SUEÑO</v>
      </c>
      <c r="J27" s="18" t="s">
        <v>1195</v>
      </c>
      <c r="K27" s="23" t="str">
        <f>VLOOKUP(H27,Hoja1!A$2:G$445,4,0)</f>
        <v>N/A</v>
      </c>
      <c r="L27" s="23" t="str">
        <f>VLOOKUP(H27,Hoja1!A$2:G$445,5,0)</f>
        <v>PVE PSICOSOCIAL</v>
      </c>
      <c r="M27" s="18">
        <v>2</v>
      </c>
      <c r="N27" s="19">
        <v>1</v>
      </c>
      <c r="O27" s="19">
        <v>10</v>
      </c>
      <c r="P27" s="26">
        <f t="shared" si="1"/>
        <v>2</v>
      </c>
      <c r="Q27" s="26">
        <f t="shared" si="2"/>
        <v>20</v>
      </c>
      <c r="R27" s="33" t="str">
        <f t="shared" si="3"/>
        <v>B-2</v>
      </c>
      <c r="S27" s="35" t="str">
        <f t="shared" si="4"/>
        <v>IV</v>
      </c>
      <c r="T27" s="37" t="str">
        <f t="shared" si="5"/>
        <v>Aceptable</v>
      </c>
      <c r="U27" s="79"/>
      <c r="V27" s="23" t="str">
        <f>VLOOKUP(H27,Hoja1!A$2:G$445,6,0)</f>
        <v>ESTRÉS</v>
      </c>
      <c r="W27" s="20"/>
      <c r="X27" s="20"/>
      <c r="Y27" s="20"/>
      <c r="Z27" s="17"/>
      <c r="AA27" s="22" t="str">
        <f>VLOOKUP(H27,Hoja1!A$2:G$445,7,0)</f>
        <v>RESOLUCIÓN DE CONFLICTOS; COMUNICACIÓN ASERTIVA; SERVICIO AL CLIENTE</v>
      </c>
      <c r="AB27" s="81" t="s">
        <v>1204</v>
      </c>
      <c r="AC27" s="76"/>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25.5">
      <c r="A28" s="87"/>
      <c r="B28" s="87"/>
      <c r="C28" s="76"/>
      <c r="D28" s="73"/>
      <c r="E28" s="70"/>
      <c r="F28" s="70"/>
      <c r="G28" s="23" t="str">
        <f>VLOOKUP(H28,Hoja1!A$1:G$445,2,0)</f>
        <v xml:space="preserve"> ALTA CONCENTRACIÓN</v>
      </c>
      <c r="H28" s="24" t="s">
        <v>88</v>
      </c>
      <c r="I28" s="23" t="str">
        <f>VLOOKUP(H28,Hoja1!A$2:G$445,3,0)</f>
        <v>ESTRÉS, DEPRESIÓN, TRANSTORNOS DEL SUEÑO, AUSENCIA DE ATENCIÓN</v>
      </c>
      <c r="J28" s="18" t="s">
        <v>1195</v>
      </c>
      <c r="K28" s="23" t="str">
        <f>VLOOKUP(H28,Hoja1!A$2:G$445,4,0)</f>
        <v>N/A</v>
      </c>
      <c r="L28" s="23" t="str">
        <f>VLOOKUP(H28,Hoja1!A$2:G$445,5,0)</f>
        <v>PVE PSICOSOCIAL</v>
      </c>
      <c r="M28" s="18">
        <v>2</v>
      </c>
      <c r="N28" s="19">
        <v>2</v>
      </c>
      <c r="O28" s="19">
        <v>10</v>
      </c>
      <c r="P28" s="26">
        <f t="shared" si="1"/>
        <v>4</v>
      </c>
      <c r="Q28" s="26">
        <f t="shared" si="2"/>
        <v>40</v>
      </c>
      <c r="R28" s="33" t="str">
        <f t="shared" si="3"/>
        <v>B-4</v>
      </c>
      <c r="S28" s="35" t="str">
        <f t="shared" si="4"/>
        <v>III</v>
      </c>
      <c r="T28" s="37" t="str">
        <f t="shared" si="5"/>
        <v>Mejorable</v>
      </c>
      <c r="U28" s="79"/>
      <c r="V28" s="23" t="str">
        <f>VLOOKUP(H28,Hoja1!A$2:G$445,6,0)</f>
        <v>ESTRÉS, ALTERACIÓN DEL SISTEMA NERVIOSO</v>
      </c>
      <c r="W28" s="20"/>
      <c r="X28" s="20"/>
      <c r="Y28" s="20"/>
      <c r="Z28" s="17"/>
      <c r="AA28" s="22" t="str">
        <f>VLOOKUP(H28,Hoja1!A$2:G$445,7,0)</f>
        <v>N/A</v>
      </c>
      <c r="AB28" s="82"/>
      <c r="AC28" s="76"/>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25.5">
      <c r="A29" s="87"/>
      <c r="B29" s="87"/>
      <c r="C29" s="76"/>
      <c r="D29" s="73"/>
      <c r="E29" s="70"/>
      <c r="F29" s="70"/>
      <c r="G29" s="23" t="str">
        <f>VLOOKUP(H29,Hoja1!A$1:G$445,2,0)</f>
        <v>DESARROLLO DE LAS MISMAS FUNCIONES DURANTE UN LARGO PERÍODO DE TIEMPO</v>
      </c>
      <c r="H29" s="24" t="s">
        <v>455</v>
      </c>
      <c r="I29" s="23" t="str">
        <f>VLOOKUP(H29,Hoja1!A$2:G$445,3,0)</f>
        <v>DEPRESIÓN, ESTRÉS</v>
      </c>
      <c r="J29" s="18" t="s">
        <v>1195</v>
      </c>
      <c r="K29" s="23" t="str">
        <f>VLOOKUP(H29,Hoja1!A$2:G$445,4,0)</f>
        <v>N/A</v>
      </c>
      <c r="L29" s="23" t="str">
        <f>VLOOKUP(H29,Hoja1!A$2:G$445,5,0)</f>
        <v>PVE PSICOSOCIAL</v>
      </c>
      <c r="M29" s="18">
        <v>2</v>
      </c>
      <c r="N29" s="19">
        <v>3</v>
      </c>
      <c r="O29" s="19">
        <v>10</v>
      </c>
      <c r="P29" s="26">
        <f t="shared" si="1"/>
        <v>6</v>
      </c>
      <c r="Q29" s="26">
        <f t="shared" si="2"/>
        <v>60</v>
      </c>
      <c r="R29" s="33" t="str">
        <f t="shared" si="3"/>
        <v>M-6</v>
      </c>
      <c r="S29" s="35" t="str">
        <f t="shared" si="4"/>
        <v>III</v>
      </c>
      <c r="T29" s="37" t="str">
        <f t="shared" si="5"/>
        <v>Mejorable</v>
      </c>
      <c r="U29" s="79"/>
      <c r="V29" s="23" t="str">
        <f>VLOOKUP(H29,Hoja1!A$2:G$445,6,0)</f>
        <v>ESTRÉS</v>
      </c>
      <c r="W29" s="20"/>
      <c r="X29" s="20"/>
      <c r="Y29" s="20"/>
      <c r="Z29" s="17"/>
      <c r="AA29" s="22" t="str">
        <f>VLOOKUP(H29,Hoja1!A$2:G$445,7,0)</f>
        <v>N/A</v>
      </c>
      <c r="AB29" s="83"/>
      <c r="AC29" s="76"/>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87"/>
      <c r="B30" s="87"/>
      <c r="C30" s="76"/>
      <c r="D30" s="73"/>
      <c r="E30" s="70"/>
      <c r="F30" s="70"/>
      <c r="G30" s="23" t="str">
        <f>VLOOKUP(H30,Hoja1!A$1:G$445,2,0)</f>
        <v>Forzadas, Prolongadas</v>
      </c>
      <c r="H30" s="24" t="s">
        <v>40</v>
      </c>
      <c r="I30" s="23" t="str">
        <f>VLOOKUP(H30,Hoja1!A$2:G$445,3,0)</f>
        <v xml:space="preserve">Lesiones osteomusculares, lesiones osteoarticulares
</v>
      </c>
      <c r="J30" s="18" t="s">
        <v>1195</v>
      </c>
      <c r="K30" s="23" t="str">
        <f>VLOOKUP(H30,Hoja1!A$2:G$445,4,0)</f>
        <v>Inspecciones planeadas e inspecciones no planeadas, procedimientos de programas de seguridad y salud en el trabajo</v>
      </c>
      <c r="L30" s="23" t="str">
        <f>VLOOKUP(H30,Hoja1!A$2:G$445,5,0)</f>
        <v>PVE Biomecánico, programa pausas activas, exámenes periódicos, recomendaciones, control de posturas</v>
      </c>
      <c r="M30" s="18">
        <v>2</v>
      </c>
      <c r="N30" s="19">
        <v>1</v>
      </c>
      <c r="O30" s="19">
        <v>10</v>
      </c>
      <c r="P30" s="26">
        <f t="shared" si="1"/>
        <v>2</v>
      </c>
      <c r="Q30" s="26">
        <f t="shared" si="2"/>
        <v>20</v>
      </c>
      <c r="R30" s="33" t="str">
        <f t="shared" si="3"/>
        <v>B-2</v>
      </c>
      <c r="S30" s="35" t="str">
        <f t="shared" si="4"/>
        <v>IV</v>
      </c>
      <c r="T30" s="37" t="str">
        <f t="shared" si="5"/>
        <v>Aceptable</v>
      </c>
      <c r="U30" s="79"/>
      <c r="V30" s="23" t="str">
        <f>VLOOKUP(H30,Hoja1!A$2:G$445,6,0)</f>
        <v>Enfermedades Osteomusculares</v>
      </c>
      <c r="W30" s="20"/>
      <c r="X30" s="20"/>
      <c r="Y30" s="20"/>
      <c r="Z30" s="17"/>
      <c r="AA30" s="22" t="str">
        <f>VLOOKUP(H30,Hoja1!A$2:G$445,7,0)</f>
        <v>Prevención en lesiones osteomusculares, líderes de pausas activas</v>
      </c>
      <c r="AB30" s="81" t="s">
        <v>1205</v>
      </c>
      <c r="AC30" s="76"/>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38.25">
      <c r="A31" s="87"/>
      <c r="B31" s="87"/>
      <c r="C31" s="76"/>
      <c r="D31" s="73"/>
      <c r="E31" s="70"/>
      <c r="F31" s="70"/>
      <c r="G31" s="23" t="str">
        <f>VLOOKUP(H31,Hoja1!A$1:G$445,2,0)</f>
        <v>Movimientos repetitivos, Miembros Superiores</v>
      </c>
      <c r="H31" s="24" t="s">
        <v>47</v>
      </c>
      <c r="I31" s="23" t="str">
        <f>VLOOKUP(H31,Hoja1!A$2:G$445,3,0)</f>
        <v>Lesiones Musculoesqueléticas</v>
      </c>
      <c r="J31" s="18" t="s">
        <v>1195</v>
      </c>
      <c r="K31" s="23" t="str">
        <f>VLOOKUP(H31,Hoja1!A$2:G$445,4,0)</f>
        <v>N/A</v>
      </c>
      <c r="L31" s="23" t="str">
        <f>VLOOKUP(H31,Hoja1!A$2:G$445,5,0)</f>
        <v>PVE BIomécanico, programa pausas activas, examenes periódicos, recomendaicones, control de posturas</v>
      </c>
      <c r="M31" s="18">
        <v>2</v>
      </c>
      <c r="N31" s="19">
        <v>2</v>
      </c>
      <c r="O31" s="19">
        <v>25</v>
      </c>
      <c r="P31" s="26">
        <f t="shared" si="1"/>
        <v>4</v>
      </c>
      <c r="Q31" s="26">
        <f t="shared" si="2"/>
        <v>100</v>
      </c>
      <c r="R31" s="33" t="str">
        <f t="shared" si="3"/>
        <v>B-4</v>
      </c>
      <c r="S31" s="35" t="str">
        <f t="shared" si="4"/>
        <v>III</v>
      </c>
      <c r="T31" s="37" t="str">
        <f t="shared" si="5"/>
        <v>Mejorable</v>
      </c>
      <c r="U31" s="79"/>
      <c r="V31" s="23" t="str">
        <f>VLOOKUP(H31,Hoja1!A$2:G$445,6,0)</f>
        <v>Enfermedades musculoesqueleticas</v>
      </c>
      <c r="W31" s="20"/>
      <c r="X31" s="20"/>
      <c r="Y31" s="20"/>
      <c r="Z31" s="17"/>
      <c r="AA31" s="22" t="str">
        <f>VLOOKUP(H31,Hoja1!A$2:G$445,7,0)</f>
        <v>Prevención en lesiones osteomusculares, líderes de pausas activas</v>
      </c>
      <c r="AB31" s="82"/>
      <c r="AC31" s="76"/>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87"/>
      <c r="B32" s="87"/>
      <c r="C32" s="76"/>
      <c r="D32" s="73"/>
      <c r="E32" s="70"/>
      <c r="F32" s="70"/>
      <c r="G32" s="23" t="str">
        <f>VLOOKUP(H32,Hoja1!A$1:G$445,2,0)</f>
        <v>Carga de un peso mayor al recomendado</v>
      </c>
      <c r="H32" s="24" t="s">
        <v>486</v>
      </c>
      <c r="I32" s="23" t="str">
        <f>VLOOKUP(H32,Hoja1!A$2:G$445,3,0)</f>
        <v>Lesiones osteomusculares, lesiones osteoarticulares</v>
      </c>
      <c r="J32" s="18" t="s">
        <v>1195</v>
      </c>
      <c r="K32" s="23" t="str">
        <f>VLOOKUP(H32,Hoja1!A$2:G$445,4,0)</f>
        <v>Inspecciones planeadas e inspecciones no planeadas, procedimientos de programas de seguridad y salud en el trabajo</v>
      </c>
      <c r="L32" s="23" t="str">
        <f>VLOOKUP(H32,Hoja1!A$2:G$445,5,0)</f>
        <v>PVE Biomecánico, programa pausas activas, exámenes periódicos, recomendaciones, control de posturas</v>
      </c>
      <c r="M32" s="18">
        <v>2</v>
      </c>
      <c r="N32" s="19">
        <v>2</v>
      </c>
      <c r="O32" s="19">
        <v>25</v>
      </c>
      <c r="P32" s="26">
        <f t="shared" si="1"/>
        <v>4</v>
      </c>
      <c r="Q32" s="26">
        <f t="shared" si="2"/>
        <v>100</v>
      </c>
      <c r="R32" s="33" t="str">
        <f t="shared" si="3"/>
        <v>B-4</v>
      </c>
      <c r="S32" s="35" t="str">
        <f t="shared" si="4"/>
        <v>III</v>
      </c>
      <c r="T32" s="37" t="str">
        <f t="shared" si="5"/>
        <v>Mejorable</v>
      </c>
      <c r="U32" s="79"/>
      <c r="V32" s="23" t="str">
        <f>VLOOKUP(H32,Hoja1!A$2:G$445,6,0)</f>
        <v>Enfermedades del sistema osteomuscular</v>
      </c>
      <c r="W32" s="20"/>
      <c r="X32" s="20"/>
      <c r="Y32" s="20"/>
      <c r="Z32" s="17"/>
      <c r="AA32" s="22" t="str">
        <f>VLOOKUP(H32,Hoja1!A$2:G$445,7,0)</f>
        <v>Prevención en lesiones osteomusculares, Líderes en pausas activas</v>
      </c>
      <c r="AB32" s="83"/>
      <c r="AC32" s="76"/>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63.75">
      <c r="A33" s="87"/>
      <c r="B33" s="87"/>
      <c r="C33" s="76"/>
      <c r="D33" s="73"/>
      <c r="E33" s="70"/>
      <c r="F33" s="70"/>
      <c r="G33" s="23" t="str">
        <f>VLOOKUP(H33,Hoja1!A$1:G$445,2,0)</f>
        <v>Atropellamiento, Envestir</v>
      </c>
      <c r="H33" s="24" t="s">
        <v>1189</v>
      </c>
      <c r="I33" s="23" t="str">
        <f>VLOOKUP(H33,Hoja1!A$2:G$445,3,0)</f>
        <v>Lesiones, pérdidas materiales, muerte</v>
      </c>
      <c r="J33" s="18" t="s">
        <v>1195</v>
      </c>
      <c r="K33" s="23" t="str">
        <f>VLOOKUP(H33,Hoja1!A$2:G$445,4,0)</f>
        <v>Inspecciones planeadas e inspecciones no planeadas, procedimientos de programas de seguridad y salud en el trabajo</v>
      </c>
      <c r="L33" s="23" t="str">
        <f>VLOOKUP(H33,Hoja1!A$2:G$445,5,0)</f>
        <v>Programa de seguridad vial, señalización</v>
      </c>
      <c r="M33" s="18">
        <v>2</v>
      </c>
      <c r="N33" s="19">
        <v>1</v>
      </c>
      <c r="O33" s="19">
        <v>60</v>
      </c>
      <c r="P33" s="26">
        <f t="shared" si="1"/>
        <v>2</v>
      </c>
      <c r="Q33" s="26">
        <f t="shared" si="2"/>
        <v>120</v>
      </c>
      <c r="R33" s="33" t="str">
        <f t="shared" si="3"/>
        <v>B-2</v>
      </c>
      <c r="S33" s="35" t="str">
        <f t="shared" si="4"/>
        <v>III</v>
      </c>
      <c r="T33" s="37" t="str">
        <f t="shared" si="5"/>
        <v>Mejorable</v>
      </c>
      <c r="U33" s="79"/>
      <c r="V33" s="23" t="str">
        <f>VLOOKUP(H33,Hoja1!A$2:G$445,6,0)</f>
        <v>Muerte</v>
      </c>
      <c r="W33" s="20"/>
      <c r="X33" s="20"/>
      <c r="Y33" s="20"/>
      <c r="Z33" s="17"/>
      <c r="AA33" s="22" t="str">
        <f>VLOOKUP(H33,Hoja1!A$2:G$445,7,0)</f>
        <v>Seguridad vial y manejo defensivo, aseguramiento de áreas de trabajo</v>
      </c>
      <c r="AB33" s="20" t="s">
        <v>1206</v>
      </c>
      <c r="AC33" s="76"/>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87"/>
      <c r="B34" s="87"/>
      <c r="C34" s="76"/>
      <c r="D34" s="73"/>
      <c r="E34" s="70"/>
      <c r="F34" s="70"/>
      <c r="G34" s="23" t="str">
        <f>VLOOKUP(H34,Hoja1!A$1:G$445,2,0)</f>
        <v>Ingreso a pozos, Red de acueducto o excavaciones</v>
      </c>
      <c r="H34" s="24" t="s">
        <v>571</v>
      </c>
      <c r="I34" s="23" t="str">
        <f>VLOOKUP(H34,Hoja1!A$2:G$445,3,0)</f>
        <v>Intoxicación, asfixicia, daños vías resiratorias, muerte</v>
      </c>
      <c r="J34" s="18" t="s">
        <v>1195</v>
      </c>
      <c r="K34" s="23" t="str">
        <f>VLOOKUP(H34,Hoja1!A$2:G$445,4,0)</f>
        <v>Inspecciones planeadas e inspecciones no planeadas, procedimientos de programas de seguridad y salud en el trabajo</v>
      </c>
      <c r="L34" s="23" t="str">
        <f>VLOOKUP(H34,Hoja1!A$2:G$445,5,0)</f>
        <v>E.P.P. Colectivos, Tripoide</v>
      </c>
      <c r="M34" s="18">
        <v>2</v>
      </c>
      <c r="N34" s="19">
        <v>2</v>
      </c>
      <c r="O34" s="19">
        <v>100</v>
      </c>
      <c r="P34" s="26">
        <f t="shared" si="1"/>
        <v>4</v>
      </c>
      <c r="Q34" s="26">
        <f t="shared" si="2"/>
        <v>400</v>
      </c>
      <c r="R34" s="33" t="str">
        <f t="shared" si="3"/>
        <v>B-4</v>
      </c>
      <c r="S34" s="35" t="str">
        <f t="shared" si="4"/>
        <v>II</v>
      </c>
      <c r="T34" s="37" t="str">
        <f t="shared" si="5"/>
        <v>No Aceptable o Aceptable Con Control Especifico</v>
      </c>
      <c r="U34" s="79"/>
      <c r="V34" s="23" t="str">
        <f>VLOOKUP(H34,Hoja1!A$2:G$445,6,0)</f>
        <v>Muerte</v>
      </c>
      <c r="W34" s="20"/>
      <c r="X34" s="20"/>
      <c r="Y34" s="20"/>
      <c r="Z34" s="17"/>
      <c r="AA34" s="22" t="str">
        <f>VLOOKUP(H34,Hoja1!A$2:G$445,7,0)</f>
        <v>Trabajo seguro en espacios confinados y manejo de medidores de gases, diligenciamiento de permisos de trabajos, uso y manejo adecuado de E.P.P.</v>
      </c>
      <c r="AB34" s="20" t="s">
        <v>1207</v>
      </c>
      <c r="AC34" s="76"/>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63.75">
      <c r="A35" s="87"/>
      <c r="B35" s="87"/>
      <c r="C35" s="76"/>
      <c r="D35" s="73"/>
      <c r="E35" s="70"/>
      <c r="F35" s="70"/>
      <c r="G35" s="23" t="str">
        <f>VLOOKUP(H35,Hoja1!A$1:G$445,2,0)</f>
        <v>Inadecuadas conexiones eléctricas-saturación en tomas de energía</v>
      </c>
      <c r="H35" s="24" t="s">
        <v>581</v>
      </c>
      <c r="I35" s="23" t="str">
        <f>VLOOKUP(H35,Hoja1!A$2:G$445,3,0)</f>
        <v>Intoxicación, Quemaduras</v>
      </c>
      <c r="J35" s="18" t="s">
        <v>1195</v>
      </c>
      <c r="K35" s="23" t="str">
        <f>VLOOKUP(H35,Hoja1!A$2:G$445,4,0)</f>
        <v>Inspecciones planeadas e inspecciones no planeadas, procedimientos de programas de seguridad y salud en el trabajo</v>
      </c>
      <c r="L35" s="23" t="str">
        <f>VLOOKUP(H35,Hoja1!A$2:G$445,5,0)</f>
        <v>Brigada de emergencias</v>
      </c>
      <c r="M35" s="18">
        <v>2</v>
      </c>
      <c r="N35" s="19">
        <v>1</v>
      </c>
      <c r="O35" s="19">
        <v>100</v>
      </c>
      <c r="P35" s="26">
        <f t="shared" si="1"/>
        <v>2</v>
      </c>
      <c r="Q35" s="26">
        <f t="shared" si="2"/>
        <v>200</v>
      </c>
      <c r="R35" s="33" t="str">
        <f t="shared" si="3"/>
        <v>B-2</v>
      </c>
      <c r="S35" s="35" t="str">
        <f t="shared" si="4"/>
        <v>II</v>
      </c>
      <c r="T35" s="37" t="str">
        <f t="shared" si="5"/>
        <v>No Aceptable o Aceptable Con Control Especifico</v>
      </c>
      <c r="U35" s="79"/>
      <c r="V35" s="23" t="str">
        <f>VLOOKUP(H35,Hoja1!A$2:G$445,6,0)</f>
        <v>Muerte</v>
      </c>
      <c r="W35" s="20"/>
      <c r="X35" s="20"/>
      <c r="Y35" s="20"/>
      <c r="Z35" s="17"/>
      <c r="AA35" s="22" t="str">
        <f>VLOOKUP(H35,Hoja1!A$2:G$445,7,0)</f>
        <v>N/A</v>
      </c>
      <c r="AB35" s="20" t="s">
        <v>1208</v>
      </c>
      <c r="AC35" s="76"/>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87"/>
      <c r="B36" s="87"/>
      <c r="C36" s="76"/>
      <c r="D36" s="73"/>
      <c r="E36" s="70"/>
      <c r="F36" s="70"/>
      <c r="G36" s="23" t="str">
        <f>VLOOKUP(H36,Hoja1!A$1:G$445,2,0)</f>
        <v>Superficies de trabajo irregulares o deslizantes</v>
      </c>
      <c r="H36" s="24" t="s">
        <v>597</v>
      </c>
      <c r="I36" s="23" t="str">
        <f>VLOOKUP(H36,Hoja1!A$2:G$445,3,0)</f>
        <v>Caidas del mismo nivel, fracturas, golpe con objetos, caídas de objetos, obstrucción de rutas de evacuación</v>
      </c>
      <c r="J36" s="18" t="s">
        <v>1195</v>
      </c>
      <c r="K36" s="23" t="str">
        <f>VLOOKUP(H36,Hoja1!A$2:G$445,4,0)</f>
        <v>N/A</v>
      </c>
      <c r="L36" s="23" t="str">
        <f>VLOOKUP(H36,Hoja1!A$2:G$445,5,0)</f>
        <v>N/A</v>
      </c>
      <c r="M36" s="18">
        <v>2</v>
      </c>
      <c r="N36" s="19">
        <v>3</v>
      </c>
      <c r="O36" s="19">
        <v>25</v>
      </c>
      <c r="P36" s="26">
        <f t="shared" si="1"/>
        <v>6</v>
      </c>
      <c r="Q36" s="26">
        <f t="shared" si="2"/>
        <v>150</v>
      </c>
      <c r="R36" s="33" t="str">
        <f t="shared" si="3"/>
        <v>M-6</v>
      </c>
      <c r="S36" s="35" t="str">
        <f t="shared" si="4"/>
        <v>II</v>
      </c>
      <c r="T36" s="37" t="str">
        <f t="shared" si="5"/>
        <v>No Aceptable o Aceptable Con Control Especifico</v>
      </c>
      <c r="U36" s="79"/>
      <c r="V36" s="23" t="str">
        <f>VLOOKUP(H36,Hoja1!A$2:G$445,6,0)</f>
        <v>Caídas de distinto nivel</v>
      </c>
      <c r="W36" s="20"/>
      <c r="X36" s="20"/>
      <c r="Y36" s="20"/>
      <c r="Z36" s="17" t="s">
        <v>1209</v>
      </c>
      <c r="AA36" s="22" t="str">
        <f>VLOOKUP(H36,Hoja1!A$2:G$445,7,0)</f>
        <v>Pautas Básicas en orden y aseo en el lugar de trabajo, actos y condiciones inseguras</v>
      </c>
      <c r="AB36" s="20" t="s">
        <v>32</v>
      </c>
      <c r="AC36" s="76"/>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87"/>
      <c r="B37" s="87"/>
      <c r="C37" s="76"/>
      <c r="D37" s="73"/>
      <c r="E37" s="70"/>
      <c r="F37" s="70"/>
      <c r="G37" s="23" t="str">
        <f>VLOOKUP(H37,Hoja1!A$1:G$445,2,0)</f>
        <v>Inmersión (lluvias, crecientes de ríos y quebrada, caídas desde tarabitas, puentes y medios de transporte)</v>
      </c>
      <c r="H37" s="24" t="s">
        <v>1190</v>
      </c>
      <c r="I37" s="23" t="str">
        <f>VLOOKUP(H37,Hoja1!A$2:G$445,3,0)</f>
        <v>Contusiones, laceraciones, afectaciones del sistema respiratorio</v>
      </c>
      <c r="J37" s="18" t="s">
        <v>1195</v>
      </c>
      <c r="K37" s="23" t="str">
        <f>VLOOKUP(H37,Hoja1!A$2:G$445,4,0)</f>
        <v>Inspecciones planeadas e inspecciones no planeadas, procedimientos de programas de seguridad y salud en el trabajo</v>
      </c>
      <c r="L37" s="23" t="str">
        <f>VLOOKUP(H37,Hoja1!A$2:G$445,5,0)</f>
        <v>E.P.P.</v>
      </c>
      <c r="M37" s="18">
        <v>2</v>
      </c>
      <c r="N37" s="19">
        <v>1</v>
      </c>
      <c r="O37" s="19">
        <v>100</v>
      </c>
      <c r="P37" s="26">
        <f t="shared" si="1"/>
        <v>2</v>
      </c>
      <c r="Q37" s="26">
        <f t="shared" si="2"/>
        <v>200</v>
      </c>
      <c r="R37" s="33" t="str">
        <f t="shared" si="3"/>
        <v>B-2</v>
      </c>
      <c r="S37" s="35" t="str">
        <f t="shared" si="4"/>
        <v>II</v>
      </c>
      <c r="T37" s="37" t="str">
        <f t="shared" si="5"/>
        <v>No Aceptable o Aceptable Con Control Especifico</v>
      </c>
      <c r="U37" s="79"/>
      <c r="V37" s="23" t="str">
        <f>VLOOKUP(H37,Hoja1!A$2:G$445,6,0)</f>
        <v>Muerte</v>
      </c>
      <c r="W37" s="20"/>
      <c r="X37" s="20"/>
      <c r="Y37" s="20"/>
      <c r="Z37" s="17"/>
      <c r="AA37" s="22" t="str">
        <f>VLOOKUP(H37,Hoja1!A$2:G$445,7,0)</f>
        <v>Salvamento acuático, primer respondiente</v>
      </c>
      <c r="AB37" s="20" t="s">
        <v>1210</v>
      </c>
      <c r="AC37" s="76"/>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63.75">
      <c r="A38" s="87"/>
      <c r="B38" s="87"/>
      <c r="C38" s="76"/>
      <c r="D38" s="73"/>
      <c r="E38" s="70"/>
      <c r="F38" s="70"/>
      <c r="G38" s="23" t="str">
        <f>VLOOKUP(H38,Hoja1!A$1:G$445,2,0)</f>
        <v>Herramientas Manuales</v>
      </c>
      <c r="H38" s="24" t="s">
        <v>606</v>
      </c>
      <c r="I38" s="23" t="str">
        <f>VLOOKUP(H38,Hoja1!A$2:G$445,3,0)</f>
        <v>Quemaduras, contusiones y lesiones</v>
      </c>
      <c r="J38" s="18" t="s">
        <v>1195</v>
      </c>
      <c r="K38" s="23" t="str">
        <f>VLOOKUP(H38,Hoja1!A$2:G$445,4,0)</f>
        <v>Inspecciones planeadas e inspecciones no planeadas, procedimientos de programas de seguridad y salud en el trabajo</v>
      </c>
      <c r="L38" s="23" t="str">
        <f>VLOOKUP(H38,Hoja1!A$2:G$445,5,0)</f>
        <v>E.P.P.</v>
      </c>
      <c r="M38" s="18">
        <v>2</v>
      </c>
      <c r="N38" s="19">
        <v>3</v>
      </c>
      <c r="O38" s="19">
        <v>25</v>
      </c>
      <c r="P38" s="26">
        <f t="shared" si="1"/>
        <v>6</v>
      </c>
      <c r="Q38" s="26">
        <f t="shared" si="2"/>
        <v>150</v>
      </c>
      <c r="R38" s="33" t="str">
        <f t="shared" si="3"/>
        <v>M-6</v>
      </c>
      <c r="S38" s="35" t="str">
        <f t="shared" si="4"/>
        <v>II</v>
      </c>
      <c r="T38" s="37" t="str">
        <f t="shared" si="5"/>
        <v>No Aceptable o Aceptable Con Control Especifico</v>
      </c>
      <c r="U38" s="79"/>
      <c r="V38" s="23" t="str">
        <f>VLOOKUP(H38,Hoja1!A$2:G$445,6,0)</f>
        <v>Amputación</v>
      </c>
      <c r="W38" s="20"/>
      <c r="X38" s="20"/>
      <c r="Y38" s="20"/>
      <c r="Z38" s="17"/>
      <c r="AA38" s="22" t="str">
        <f>VLOOKUP(H38,Hoja1!A$2:G$445,7,0)</f>
        <v xml:space="preserve">
Uso y manejo adecuado de E.P.P., uso y manejo adecuado de herramientas manuales y/o máqinas y equipos</v>
      </c>
      <c r="AB38" s="81" t="s">
        <v>1211</v>
      </c>
      <c r="AC38" s="76"/>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87"/>
      <c r="B39" s="87"/>
      <c r="C39" s="76"/>
      <c r="D39" s="73"/>
      <c r="E39" s="70"/>
      <c r="F39" s="70"/>
      <c r="G39" s="23" t="str">
        <f>VLOOKUP(H39,Hoja1!A$1:G$445,2,0)</f>
        <v>Maquinaria y equipo</v>
      </c>
      <c r="H39" s="24" t="s">
        <v>612</v>
      </c>
      <c r="I39" s="23" t="str">
        <f>VLOOKUP(H39,Hoja1!A$2:G$445,3,0)</f>
        <v>Atrapamiento, amputación, aplastamiento, fractura, muerte</v>
      </c>
      <c r="J39" s="18" t="s">
        <v>1195</v>
      </c>
      <c r="K39" s="23" t="str">
        <f>VLOOKUP(H39,Hoja1!A$2:G$445,4,0)</f>
        <v>Inspecciones planeadas e inspecciones no planeadas, procedimientos de programas de seguridad y salud en el trabajo</v>
      </c>
      <c r="L39" s="23" t="str">
        <f>VLOOKUP(H39,Hoja1!A$2:G$445,5,0)</f>
        <v>E.P.P.</v>
      </c>
      <c r="M39" s="18">
        <v>2</v>
      </c>
      <c r="N39" s="19">
        <v>3</v>
      </c>
      <c r="O39" s="19">
        <v>25</v>
      </c>
      <c r="P39" s="26">
        <f t="shared" si="1"/>
        <v>6</v>
      </c>
      <c r="Q39" s="26">
        <f t="shared" si="2"/>
        <v>150</v>
      </c>
      <c r="R39" s="33" t="str">
        <f t="shared" si="3"/>
        <v>M-6</v>
      </c>
      <c r="S39" s="35" t="str">
        <f t="shared" si="4"/>
        <v>II</v>
      </c>
      <c r="T39" s="37" t="str">
        <f t="shared" si="5"/>
        <v>No Aceptable o Aceptable Con Control Especifico</v>
      </c>
      <c r="U39" s="79"/>
      <c r="V39" s="23" t="str">
        <f>VLOOKUP(H39,Hoja1!A$2:G$445,6,0)</f>
        <v>Aplastamiento</v>
      </c>
      <c r="W39" s="20"/>
      <c r="X39" s="20"/>
      <c r="Y39" s="20"/>
      <c r="Z39" s="17"/>
      <c r="AA39" s="22" t="str">
        <f>VLOOKUP(H39,Hoja1!A$2:G$445,7,0)</f>
        <v>Uso y manejo adecuado de E.P.P., uso y manejo adecuado de herramientas amnuales y/o máquinas y equipos</v>
      </c>
      <c r="AB39" s="83"/>
      <c r="AC39" s="76"/>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63.75">
      <c r="A40" s="87"/>
      <c r="B40" s="87"/>
      <c r="C40" s="76"/>
      <c r="D40" s="73"/>
      <c r="E40" s="70"/>
      <c r="F40" s="70"/>
      <c r="G40" s="23" t="str">
        <f>VLOOKUP(H40,Hoja1!A$1:G$445,2,0)</f>
        <v>Atraco, golpiza, atentados y secuestrados</v>
      </c>
      <c r="H40" s="24" t="s">
        <v>57</v>
      </c>
      <c r="I40" s="23" t="str">
        <f>VLOOKUP(H40,Hoja1!A$2:G$445,3,0)</f>
        <v>Estrés, golpes, Secuestros</v>
      </c>
      <c r="J40" s="18" t="s">
        <v>1195</v>
      </c>
      <c r="K40" s="23" t="str">
        <f>VLOOKUP(H40,Hoja1!A$2:G$445,4,0)</f>
        <v>Inspecciones planeadas e inspecciones no planeadas, procedimientos de programas de seguridad y salud en el trabajo</v>
      </c>
      <c r="L40" s="23" t="str">
        <f>VLOOKUP(H40,Hoja1!A$2:G$445,5,0)</f>
        <v xml:space="preserve">Uniformes Corporativos, Caquetas corporativas, Carnetización
</v>
      </c>
      <c r="M40" s="18">
        <v>2</v>
      </c>
      <c r="N40" s="19">
        <v>3</v>
      </c>
      <c r="O40" s="19">
        <v>25</v>
      </c>
      <c r="P40" s="26">
        <f t="shared" si="1"/>
        <v>6</v>
      </c>
      <c r="Q40" s="26">
        <f t="shared" si="2"/>
        <v>150</v>
      </c>
      <c r="R40" s="33" t="str">
        <f t="shared" si="3"/>
        <v>M-6</v>
      </c>
      <c r="S40" s="35" t="str">
        <f t="shared" si="4"/>
        <v>II</v>
      </c>
      <c r="T40" s="37" t="str">
        <f t="shared" si="5"/>
        <v>No Aceptable o Aceptable Con Control Especifico</v>
      </c>
      <c r="U40" s="79"/>
      <c r="V40" s="23" t="str">
        <f>VLOOKUP(H40,Hoja1!A$2:G$445,6,0)</f>
        <v>Secuestros</v>
      </c>
      <c r="W40" s="20"/>
      <c r="X40" s="20"/>
      <c r="Y40" s="20"/>
      <c r="Z40" s="17"/>
      <c r="AA40" s="22" t="str">
        <f>VLOOKUP(H40,Hoja1!A$2:G$445,7,0)</f>
        <v>N/A</v>
      </c>
      <c r="AB40" s="20" t="s">
        <v>1212</v>
      </c>
      <c r="AC40" s="76"/>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87"/>
      <c r="B41" s="87"/>
      <c r="C41" s="76"/>
      <c r="D41" s="73"/>
      <c r="E41" s="70"/>
      <c r="F41" s="70"/>
      <c r="G41" s="23" t="str">
        <f>VLOOKUP(H41,Hoja1!A$1:G$445,2,0)</f>
        <v>Reparación de redes y sumideros</v>
      </c>
      <c r="H41" s="24" t="s">
        <v>320</v>
      </c>
      <c r="I41" s="23" t="str">
        <f>VLOOKUP(H41,Hoja1!A$2:G$445,3,0)</f>
        <v>Lesiones oculares, lesiones dérmicas, incendio, explosión, pérdidas materiales, quemaduras</v>
      </c>
      <c r="J41" s="18" t="s">
        <v>1195</v>
      </c>
      <c r="K41" s="23" t="str">
        <f>VLOOKUP(H41,Hoja1!A$2:G$445,4,0)</f>
        <v>Inspecciones planeadas e inspecciones no planeadas, procedimientos de programas de seguridad y salud en el trabajo</v>
      </c>
      <c r="L41" s="23" t="str">
        <f>VLOOKUP(H41,Hoja1!A$2:G$445,5,0)</f>
        <v>INS , E.P.P. Caretas tipo soldador, traje de carnaza, pero en carnaza, botas tipo soldador</v>
      </c>
      <c r="M41" s="18">
        <v>2</v>
      </c>
      <c r="N41" s="19">
        <v>1</v>
      </c>
      <c r="O41" s="19">
        <v>25</v>
      </c>
      <c r="P41" s="26">
        <f t="shared" si="1"/>
        <v>2</v>
      </c>
      <c r="Q41" s="26">
        <f t="shared" si="2"/>
        <v>50</v>
      </c>
      <c r="R41" s="33" t="str">
        <f t="shared" si="3"/>
        <v>B-2</v>
      </c>
      <c r="S41" s="35" t="str">
        <f t="shared" si="4"/>
        <v>III</v>
      </c>
      <c r="T41" s="37" t="str">
        <f t="shared" si="5"/>
        <v>Mejorable</v>
      </c>
      <c r="U41" s="79"/>
      <c r="V41" s="23" t="str">
        <f>VLOOKUP(H41,Hoja1!A$2:G$445,6,0)</f>
        <v>Muerte</v>
      </c>
      <c r="W41" s="20"/>
      <c r="X41" s="20"/>
      <c r="Y41" s="20"/>
      <c r="Z41" s="17"/>
      <c r="AA41" s="22" t="str">
        <f>VLOOKUP(H41,Hoja1!A$2:G$445,7,0)</f>
        <v>Trabajo seguro en caliente, diligencionamiento de permisos de trabajo, uso y manejo adecuado de E.P.P.</v>
      </c>
      <c r="AB41" s="20" t="s">
        <v>32</v>
      </c>
      <c r="AC41" s="76"/>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89.25">
      <c r="A42" s="87"/>
      <c r="B42" s="87"/>
      <c r="C42" s="76"/>
      <c r="D42" s="73"/>
      <c r="E42" s="70"/>
      <c r="F42" s="70"/>
      <c r="G42" s="23" t="str">
        <f>VLOOKUP(H42,Hoja1!A$1:G$445,2,0)</f>
        <v>MANTENIMIENTO DE PUENTE GRUAS, LIMPIEZA DE CANALES, MANTENIMIENTO DE INSTALACIONES LOCATIVAS, MANTENIMIENTO Y REPARACIÓN DE POZOS</v>
      </c>
      <c r="H42" s="24" t="s">
        <v>624</v>
      </c>
      <c r="I42" s="23" t="str">
        <f>VLOOKUP(H42,Hoja1!A$2:G$445,3,0)</f>
        <v>LESIONES, FRACTURAS, MUERTE</v>
      </c>
      <c r="J42" s="18" t="s">
        <v>1195</v>
      </c>
      <c r="K42" s="23" t="str">
        <f>VLOOKUP(H42,Hoja1!A$2:G$445,4,0)</f>
        <v>Inspecciones planeadas e inspecciones no planeadas, procedimientos de programas de seguridad y salud en el trabajo</v>
      </c>
      <c r="L42" s="23" t="str">
        <f>VLOOKUP(H42,Hoja1!A$2:G$445,5,0)</f>
        <v>EPP</v>
      </c>
      <c r="M42" s="18">
        <v>2</v>
      </c>
      <c r="N42" s="19">
        <v>2</v>
      </c>
      <c r="O42" s="19">
        <v>100</v>
      </c>
      <c r="P42" s="26">
        <f t="shared" si="1"/>
        <v>4</v>
      </c>
      <c r="Q42" s="26">
        <f t="shared" si="2"/>
        <v>400</v>
      </c>
      <c r="R42" s="33" t="str">
        <f t="shared" si="3"/>
        <v>B-4</v>
      </c>
      <c r="S42" s="35" t="str">
        <f t="shared" si="4"/>
        <v>II</v>
      </c>
      <c r="T42" s="37" t="str">
        <f t="shared" si="5"/>
        <v>No Aceptable o Aceptable Con Control Especifico</v>
      </c>
      <c r="U42" s="79"/>
      <c r="V42" s="23" t="str">
        <f>VLOOKUP(H42,Hoja1!A$2:G$445,6,0)</f>
        <v>MUERTE</v>
      </c>
      <c r="W42" s="20"/>
      <c r="X42" s="20"/>
      <c r="Y42" s="20"/>
      <c r="Z42" s="17"/>
      <c r="AA42" s="22" t="str">
        <f>VLOOKUP(H42,Hoja1!A$2:G$445,7,0)</f>
        <v>CERTIFICACIÓN Y/O ENTRENAMIENTO EN TRABAJO SEGURO EN ALTURAS; DILGENCIAMIENTO DE PERMISO DE TRABAJO; USO Y MANEJO ADECUADO DE E.P.P.; ARME Y DESARME DE ANDAMIOS</v>
      </c>
      <c r="AB42" s="20" t="s">
        <v>32</v>
      </c>
      <c r="AC42" s="76"/>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87"/>
      <c r="B43" s="87"/>
      <c r="C43" s="76"/>
      <c r="D43" s="73"/>
      <c r="E43" s="70"/>
      <c r="F43" s="70"/>
      <c r="G43" s="23" t="str">
        <f>VLOOKUP(H43,Hoja1!A$1:G$445,2,0)</f>
        <v>LLUVIAS, GRANIZADA, HELADAS</v>
      </c>
      <c r="H43" s="24" t="s">
        <v>633</v>
      </c>
      <c r="I43" s="23" t="str">
        <f>VLOOKUP(H43,Hoja1!A$2:G$445,3,0)</f>
        <v>DERRUMBES, HIPOTERMIA, DAÑO EN INSTALACIONES</v>
      </c>
      <c r="J43" s="18" t="s">
        <v>1195</v>
      </c>
      <c r="K43" s="23" t="str">
        <f>VLOOKUP(H43,Hoja1!A$2:G$445,4,0)</f>
        <v>Inspecciones planeadas e inspecciones no planeadas, procedimientos de programas de seguridad y salud en el trabajo</v>
      </c>
      <c r="L43" s="23" t="str">
        <f>VLOOKUP(H43,Hoja1!A$2:G$445,5,0)</f>
        <v>BRIGADAS DE EMERGENCIAS</v>
      </c>
      <c r="M43" s="18">
        <v>2</v>
      </c>
      <c r="N43" s="19">
        <v>2</v>
      </c>
      <c r="O43" s="19">
        <v>100</v>
      </c>
      <c r="P43" s="26">
        <f t="shared" si="1"/>
        <v>4</v>
      </c>
      <c r="Q43" s="26">
        <f t="shared" si="2"/>
        <v>400</v>
      </c>
      <c r="R43" s="33" t="str">
        <f t="shared" si="3"/>
        <v>B-4</v>
      </c>
      <c r="S43" s="35" t="str">
        <f t="shared" si="4"/>
        <v>II</v>
      </c>
      <c r="T43" s="37" t="str">
        <f t="shared" si="5"/>
        <v>No Aceptable o Aceptable Con Control Especifico</v>
      </c>
      <c r="U43" s="79"/>
      <c r="V43" s="23" t="str">
        <f>VLOOKUP(H43,Hoja1!A$2:G$445,6,0)</f>
        <v>MUERTE</v>
      </c>
      <c r="W43" s="20"/>
      <c r="X43" s="20"/>
      <c r="Y43" s="20"/>
      <c r="Z43" s="84" t="s">
        <v>1214</v>
      </c>
      <c r="AA43" s="22" t="str">
        <f>VLOOKUP(H43,Hoja1!A$2:G$445,7,0)</f>
        <v>ENTRENAMIENTO DE LA BRIGADA; DIVULGACIÓN DE PLAN DE EMERGENCIA</v>
      </c>
      <c r="AB43" s="80" t="s">
        <v>1213</v>
      </c>
      <c r="AC43" s="76"/>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88"/>
      <c r="B44" s="88"/>
      <c r="C44" s="74"/>
      <c r="D44" s="71"/>
      <c r="E44" s="68"/>
      <c r="F44" s="70"/>
      <c r="G44" s="23" t="str">
        <f>VLOOKUP(H44,Hoja1!A$1:G$445,2,0)</f>
        <v>SISMOS, INCENDIOS, INUNDACIONES, TERREMOTOS, VENDAVALES, DERRUMBE</v>
      </c>
      <c r="H44" s="24" t="s">
        <v>62</v>
      </c>
      <c r="I44" s="23" t="str">
        <f>VLOOKUP(H44,Hoja1!A$2:G$445,3,0)</f>
        <v>SISMOS, INCENDIOS, INUNDACIONES, TERREMOTOS, VENDAVALES</v>
      </c>
      <c r="J44" s="18" t="s">
        <v>1195</v>
      </c>
      <c r="K44" s="23" t="str">
        <f>VLOOKUP(H44,Hoja1!A$2:G$445,4,0)</f>
        <v>Inspecciones planeadas e inspecciones no planeadas, procedimientos de programas de seguridad y salud en el trabajo</v>
      </c>
      <c r="L44" s="23" t="str">
        <f>VLOOKUP(H44,Hoja1!A$2:G$445,5,0)</f>
        <v>BRIGADAS DE EMERGENCIAS</v>
      </c>
      <c r="M44" s="18">
        <v>2</v>
      </c>
      <c r="N44" s="19">
        <v>1</v>
      </c>
      <c r="O44" s="19">
        <v>100</v>
      </c>
      <c r="P44" s="26">
        <f t="shared" si="1"/>
        <v>2</v>
      </c>
      <c r="Q44" s="26">
        <f t="shared" si="2"/>
        <v>200</v>
      </c>
      <c r="R44" s="33" t="str">
        <f t="shared" si="3"/>
        <v>B-2</v>
      </c>
      <c r="S44" s="35" t="str">
        <f t="shared" si="4"/>
        <v>II</v>
      </c>
      <c r="T44" s="37" t="str">
        <f t="shared" si="5"/>
        <v>No Aceptable o Aceptable Con Control Especifico</v>
      </c>
      <c r="U44" s="77"/>
      <c r="V44" s="23" t="str">
        <f>VLOOKUP(H44,Hoja1!A$2:G$445,6,0)</f>
        <v>MUERTE</v>
      </c>
      <c r="W44" s="20"/>
      <c r="X44" s="20"/>
      <c r="Y44" s="20"/>
      <c r="Z44" s="85"/>
      <c r="AA44" s="22" t="str">
        <f>VLOOKUP(H44,Hoja1!A$2:G$445,7,0)</f>
        <v>ENTRENAMIENTO DE LA BRIGADA; DIVULGACIÓN DE PLAN DE EMERGENCIA</v>
      </c>
      <c r="AB44" s="77"/>
      <c r="AC44" s="74"/>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sheetData>
  <mergeCells count="31">
    <mergeCell ref="AB43:AB44"/>
    <mergeCell ref="Z43:Z44"/>
    <mergeCell ref="AC11:AC44"/>
    <mergeCell ref="A11:A44"/>
    <mergeCell ref="B11:B44"/>
    <mergeCell ref="AB12:AB16"/>
    <mergeCell ref="AB22:AB26"/>
    <mergeCell ref="AB27:AB29"/>
    <mergeCell ref="AB30:AB32"/>
    <mergeCell ref="AB38:AB39"/>
    <mergeCell ref="F11:F44"/>
    <mergeCell ref="E11:E44"/>
    <mergeCell ref="D11:D44"/>
    <mergeCell ref="C11:C44"/>
    <mergeCell ref="U11:U44"/>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s>
  <conditionalFormatting sqref="O11:O44">
    <cfRule type="cellIs" priority="31" operator="equal" stopIfTrue="1">
      <formula>"10, 25, 50, 100"</formula>
    </cfRule>
  </conditionalFormatting>
  <conditionalFormatting sqref="T1:T10 T45:T1048576">
    <cfRule type="containsText" priority="27" dxfId="8" operator="containsText" text="No Aceptable o Aceptable con Control Especifico">
      <formula>NOT(ISERROR(SEARCH("No Aceptable o Aceptable con Control Especifico",T1)))</formula>
    </cfRule>
    <cfRule type="containsText" priority="28" dxfId="10" operator="containsText" text="No Aceptable">
      <formula>NOT(ISERROR(SEARCH("No Aceptable",T1)))</formula>
    </cfRule>
    <cfRule type="containsText" priority="29" dxfId="9" operator="containsText" text="No Aceptable o Aceptable con Control Especifico">
      <formula>NOT(ISERROR(SEARCH("No Aceptable o Aceptable con Control Especifico",T1)))</formula>
    </cfRule>
  </conditionalFormatting>
  <conditionalFormatting sqref="S1:S10 S45:S1048576">
    <cfRule type="cellIs" priority="26" dxfId="8" operator="equal">
      <formula>"II"</formula>
    </cfRule>
  </conditionalFormatting>
  <conditionalFormatting sqref="S11:S44">
    <cfRule type="cellIs" priority="18" dxfId="7" operator="equal" stopIfTrue="1">
      <formula>"IV"</formula>
    </cfRule>
    <cfRule type="cellIs" priority="19" dxfId="6" operator="equal" stopIfTrue="1">
      <formula>"III"</formula>
    </cfRule>
    <cfRule type="cellIs" priority="20" dxfId="5" operator="equal" stopIfTrue="1">
      <formula>"II"</formula>
    </cfRule>
    <cfRule type="cellIs" priority="21" dxfId="3" operator="equal" stopIfTrue="1">
      <formula>"I"</formula>
    </cfRule>
  </conditionalFormatting>
  <conditionalFormatting sqref="T11:T44">
    <cfRule type="cellIs" priority="4" dxfId="3" operator="equal" stopIfTrue="1">
      <formula>"No Aceptable"</formula>
    </cfRule>
    <cfRule type="cellIs" priority="5" dxfId="2" operator="equal" stopIfTrue="1">
      <formula>"Aceptable"</formula>
    </cfRule>
  </conditionalFormatting>
  <conditionalFormatting sqref="T11:T44">
    <cfRule type="cellIs" priority="2" dxfId="1" operator="equal" stopIfTrue="1">
      <formula>"No Aceptable o Aceptable Con Control Especifico"</formula>
    </cfRule>
  </conditionalFormatting>
  <conditionalFormatting sqref="T11:T44">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4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4">
      <formula1>10</formula1>
      <formula2>100</formula2>
    </dataValidation>
    <dataValidation type="list" allowBlank="1" showInputMessage="1" showErrorMessage="1" sqref="H11:H44">
      <formula1>Hoja1!$A$2:$A$445</formula1>
    </dataValidation>
    <dataValidation type="list" allowBlank="1" showInputMessage="1" showErrorMessage="1" sqref="E11">
      <formula1>Hoja2!$A$2:$A$81</formula1>
    </dataValidation>
  </dataValidations>
  <printOptions/>
  <pageMargins left="0.7" right="0.7" top="0.75" bottom="0.75" header="0.3" footer="0.3"/>
  <pageSetup horizontalDpi="600" verticalDpi="600" orientation="portrait" scale="11" r:id="rId2"/>
  <ignoredErrors>
    <ignoredError sqref="G11:G14 G32:G44 G15:G31 I11:I44 K12:L43 C11 K11:L11 V11:V44 AA11:AA44 K44 L44" evalError="1"/>
    <ignoredError sqref="D11"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45">
      <selection activeCell="A48" sqref="A48"/>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1189</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67" t="s">
        <v>1190</v>
      </c>
      <c r="B48" s="67" t="s">
        <v>1191</v>
      </c>
      <c r="C48" s="67" t="s">
        <v>1192</v>
      </c>
      <c r="D48" s="67" t="s">
        <v>43</v>
      </c>
      <c r="E48" s="67" t="s">
        <v>609</v>
      </c>
      <c r="F48" s="67" t="s">
        <v>55</v>
      </c>
      <c r="G48" s="67" t="s">
        <v>1193</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270">
      <c r="A51" s="38" t="s">
        <v>1048</v>
      </c>
      <c r="B51" s="43" t="s">
        <v>1131</v>
      </c>
      <c r="C51" s="43" t="s">
        <v>1132</v>
      </c>
    </row>
    <row r="52" spans="1:3" ht="15">
      <c r="A52" s="38" t="s">
        <v>1049</v>
      </c>
      <c r="B52" s="43"/>
      <c r="C52" s="43"/>
    </row>
    <row r="53" spans="1:3" ht="15">
      <c r="A53" s="38" t="s">
        <v>1050</v>
      </c>
      <c r="B53" s="43"/>
      <c r="C53" s="43"/>
    </row>
    <row r="54" spans="1:3" ht="15">
      <c r="A54" s="38" t="s">
        <v>1051</v>
      </c>
      <c r="B54" s="43"/>
      <c r="C54" s="43"/>
    </row>
    <row r="55" spans="1:3" ht="135">
      <c r="A55" s="38" t="s">
        <v>1052</v>
      </c>
      <c r="B55" s="43" t="s">
        <v>1130</v>
      </c>
      <c r="C55" s="43" t="s">
        <v>1129</v>
      </c>
    </row>
    <row r="56" spans="1:3" ht="120">
      <c r="A56" s="38" t="s">
        <v>1053</v>
      </c>
      <c r="B56" s="43" t="s">
        <v>1128</v>
      </c>
      <c r="C56" s="43" t="s">
        <v>1127</v>
      </c>
    </row>
    <row r="57" spans="1:3" ht="120">
      <c r="A57" s="38" t="s">
        <v>1054</v>
      </c>
      <c r="B57" s="43" t="s">
        <v>1126</v>
      </c>
      <c r="C57" s="43" t="s">
        <v>1125</v>
      </c>
    </row>
    <row r="58" spans="1:3" ht="135">
      <c r="A58" s="38" t="s">
        <v>1055</v>
      </c>
      <c r="B58" s="43" t="s">
        <v>1124</v>
      </c>
      <c r="C58" s="43" t="s">
        <v>1123</v>
      </c>
    </row>
    <row r="59" spans="1:3" ht="60">
      <c r="A59" s="38" t="s">
        <v>1056</v>
      </c>
      <c r="B59" s="43" t="s">
        <v>1122</v>
      </c>
      <c r="C59" s="43" t="s">
        <v>1121</v>
      </c>
    </row>
    <row r="60" spans="1:3" ht="150">
      <c r="A60" s="38" t="s">
        <v>1057</v>
      </c>
      <c r="B60" s="43" t="s">
        <v>1119</v>
      </c>
      <c r="C60" s="43" t="s">
        <v>1120</v>
      </c>
    </row>
    <row r="61" spans="1:3" ht="165">
      <c r="A61" s="38" t="s">
        <v>1058</v>
      </c>
      <c r="B61" s="43" t="s">
        <v>1115</v>
      </c>
      <c r="C61" s="43" t="s">
        <v>1116</v>
      </c>
    </row>
    <row r="62" spans="1:3" ht="90">
      <c r="A62" s="38" t="s">
        <v>1059</v>
      </c>
      <c r="B62" s="43" t="s">
        <v>1118</v>
      </c>
      <c r="C62" s="43" t="s">
        <v>1117</v>
      </c>
    </row>
    <row r="63" spans="1:3" ht="15">
      <c r="A63" s="38" t="s">
        <v>1093</v>
      </c>
      <c r="B63" s="43"/>
      <c r="C63" s="43"/>
    </row>
    <row r="64" spans="1:3" ht="105">
      <c r="A64" s="38" t="s">
        <v>1060</v>
      </c>
      <c r="B64" s="43" t="s">
        <v>1113</v>
      </c>
      <c r="C64" s="43" t="s">
        <v>1114</v>
      </c>
    </row>
    <row r="65" spans="1:3" ht="150">
      <c r="A65" s="38" t="s">
        <v>1016</v>
      </c>
      <c r="B65" s="44" t="s">
        <v>1111</v>
      </c>
      <c r="C65" s="43" t="s">
        <v>1112</v>
      </c>
    </row>
    <row r="66" spans="1:3" ht="15">
      <c r="A66" s="38" t="s">
        <v>1061</v>
      </c>
      <c r="B66" s="43"/>
      <c r="C66" s="43"/>
    </row>
    <row r="67" spans="1:3" ht="15">
      <c r="A67" s="38" t="s">
        <v>1062</v>
      </c>
      <c r="B67" s="43"/>
      <c r="C67" s="43"/>
    </row>
    <row r="68" spans="1:3" ht="15">
      <c r="A68" s="38" t="s">
        <v>1063</v>
      </c>
      <c r="B68" s="43"/>
      <c r="C68" s="43"/>
    </row>
    <row r="69" spans="1:3" ht="15">
      <c r="A69" s="38" t="s">
        <v>1064</v>
      </c>
      <c r="B69" s="43"/>
      <c r="C69" s="43"/>
    </row>
    <row r="70" spans="1:3" ht="180">
      <c r="A70" s="38" t="s">
        <v>1065</v>
      </c>
      <c r="B70" s="43" t="s">
        <v>1105</v>
      </c>
      <c r="C70" s="43" t="s">
        <v>1106</v>
      </c>
    </row>
    <row r="71" spans="1:3" ht="180">
      <c r="A71" s="38" t="s">
        <v>1066</v>
      </c>
      <c r="B71" s="43" t="s">
        <v>1107</v>
      </c>
      <c r="C71" s="43" t="s">
        <v>1108</v>
      </c>
    </row>
    <row r="72" spans="1:3" ht="210">
      <c r="A72" s="38" t="s">
        <v>1067</v>
      </c>
      <c r="B72" s="43" t="s">
        <v>1109</v>
      </c>
      <c r="C72" s="43" t="s">
        <v>1110</v>
      </c>
    </row>
    <row r="73" spans="1:3" ht="15">
      <c r="A73" s="38" t="s">
        <v>1068</v>
      </c>
      <c r="B73" s="43"/>
      <c r="C73" s="43"/>
    </row>
    <row r="74" spans="1:3" ht="15">
      <c r="A74" s="38" t="s">
        <v>1069</v>
      </c>
      <c r="B74" s="43"/>
      <c r="C74" s="43"/>
    </row>
    <row r="75" spans="1:3" ht="240">
      <c r="A75" s="38" t="s">
        <v>1070</v>
      </c>
      <c r="B75" s="43" t="s">
        <v>1101</v>
      </c>
      <c r="C75" s="43" t="s">
        <v>1102</v>
      </c>
    </row>
    <row r="76" spans="1:3" ht="225">
      <c r="A76" s="38" t="s">
        <v>1071</v>
      </c>
      <c r="B76" s="43" t="s">
        <v>1104</v>
      </c>
      <c r="C76" s="43" t="s">
        <v>1103</v>
      </c>
    </row>
    <row r="77" spans="1:3" ht="15">
      <c r="A77" s="38" t="s">
        <v>1072</v>
      </c>
      <c r="B77" s="43"/>
      <c r="C77" s="43"/>
    </row>
    <row r="78" spans="1:3" ht="15">
      <c r="A78" s="38" t="s">
        <v>1073</v>
      </c>
      <c r="B78" s="43"/>
      <c r="C78" s="43"/>
    </row>
    <row r="79" spans="1:3" ht="15">
      <c r="A79" s="38" t="s">
        <v>1074</v>
      </c>
      <c r="B79" s="43"/>
      <c r="C79" s="43"/>
    </row>
    <row r="80" spans="1:3" ht="105">
      <c r="A80" s="38" t="s">
        <v>1075</v>
      </c>
      <c r="B80" s="44" t="s">
        <v>1099</v>
      </c>
      <c r="C80" s="43" t="s">
        <v>1100</v>
      </c>
    </row>
    <row r="81" spans="1:3" ht="90">
      <c r="A81" s="40" t="s">
        <v>1076</v>
      </c>
      <c r="B81" s="43" t="s">
        <v>1097</v>
      </c>
      <c r="C81" s="43" t="s">
        <v>1098</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2017-05-19T21:47:15Z</dcterms:modified>
  <cp:category/>
  <cp:version/>
  <cp:contentType/>
  <cp:contentStatus/>
</cp:coreProperties>
</file>