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C:\Users\mpcruz\Desktop\Respaldo\1.SGA\6.Planificación\6.2.1.Objetivos_ambientales\4.PIPS\14.Inventarios_GEI_2019-2020\3.Informe_GEI_publicado\"/>
    </mc:Choice>
  </mc:AlternateContent>
  <xr:revisionPtr revIDLastSave="0" documentId="13_ncr:1_{4D23A911-993C-4F28-B7B5-05CAE4224E84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Combustibles móviles" sheetId="2" r:id="rId1"/>
    <sheet name="Combustibles estacionarias" sheetId="14" r:id="rId2"/>
    <sheet name="Biogás" sheetId="4" r:id="rId3"/>
    <sheet name="GasNatural" sheetId="3" r:id="rId4"/>
    <sheet name="Acetileno" sheetId="5" r:id="rId5"/>
    <sheet name="Refrigerantes" sheetId="6" r:id="rId6"/>
    <sheet name="Extintores" sheetId="7" r:id="rId7"/>
    <sheet name="Energía" sheetId="10" r:id="rId8"/>
    <sheet name="Combustibles rutas" sheetId="15" r:id="rId9"/>
    <sheet name="Vuelos" sheetId="12" r:id="rId10"/>
    <sheet name="Insumos químicos" sheetId="8" r:id="rId11"/>
    <sheet name="Papel" sheetId="11" r:id="rId12"/>
    <sheet name="Residuos no peligrosos no aprov" sheetId="13" r:id="rId13"/>
    <sheet name="Residuos peligrosos" sheetId="16" r:id="rId14"/>
    <sheet name="Embalses" sheetId="18" r:id="rId15"/>
  </sheets>
  <definedNames>
    <definedName name="DATO" localSheetId="10">#REF!</definedName>
    <definedName name="DATO">#REF!</definedName>
    <definedName name="DATOMAYO" localSheetId="10">#REF!</definedName>
    <definedName name="DATOMAYO">#REF!</definedName>
    <definedName name="Datos_Historicos" localSheetId="10">#REF!</definedName>
    <definedName name="Datos_Historicos">#REF!</definedName>
    <definedName name="emge" localSheetId="10">#REF!</definedName>
    <definedName name="emge">#REF!</definedName>
    <definedName name="EMGJUL" localSheetId="10">#REF!</definedName>
    <definedName name="EMGJUL">#REF!</definedName>
    <definedName name="EMGOC" localSheetId="10">#REF!</definedName>
    <definedName name="EMGOC">#REF!</definedName>
    <definedName name="IQIPEAB" localSheetId="4">#REF!</definedName>
    <definedName name="IQIPEAB" localSheetId="2">#REF!</definedName>
    <definedName name="IQIPEAB" localSheetId="3">#REF!</definedName>
    <definedName name="IQIPEAB" localSheetId="10">#REF!</definedName>
    <definedName name="IQIPEAB" localSheetId="5">#REF!</definedName>
    <definedName name="IQIPEAB">#REF!</definedName>
    <definedName name="ju" localSheetId="10">#REF!</definedName>
    <definedName name="ju">#REF!</definedName>
    <definedName name="NOV" localSheetId="10">#REF!</definedName>
    <definedName name="NOV">#REF!</definedName>
    <definedName name="OCT" localSheetId="10">#REF!</definedName>
    <definedName name="OCT">#REF!</definedName>
    <definedName name="Pap" localSheetId="10">#REF!</definedName>
    <definedName name="Pap">#REF!</definedName>
    <definedName name="pep" localSheetId="10">#REF!</definedName>
    <definedName name="pep">#REF!</definedName>
    <definedName name="pop" localSheetId="10">#REF!</definedName>
    <definedName name="pop">#REF!</definedName>
    <definedName name="prueba" localSheetId="10">#REF!</definedName>
    <definedName name="prueba">#REF!</definedName>
    <definedName name="SEP" localSheetId="10">#REF!</definedName>
    <definedName name="SEP">#REF!</definedName>
    <definedName name="temporal" localSheetId="10">#REF!</definedName>
    <definedName name="temporal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20" roundtripDataSignature="AMtx7mjPEJoM1OdjioTG9eDfHt/ZwiacHg=="/>
    </ext>
  </extLst>
</workbook>
</file>

<file path=xl/calcChain.xml><?xml version="1.0" encoding="utf-8"?>
<calcChain xmlns="http://schemas.openxmlformats.org/spreadsheetml/2006/main">
  <c r="D39" i="7" l="1"/>
  <c r="D37" i="7"/>
  <c r="D34" i="7"/>
  <c r="D29" i="7"/>
  <c r="D21" i="7"/>
  <c r="D18" i="7"/>
  <c r="D44" i="7"/>
  <c r="N17" i="18"/>
  <c r="M17" i="18"/>
  <c r="L17" i="18"/>
  <c r="K17" i="18"/>
  <c r="J17" i="18"/>
  <c r="I17" i="18"/>
  <c r="H17" i="18"/>
  <c r="G17" i="18"/>
  <c r="F17" i="18"/>
  <c r="E17" i="18"/>
  <c r="D17" i="18"/>
  <c r="C17" i="18"/>
  <c r="O16" i="18"/>
  <c r="O15" i="18"/>
  <c r="O17" i="18" s="1"/>
  <c r="N14" i="18"/>
  <c r="M14" i="18"/>
  <c r="L14" i="18"/>
  <c r="K14" i="18"/>
  <c r="J14" i="18"/>
  <c r="I14" i="18"/>
  <c r="H14" i="18"/>
  <c r="G14" i="18"/>
  <c r="F14" i="18"/>
  <c r="E14" i="18"/>
  <c r="D14" i="18"/>
  <c r="C14" i="18"/>
  <c r="O8" i="18"/>
  <c r="O14" i="18" s="1"/>
  <c r="O10" i="8"/>
  <c r="N7" i="8"/>
  <c r="O7" i="8"/>
  <c r="P7" i="8"/>
  <c r="Q7" i="8"/>
  <c r="R7" i="8"/>
  <c r="S7" i="8"/>
  <c r="T7" i="8"/>
  <c r="U7" i="8"/>
  <c r="V7" i="8"/>
  <c r="W7" i="8"/>
  <c r="X7" i="8"/>
  <c r="M7" i="8"/>
  <c r="M14" i="8"/>
  <c r="M13" i="8"/>
  <c r="M6" i="8"/>
  <c r="O15" i="8"/>
  <c r="O14" i="8"/>
  <c r="N22" i="8"/>
  <c r="O22" i="8"/>
  <c r="P22" i="8"/>
  <c r="Q22" i="8"/>
  <c r="R22" i="8"/>
  <c r="S22" i="8"/>
  <c r="T22" i="8"/>
  <c r="U22" i="8"/>
  <c r="V22" i="8"/>
  <c r="W22" i="8"/>
  <c r="X22" i="8"/>
  <c r="N23" i="8"/>
  <c r="O23" i="8"/>
  <c r="P23" i="8"/>
  <c r="Q23" i="8"/>
  <c r="R23" i="8"/>
  <c r="S23" i="8"/>
  <c r="T23" i="8"/>
  <c r="U23" i="8"/>
  <c r="V23" i="8"/>
  <c r="W23" i="8"/>
  <c r="X23" i="8"/>
  <c r="N24" i="8"/>
  <c r="O24" i="8"/>
  <c r="P24" i="8"/>
  <c r="Q24" i="8"/>
  <c r="R24" i="8"/>
  <c r="S24" i="8"/>
  <c r="T24" i="8"/>
  <c r="U24" i="8"/>
  <c r="V24" i="8"/>
  <c r="W24" i="8"/>
  <c r="X24" i="8"/>
  <c r="N25" i="8"/>
  <c r="O25" i="8"/>
  <c r="P25" i="8"/>
  <c r="Q25" i="8"/>
  <c r="R25" i="8"/>
  <c r="S25" i="8"/>
  <c r="T25" i="8"/>
  <c r="U25" i="8"/>
  <c r="V25" i="8"/>
  <c r="W25" i="8"/>
  <c r="X25" i="8"/>
  <c r="M25" i="8"/>
  <c r="M24" i="8"/>
  <c r="M23" i="8"/>
  <c r="M22" i="8"/>
  <c r="M30" i="8"/>
  <c r="M8" i="8"/>
  <c r="M47" i="8"/>
  <c r="N30" i="8"/>
  <c r="O30" i="8"/>
  <c r="P30" i="8"/>
  <c r="Q30" i="8"/>
  <c r="R30" i="8"/>
  <c r="S30" i="8"/>
  <c r="T30" i="8"/>
  <c r="U30" i="8"/>
  <c r="V30" i="8"/>
  <c r="W30" i="8"/>
  <c r="X30" i="8"/>
  <c r="N31" i="8"/>
  <c r="O31" i="8"/>
  <c r="P31" i="8"/>
  <c r="Q31" i="8"/>
  <c r="R31" i="8"/>
  <c r="S31" i="8"/>
  <c r="T31" i="8"/>
  <c r="U31" i="8"/>
  <c r="V31" i="8"/>
  <c r="W31" i="8"/>
  <c r="X31" i="8"/>
  <c r="N32" i="8"/>
  <c r="O32" i="8"/>
  <c r="P32" i="8"/>
  <c r="Q32" i="8"/>
  <c r="R32" i="8"/>
  <c r="S32" i="8"/>
  <c r="T32" i="8"/>
  <c r="U32" i="8"/>
  <c r="V32" i="8"/>
  <c r="W32" i="8"/>
  <c r="X32" i="8"/>
  <c r="N33" i="8"/>
  <c r="O33" i="8"/>
  <c r="P33" i="8"/>
  <c r="Q33" i="8"/>
  <c r="R33" i="8"/>
  <c r="S33" i="8"/>
  <c r="T33" i="8"/>
  <c r="U33" i="8"/>
  <c r="V33" i="8"/>
  <c r="W33" i="8"/>
  <c r="X33" i="8"/>
  <c r="N34" i="8"/>
  <c r="O34" i="8"/>
  <c r="P34" i="8"/>
  <c r="Q34" i="8"/>
  <c r="R34" i="8"/>
  <c r="S34" i="8"/>
  <c r="T34" i="8"/>
  <c r="U34" i="8"/>
  <c r="V34" i="8"/>
  <c r="W34" i="8"/>
  <c r="X34" i="8"/>
  <c r="N35" i="8"/>
  <c r="O35" i="8"/>
  <c r="P35" i="8"/>
  <c r="Q35" i="8"/>
  <c r="R35" i="8"/>
  <c r="S35" i="8"/>
  <c r="T35" i="8"/>
  <c r="U35" i="8"/>
  <c r="V35" i="8"/>
  <c r="W35" i="8"/>
  <c r="X35" i="8"/>
  <c r="N36" i="8"/>
  <c r="O36" i="8"/>
  <c r="P36" i="8"/>
  <c r="Q36" i="8"/>
  <c r="R36" i="8"/>
  <c r="S36" i="8"/>
  <c r="T36" i="8"/>
  <c r="U36" i="8"/>
  <c r="V36" i="8"/>
  <c r="W36" i="8"/>
  <c r="X36" i="8"/>
  <c r="N37" i="8"/>
  <c r="O37" i="8"/>
  <c r="P37" i="8"/>
  <c r="Q37" i="8"/>
  <c r="R37" i="8"/>
  <c r="S37" i="8"/>
  <c r="T37" i="8"/>
  <c r="U37" i="8"/>
  <c r="V37" i="8"/>
  <c r="W37" i="8"/>
  <c r="X37" i="8"/>
  <c r="N38" i="8"/>
  <c r="O38" i="8"/>
  <c r="P38" i="8"/>
  <c r="Q38" i="8"/>
  <c r="R38" i="8"/>
  <c r="S38" i="8"/>
  <c r="T38" i="8"/>
  <c r="U38" i="8"/>
  <c r="V38" i="8"/>
  <c r="W38" i="8"/>
  <c r="X38" i="8"/>
  <c r="N39" i="8"/>
  <c r="O39" i="8"/>
  <c r="P39" i="8"/>
  <c r="Q39" i="8"/>
  <c r="R39" i="8"/>
  <c r="S39" i="8"/>
  <c r="T39" i="8"/>
  <c r="U39" i="8"/>
  <c r="V39" i="8"/>
  <c r="W39" i="8"/>
  <c r="X39" i="8"/>
  <c r="N40" i="8"/>
  <c r="O40" i="8"/>
  <c r="P40" i="8"/>
  <c r="Q40" i="8"/>
  <c r="R40" i="8"/>
  <c r="S40" i="8"/>
  <c r="T40" i="8"/>
  <c r="U40" i="8"/>
  <c r="V40" i="8"/>
  <c r="W40" i="8"/>
  <c r="X40" i="8"/>
  <c r="N41" i="8"/>
  <c r="O41" i="8"/>
  <c r="P41" i="8"/>
  <c r="Q41" i="8"/>
  <c r="R41" i="8"/>
  <c r="S41" i="8"/>
  <c r="T41" i="8"/>
  <c r="U41" i="8"/>
  <c r="V41" i="8"/>
  <c r="W41" i="8"/>
  <c r="X41" i="8"/>
  <c r="N42" i="8"/>
  <c r="O42" i="8"/>
  <c r="P42" i="8"/>
  <c r="Q42" i="8"/>
  <c r="R42" i="8"/>
  <c r="S42" i="8"/>
  <c r="T42" i="8"/>
  <c r="U42" i="8"/>
  <c r="V42" i="8"/>
  <c r="W42" i="8"/>
  <c r="X42" i="8"/>
  <c r="N43" i="8"/>
  <c r="O43" i="8"/>
  <c r="P43" i="8"/>
  <c r="Q43" i="8"/>
  <c r="R43" i="8"/>
  <c r="S43" i="8"/>
  <c r="T43" i="8"/>
  <c r="U43" i="8"/>
  <c r="V43" i="8"/>
  <c r="W43" i="8"/>
  <c r="X43" i="8"/>
  <c r="N44" i="8"/>
  <c r="O44" i="8"/>
  <c r="P44" i="8"/>
  <c r="Q44" i="8"/>
  <c r="R44" i="8"/>
  <c r="S44" i="8"/>
  <c r="T44" i="8"/>
  <c r="U44" i="8"/>
  <c r="V44" i="8"/>
  <c r="W44" i="8"/>
  <c r="X44" i="8"/>
  <c r="N45" i="8"/>
  <c r="O45" i="8"/>
  <c r="P45" i="8"/>
  <c r="Q45" i="8"/>
  <c r="R45" i="8"/>
  <c r="S45" i="8"/>
  <c r="T45" i="8"/>
  <c r="U45" i="8"/>
  <c r="V45" i="8"/>
  <c r="W45" i="8"/>
  <c r="X45" i="8"/>
  <c r="N46" i="8"/>
  <c r="O46" i="8"/>
  <c r="P46" i="8"/>
  <c r="Q46" i="8"/>
  <c r="R46" i="8"/>
  <c r="S46" i="8"/>
  <c r="T46" i="8"/>
  <c r="U46" i="8"/>
  <c r="V46" i="8"/>
  <c r="W46" i="8"/>
  <c r="X46" i="8"/>
  <c r="M46" i="8"/>
  <c r="M44" i="8"/>
  <c r="M43" i="8"/>
  <c r="M42" i="8"/>
  <c r="M41" i="8"/>
  <c r="M40" i="8"/>
  <c r="M39" i="8"/>
  <c r="M38" i="8"/>
  <c r="M37" i="8"/>
  <c r="M36" i="8"/>
  <c r="M35" i="8"/>
  <c r="M34" i="8"/>
  <c r="M33" i="8"/>
  <c r="M32" i="8"/>
  <c r="M31" i="8"/>
  <c r="M45" i="8"/>
  <c r="X47" i="8"/>
  <c r="W47" i="8"/>
  <c r="V47" i="8"/>
  <c r="U47" i="8"/>
  <c r="T47" i="8"/>
  <c r="S47" i="8"/>
  <c r="R47" i="8"/>
  <c r="Q47" i="8"/>
  <c r="P47" i="8"/>
  <c r="O47" i="8"/>
  <c r="N47" i="8"/>
  <c r="X26" i="8"/>
  <c r="W26" i="8"/>
  <c r="V26" i="8"/>
  <c r="U26" i="8"/>
  <c r="T26" i="8"/>
  <c r="S26" i="8"/>
  <c r="R26" i="8"/>
  <c r="Q26" i="8"/>
  <c r="P26" i="8"/>
  <c r="O26" i="8"/>
  <c r="N26" i="8"/>
  <c r="M26" i="8"/>
  <c r="X16" i="8"/>
  <c r="X17" i="8" s="1"/>
  <c r="W16" i="8"/>
  <c r="W17" i="8" s="1"/>
  <c r="V16" i="8"/>
  <c r="V17" i="8" s="1"/>
  <c r="U16" i="8"/>
  <c r="U17" i="8" s="1"/>
  <c r="T16" i="8"/>
  <c r="T17" i="8" s="1"/>
  <c r="S16" i="8"/>
  <c r="S17" i="8" s="1"/>
  <c r="R16" i="8"/>
  <c r="R17" i="8" s="1"/>
  <c r="Q16" i="8"/>
  <c r="Q17" i="8" s="1"/>
  <c r="P16" i="8"/>
  <c r="P17" i="8" s="1"/>
  <c r="O16" i="8"/>
  <c r="O17" i="8" s="1"/>
  <c r="N16" i="8"/>
  <c r="N17" i="8" s="1"/>
  <c r="M16" i="8"/>
  <c r="M17" i="8" s="1"/>
  <c r="X14" i="8"/>
  <c r="W14" i="8"/>
  <c r="V14" i="8"/>
  <c r="U14" i="8"/>
  <c r="T14" i="8"/>
  <c r="S14" i="8"/>
  <c r="R14" i="8"/>
  <c r="Q14" i="8"/>
  <c r="P14" i="8"/>
  <c r="N14" i="8"/>
  <c r="X13" i="8"/>
  <c r="W13" i="8"/>
  <c r="V13" i="8"/>
  <c r="U13" i="8"/>
  <c r="T13" i="8"/>
  <c r="S13" i="8"/>
  <c r="R13" i="8"/>
  <c r="Q13" i="8"/>
  <c r="P13" i="8"/>
  <c r="O13" i="8"/>
  <c r="N13" i="8"/>
  <c r="X12" i="8"/>
  <c r="W12" i="8"/>
  <c r="V12" i="8"/>
  <c r="U12" i="8"/>
  <c r="T12" i="8"/>
  <c r="S12" i="8"/>
  <c r="R12" i="8"/>
  <c r="Q12" i="8"/>
  <c r="P12" i="8"/>
  <c r="O12" i="8"/>
  <c r="N12" i="8"/>
  <c r="M12" i="8"/>
  <c r="X11" i="8"/>
  <c r="W11" i="8"/>
  <c r="V11" i="8"/>
  <c r="U11" i="8"/>
  <c r="T11" i="8"/>
  <c r="S11" i="8"/>
  <c r="R11" i="8"/>
  <c r="Q11" i="8"/>
  <c r="P11" i="8"/>
  <c r="O11" i="8"/>
  <c r="N11" i="8"/>
  <c r="M11" i="8"/>
  <c r="X10" i="8"/>
  <c r="W10" i="8"/>
  <c r="V10" i="8"/>
  <c r="U10" i="8"/>
  <c r="T10" i="8"/>
  <c r="S10" i="8"/>
  <c r="R10" i="8"/>
  <c r="Q10" i="8"/>
  <c r="P10" i="8"/>
  <c r="N10" i="8"/>
  <c r="M10" i="8"/>
  <c r="X9" i="8"/>
  <c r="W9" i="8"/>
  <c r="V9" i="8"/>
  <c r="U9" i="8"/>
  <c r="T9" i="8"/>
  <c r="S9" i="8"/>
  <c r="R9" i="8"/>
  <c r="Q9" i="8"/>
  <c r="P9" i="8"/>
  <c r="O9" i="8"/>
  <c r="N9" i="8"/>
  <c r="M9" i="8"/>
  <c r="X8" i="8"/>
  <c r="W8" i="8"/>
  <c r="V8" i="8"/>
  <c r="U8" i="8"/>
  <c r="T8" i="8"/>
  <c r="S8" i="8"/>
  <c r="R8" i="8"/>
  <c r="Q8" i="8"/>
  <c r="P8" i="8"/>
  <c r="O8" i="8"/>
  <c r="N8" i="8"/>
  <c r="X6" i="8"/>
  <c r="X15" i="8" s="1"/>
  <c r="X18" i="8" s="1"/>
  <c r="W6" i="8"/>
  <c r="W15" i="8" s="1"/>
  <c r="W18" i="8" s="1"/>
  <c r="V6" i="8"/>
  <c r="V15" i="8" s="1"/>
  <c r="V18" i="8" s="1"/>
  <c r="U6" i="8"/>
  <c r="U15" i="8" s="1"/>
  <c r="U18" i="8" s="1"/>
  <c r="T6" i="8"/>
  <c r="T15" i="8" s="1"/>
  <c r="T18" i="8" s="1"/>
  <c r="S6" i="8"/>
  <c r="S15" i="8" s="1"/>
  <c r="S18" i="8" s="1"/>
  <c r="R6" i="8"/>
  <c r="R15" i="8" s="1"/>
  <c r="R18" i="8" s="1"/>
  <c r="Q6" i="8"/>
  <c r="Q15" i="8" s="1"/>
  <c r="Q18" i="8" s="1"/>
  <c r="P6" i="8"/>
  <c r="P15" i="8" s="1"/>
  <c r="P18" i="8" s="1"/>
  <c r="O6" i="8"/>
  <c r="O18" i="8" s="1"/>
  <c r="N6" i="8"/>
  <c r="N15" i="8" s="1"/>
  <c r="N18" i="8" s="1"/>
  <c r="M15" i="8"/>
  <c r="M18" i="8" s="1"/>
  <c r="C15" i="16"/>
  <c r="C16" i="16"/>
  <c r="P60" i="8"/>
  <c r="C31" i="8" s="1"/>
  <c r="P90" i="8"/>
  <c r="P75" i="8"/>
  <c r="P58" i="8"/>
  <c r="O94" i="8"/>
  <c r="N94" i="8"/>
  <c r="M94" i="8"/>
  <c r="L94" i="8"/>
  <c r="K94" i="8"/>
  <c r="J94" i="8"/>
  <c r="I94" i="8"/>
  <c r="H94" i="8"/>
  <c r="G94" i="8"/>
  <c r="F94" i="8"/>
  <c r="E94" i="8"/>
  <c r="D94" i="8"/>
  <c r="P93" i="8"/>
  <c r="P92" i="8"/>
  <c r="P91" i="8"/>
  <c r="P94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O85" i="8"/>
  <c r="N85" i="8"/>
  <c r="M85" i="8"/>
  <c r="L85" i="8"/>
  <c r="K85" i="8"/>
  <c r="J85" i="8"/>
  <c r="I85" i="8"/>
  <c r="H85" i="8"/>
  <c r="G85" i="8"/>
  <c r="F85" i="8"/>
  <c r="E85" i="8"/>
  <c r="D85" i="8"/>
  <c r="P82" i="8"/>
  <c r="P85" i="8" s="1"/>
  <c r="O81" i="8"/>
  <c r="N81" i="8"/>
  <c r="M81" i="8"/>
  <c r="L81" i="8"/>
  <c r="K81" i="8"/>
  <c r="J81" i="8"/>
  <c r="I81" i="8"/>
  <c r="H81" i="8"/>
  <c r="G81" i="8"/>
  <c r="F81" i="8"/>
  <c r="E81" i="8"/>
  <c r="D81" i="8"/>
  <c r="P80" i="8"/>
  <c r="P79" i="8"/>
  <c r="C45" i="8" s="1"/>
  <c r="P78" i="8"/>
  <c r="P81" i="8" s="1"/>
  <c r="O77" i="8"/>
  <c r="N77" i="8"/>
  <c r="M77" i="8"/>
  <c r="L77" i="8"/>
  <c r="K77" i="8"/>
  <c r="J77" i="8"/>
  <c r="I77" i="8"/>
  <c r="H77" i="8"/>
  <c r="G77" i="8"/>
  <c r="F77" i="8"/>
  <c r="E77" i="8"/>
  <c r="D77" i="8"/>
  <c r="P76" i="8"/>
  <c r="P74" i="8"/>
  <c r="P73" i="8"/>
  <c r="P72" i="8"/>
  <c r="P71" i="8"/>
  <c r="P77" i="8" s="1"/>
  <c r="O70" i="8"/>
  <c r="N70" i="8"/>
  <c r="M70" i="8"/>
  <c r="L70" i="8"/>
  <c r="K70" i="8"/>
  <c r="J70" i="8"/>
  <c r="I70" i="8"/>
  <c r="H70" i="8"/>
  <c r="G70" i="8"/>
  <c r="F70" i="8"/>
  <c r="E70" i="8"/>
  <c r="D70" i="8"/>
  <c r="P69" i="8"/>
  <c r="C39" i="8" s="1"/>
  <c r="P68" i="8"/>
  <c r="P67" i="8"/>
  <c r="P66" i="8"/>
  <c r="P65" i="8"/>
  <c r="P64" i="8"/>
  <c r="P63" i="8"/>
  <c r="P62" i="8"/>
  <c r="P70" i="8" s="1"/>
  <c r="O61" i="8"/>
  <c r="N61" i="8"/>
  <c r="M61" i="8"/>
  <c r="L61" i="8"/>
  <c r="K61" i="8"/>
  <c r="J61" i="8"/>
  <c r="I61" i="8"/>
  <c r="H61" i="8"/>
  <c r="G61" i="8"/>
  <c r="F61" i="8"/>
  <c r="E61" i="8"/>
  <c r="D61" i="8"/>
  <c r="P59" i="8"/>
  <c r="P57" i="8"/>
  <c r="P56" i="8"/>
  <c r="P55" i="8"/>
  <c r="P54" i="8"/>
  <c r="P53" i="8"/>
  <c r="P52" i="8"/>
  <c r="P51" i="8"/>
  <c r="P61" i="8" s="1"/>
  <c r="C46" i="8"/>
  <c r="C44" i="8"/>
  <c r="C43" i="8"/>
  <c r="C42" i="8"/>
  <c r="C41" i="8"/>
  <c r="C40" i="8"/>
  <c r="C38" i="8"/>
  <c r="C37" i="8"/>
  <c r="C36" i="8"/>
  <c r="C35" i="8"/>
  <c r="C34" i="8"/>
  <c r="C33" i="8"/>
  <c r="C32" i="8"/>
  <c r="C30" i="8"/>
  <c r="C47" i="8" s="1"/>
  <c r="C25" i="8"/>
  <c r="C24" i="8"/>
  <c r="C23" i="8"/>
  <c r="C22" i="8"/>
  <c r="C26" i="8" s="1"/>
  <c r="C7" i="16"/>
  <c r="C6" i="16"/>
  <c r="D57" i="16"/>
  <c r="D29" i="16"/>
  <c r="C19" i="16"/>
  <c r="C18" i="16"/>
  <c r="C17" i="16"/>
  <c r="C14" i="16"/>
  <c r="C13" i="16"/>
  <c r="C12" i="16"/>
  <c r="D41" i="16"/>
  <c r="D56" i="16"/>
  <c r="D54" i="16"/>
  <c r="D51" i="16"/>
  <c r="D47" i="16"/>
  <c r="D45" i="16"/>
  <c r="D36" i="16"/>
  <c r="D34" i="16"/>
  <c r="D32" i="16"/>
  <c r="C8" i="16"/>
  <c r="M22" i="11"/>
  <c r="M11" i="11"/>
  <c r="T6" i="6"/>
  <c r="T9" i="6"/>
  <c r="T16" i="6"/>
  <c r="T23" i="6"/>
  <c r="T19" i="6"/>
  <c r="S19" i="6"/>
  <c r="S16" i="6"/>
  <c r="D19" i="11"/>
  <c r="E19" i="11"/>
  <c r="F19" i="11"/>
  <c r="G19" i="11"/>
  <c r="H19" i="11"/>
  <c r="I19" i="11"/>
  <c r="J19" i="11"/>
  <c r="K19" i="11"/>
  <c r="L19" i="11"/>
  <c r="M19" i="11"/>
  <c r="N19" i="11"/>
  <c r="D20" i="11"/>
  <c r="E20" i="11"/>
  <c r="F20" i="11"/>
  <c r="G20" i="11"/>
  <c r="H20" i="11"/>
  <c r="I20" i="11"/>
  <c r="J20" i="11"/>
  <c r="K20" i="11"/>
  <c r="L20" i="11"/>
  <c r="M20" i="11"/>
  <c r="N20" i="11"/>
  <c r="C18" i="11"/>
  <c r="C20" i="11"/>
  <c r="C19" i="11"/>
  <c r="C22" i="11"/>
  <c r="C23" i="11"/>
  <c r="C6" i="2"/>
  <c r="O9" i="2"/>
  <c r="O18" i="18" l="1"/>
  <c r="C18" i="18"/>
  <c r="D18" i="18"/>
  <c r="E18" i="18"/>
  <c r="F18" i="18"/>
  <c r="G18" i="18"/>
  <c r="H18" i="18"/>
  <c r="I18" i="18"/>
  <c r="J18" i="18"/>
  <c r="K18" i="18"/>
  <c r="L18" i="18"/>
  <c r="M18" i="18"/>
  <c r="N18" i="18"/>
  <c r="P95" i="8"/>
  <c r="D95" i="8"/>
  <c r="E95" i="8"/>
  <c r="F95" i="8"/>
  <c r="G95" i="8"/>
  <c r="H95" i="8"/>
  <c r="I95" i="8"/>
  <c r="J95" i="8"/>
  <c r="K95" i="8"/>
  <c r="L95" i="8"/>
  <c r="M95" i="8"/>
  <c r="N95" i="8"/>
  <c r="O95" i="8"/>
  <c r="O9" i="14"/>
  <c r="O7" i="14"/>
  <c r="R6" i="2" l="1"/>
  <c r="R10" i="2"/>
  <c r="R8" i="14"/>
  <c r="N8" i="14"/>
  <c r="N16" i="14" s="1"/>
  <c r="M8" i="14"/>
  <c r="L8" i="14"/>
  <c r="L18" i="14" s="1"/>
  <c r="K8" i="14"/>
  <c r="K18" i="14" s="1"/>
  <c r="J8" i="14"/>
  <c r="J16" i="14" s="1"/>
  <c r="I8" i="14"/>
  <c r="H8" i="14"/>
  <c r="H18" i="14" s="1"/>
  <c r="G8" i="14"/>
  <c r="G18" i="14" s="1"/>
  <c r="F8" i="14"/>
  <c r="F16" i="14" s="1"/>
  <c r="E8" i="14"/>
  <c r="D8" i="14"/>
  <c r="D18" i="14" s="1"/>
  <c r="C8" i="14"/>
  <c r="R6" i="14"/>
  <c r="N6" i="14"/>
  <c r="N15" i="14" s="1"/>
  <c r="M6" i="14"/>
  <c r="M17" i="14" s="1"/>
  <c r="L6" i="14"/>
  <c r="L17" i="14" s="1"/>
  <c r="K6" i="14"/>
  <c r="K15" i="14" s="1"/>
  <c r="J6" i="14"/>
  <c r="J15" i="14" s="1"/>
  <c r="I6" i="14"/>
  <c r="I17" i="14" s="1"/>
  <c r="H6" i="14"/>
  <c r="H17" i="14" s="1"/>
  <c r="G6" i="14"/>
  <c r="G15" i="14" s="1"/>
  <c r="F6" i="14"/>
  <c r="F15" i="14" s="1"/>
  <c r="E6" i="14"/>
  <c r="E17" i="14" s="1"/>
  <c r="D6" i="14"/>
  <c r="D17" i="14" s="1"/>
  <c r="C6" i="14"/>
  <c r="D13" i="15"/>
  <c r="E13" i="15"/>
  <c r="F13" i="15"/>
  <c r="G13" i="15"/>
  <c r="H13" i="15"/>
  <c r="I13" i="15"/>
  <c r="J13" i="15"/>
  <c r="K13" i="15"/>
  <c r="L13" i="15"/>
  <c r="M13" i="15"/>
  <c r="N13" i="15"/>
  <c r="C13" i="15"/>
  <c r="C12" i="15"/>
  <c r="C14" i="15" l="1"/>
  <c r="C15" i="14"/>
  <c r="O6" i="14"/>
  <c r="C18" i="14"/>
  <c r="O8" i="14"/>
  <c r="O10" i="14" s="1"/>
  <c r="E10" i="14"/>
  <c r="I10" i="14"/>
  <c r="R10" i="14"/>
  <c r="M10" i="14"/>
  <c r="F10" i="14"/>
  <c r="J10" i="14"/>
  <c r="N10" i="14"/>
  <c r="D15" i="14"/>
  <c r="H15" i="14"/>
  <c r="L15" i="14"/>
  <c r="C16" i="14"/>
  <c r="G16" i="14"/>
  <c r="K16" i="14"/>
  <c r="F17" i="14"/>
  <c r="J17" i="14"/>
  <c r="N17" i="14"/>
  <c r="E18" i="14"/>
  <c r="I18" i="14"/>
  <c r="M18" i="14"/>
  <c r="C10" i="14"/>
  <c r="G10" i="14"/>
  <c r="K10" i="14"/>
  <c r="E15" i="14"/>
  <c r="I15" i="14"/>
  <c r="M15" i="14"/>
  <c r="D16" i="14"/>
  <c r="H16" i="14"/>
  <c r="L16" i="14"/>
  <c r="C17" i="14"/>
  <c r="G17" i="14"/>
  <c r="K17" i="14"/>
  <c r="F18" i="14"/>
  <c r="J18" i="14"/>
  <c r="N18" i="14"/>
  <c r="D10" i="14"/>
  <c r="H10" i="14"/>
  <c r="L10" i="14"/>
  <c r="E16" i="14"/>
  <c r="I16" i="14"/>
  <c r="M16" i="14"/>
  <c r="N12" i="15"/>
  <c r="N14" i="15" s="1"/>
  <c r="M12" i="15"/>
  <c r="M14" i="15" s="1"/>
  <c r="L12" i="15"/>
  <c r="L14" i="15" s="1"/>
  <c r="K12" i="15"/>
  <c r="K14" i="15" s="1"/>
  <c r="J12" i="15"/>
  <c r="J14" i="15" s="1"/>
  <c r="I12" i="15"/>
  <c r="I14" i="15" s="1"/>
  <c r="H12" i="15"/>
  <c r="H14" i="15" s="1"/>
  <c r="G12" i="15"/>
  <c r="G14" i="15" s="1"/>
  <c r="F12" i="15"/>
  <c r="F14" i="15" s="1"/>
  <c r="E12" i="15"/>
  <c r="E14" i="15" s="1"/>
  <c r="D12" i="15"/>
  <c r="D14" i="15" s="1"/>
  <c r="R7" i="15"/>
  <c r="O7" i="15"/>
  <c r="N6" i="15"/>
  <c r="M6" i="15"/>
  <c r="L6" i="15"/>
  <c r="K6" i="15"/>
  <c r="J6" i="15"/>
  <c r="I6" i="15"/>
  <c r="H6" i="15"/>
  <c r="G6" i="15"/>
  <c r="F6" i="15"/>
  <c r="E6" i="15"/>
  <c r="D6" i="15"/>
  <c r="C6" i="15"/>
  <c r="D10" i="6"/>
  <c r="E10" i="6"/>
  <c r="F10" i="6"/>
  <c r="G10" i="6"/>
  <c r="H10" i="6"/>
  <c r="I10" i="6"/>
  <c r="J10" i="6"/>
  <c r="K10" i="6"/>
  <c r="L10" i="6"/>
  <c r="M10" i="6"/>
  <c r="N10" i="6"/>
  <c r="C10" i="6"/>
  <c r="D7" i="6"/>
  <c r="E7" i="6"/>
  <c r="F7" i="6"/>
  <c r="G7" i="6"/>
  <c r="H7" i="6"/>
  <c r="I7" i="6"/>
  <c r="J7" i="6"/>
  <c r="K7" i="6"/>
  <c r="L7" i="6"/>
  <c r="M7" i="6"/>
  <c r="N7" i="6"/>
  <c r="C7" i="6"/>
  <c r="D6" i="6"/>
  <c r="E6" i="6"/>
  <c r="F6" i="6"/>
  <c r="G6" i="6"/>
  <c r="H6" i="6"/>
  <c r="I6" i="6"/>
  <c r="J6" i="6"/>
  <c r="K6" i="6"/>
  <c r="L6" i="6"/>
  <c r="M6" i="6"/>
  <c r="N6" i="6"/>
  <c r="C6" i="6"/>
  <c r="N19" i="14" l="1"/>
  <c r="G19" i="14"/>
  <c r="D19" i="14"/>
  <c r="K19" i="14"/>
  <c r="J19" i="14"/>
  <c r="F19" i="14"/>
  <c r="O18" i="14"/>
  <c r="I19" i="14"/>
  <c r="E19" i="14"/>
  <c r="O16" i="14"/>
  <c r="L19" i="14"/>
  <c r="O15" i="14"/>
  <c r="O17" i="14"/>
  <c r="M19" i="14"/>
  <c r="H19" i="14"/>
  <c r="C19" i="14"/>
  <c r="O6" i="15"/>
  <c r="O13" i="15"/>
  <c r="O12" i="15"/>
  <c r="O14" i="15" s="1"/>
  <c r="O19" i="14" l="1"/>
  <c r="O7" i="13" l="1"/>
  <c r="R25" i="12"/>
  <c r="Q25" i="12"/>
  <c r="P25" i="12"/>
  <c r="P26" i="12" s="1"/>
  <c r="N25" i="12"/>
  <c r="M25" i="12"/>
  <c r="L25" i="12"/>
  <c r="K25" i="12"/>
  <c r="J25" i="12"/>
  <c r="I25" i="12"/>
  <c r="H25" i="12"/>
  <c r="G25" i="12"/>
  <c r="F25" i="12"/>
  <c r="E25" i="12"/>
  <c r="D25" i="12"/>
  <c r="C25" i="12"/>
  <c r="O24" i="12"/>
  <c r="O25" i="12" s="1"/>
  <c r="R11" i="12"/>
  <c r="Q11" i="12"/>
  <c r="P11" i="12"/>
  <c r="Q12" i="12" s="1"/>
  <c r="N11" i="12"/>
  <c r="M11" i="12"/>
  <c r="L11" i="12"/>
  <c r="K11" i="12"/>
  <c r="J11" i="12"/>
  <c r="I11" i="12"/>
  <c r="H11" i="12"/>
  <c r="G11" i="12"/>
  <c r="F11" i="12"/>
  <c r="E11" i="12"/>
  <c r="D11" i="12"/>
  <c r="C11" i="12"/>
  <c r="O10" i="12"/>
  <c r="O9" i="12"/>
  <c r="O11" i="12" s="1"/>
  <c r="N39" i="11"/>
  <c r="M39" i="11"/>
  <c r="L39" i="11"/>
  <c r="K39" i="11"/>
  <c r="J39" i="11"/>
  <c r="I39" i="11"/>
  <c r="H39" i="11"/>
  <c r="G39" i="11"/>
  <c r="F39" i="11"/>
  <c r="E39" i="11"/>
  <c r="D39" i="11"/>
  <c r="C39" i="11"/>
  <c r="O38" i="11"/>
  <c r="O37" i="11"/>
  <c r="O36" i="11"/>
  <c r="O39" i="11" s="1"/>
  <c r="N31" i="11"/>
  <c r="M31" i="11"/>
  <c r="L31" i="11"/>
  <c r="K31" i="11"/>
  <c r="J31" i="11"/>
  <c r="I31" i="11"/>
  <c r="G31" i="11"/>
  <c r="F31" i="11"/>
  <c r="E31" i="11"/>
  <c r="D31" i="11"/>
  <c r="C31" i="11"/>
  <c r="H30" i="11"/>
  <c r="O29" i="11"/>
  <c r="N23" i="11"/>
  <c r="M23" i="11"/>
  <c r="L23" i="11"/>
  <c r="K23" i="11"/>
  <c r="J23" i="11"/>
  <c r="I23" i="11"/>
  <c r="E23" i="11"/>
  <c r="D23" i="11"/>
  <c r="O23" i="11"/>
  <c r="N22" i="11"/>
  <c r="N21" i="11" s="1"/>
  <c r="L22" i="11"/>
  <c r="K22" i="11"/>
  <c r="K21" i="11" s="1"/>
  <c r="J22" i="11"/>
  <c r="J21" i="11" s="1"/>
  <c r="I22" i="11"/>
  <c r="E22" i="11"/>
  <c r="D22" i="11"/>
  <c r="O22" i="11"/>
  <c r="M21" i="11"/>
  <c r="L21" i="11"/>
  <c r="I21" i="11"/>
  <c r="H21" i="11"/>
  <c r="G21" i="11"/>
  <c r="D21" i="11"/>
  <c r="C21" i="11"/>
  <c r="L18" i="11"/>
  <c r="L24" i="11" s="1"/>
  <c r="H18" i="11"/>
  <c r="H24" i="11" s="1"/>
  <c r="D18" i="11"/>
  <c r="D24" i="11" s="1"/>
  <c r="O20" i="11"/>
  <c r="M18" i="11"/>
  <c r="M24" i="11" s="1"/>
  <c r="I18" i="11"/>
  <c r="I24" i="11" s="1"/>
  <c r="E18" i="11"/>
  <c r="O19" i="11"/>
  <c r="N18" i="11"/>
  <c r="N24" i="11" s="1"/>
  <c r="K18" i="11"/>
  <c r="J18" i="11"/>
  <c r="G18" i="11"/>
  <c r="G24" i="11" s="1"/>
  <c r="F18" i="11"/>
  <c r="F24" i="11" s="1"/>
  <c r="N12" i="11"/>
  <c r="M12" i="11"/>
  <c r="L12" i="11"/>
  <c r="K12" i="11"/>
  <c r="J12" i="11"/>
  <c r="I12" i="11"/>
  <c r="H12" i="11"/>
  <c r="G12" i="11"/>
  <c r="F12" i="11"/>
  <c r="E12" i="11"/>
  <c r="D12" i="11"/>
  <c r="C12" i="11"/>
  <c r="O12" i="11" s="1"/>
  <c r="N11" i="11"/>
  <c r="M10" i="11"/>
  <c r="L11" i="11"/>
  <c r="K11" i="11"/>
  <c r="J11" i="11"/>
  <c r="I11" i="11"/>
  <c r="I10" i="11" s="1"/>
  <c r="H11" i="11"/>
  <c r="G11" i="11"/>
  <c r="F11" i="11"/>
  <c r="E11" i="11"/>
  <c r="E10" i="11" s="1"/>
  <c r="D11" i="11"/>
  <c r="C11" i="11"/>
  <c r="O11" i="11" s="1"/>
  <c r="N10" i="11"/>
  <c r="L10" i="11"/>
  <c r="K10" i="11"/>
  <c r="J10" i="11"/>
  <c r="H10" i="11"/>
  <c r="G10" i="11"/>
  <c r="F10" i="11"/>
  <c r="D10" i="11"/>
  <c r="C10" i="11"/>
  <c r="N9" i="11"/>
  <c r="M9" i="11"/>
  <c r="L9" i="11"/>
  <c r="K9" i="11"/>
  <c r="J9" i="11"/>
  <c r="I9" i="11"/>
  <c r="H9" i="11"/>
  <c r="G9" i="11"/>
  <c r="F9" i="11"/>
  <c r="E9" i="11"/>
  <c r="D9" i="11"/>
  <c r="C9" i="11"/>
  <c r="N8" i="11"/>
  <c r="M8" i="11"/>
  <c r="L8" i="11"/>
  <c r="L7" i="11" s="1"/>
  <c r="K8" i="11"/>
  <c r="J8" i="11"/>
  <c r="J7" i="11" s="1"/>
  <c r="I8" i="11"/>
  <c r="I7" i="11" s="1"/>
  <c r="H8" i="11"/>
  <c r="H7" i="11" s="1"/>
  <c r="G8" i="11"/>
  <c r="F8" i="11"/>
  <c r="F7" i="11" s="1"/>
  <c r="E8" i="11"/>
  <c r="E7" i="11" s="1"/>
  <c r="D8" i="11"/>
  <c r="D7" i="11" s="1"/>
  <c r="C8" i="11"/>
  <c r="M7" i="11"/>
  <c r="K7" i="11"/>
  <c r="G7" i="11"/>
  <c r="C7" i="11"/>
  <c r="C21" i="10"/>
  <c r="E31" i="10" s="1"/>
  <c r="C18" i="10"/>
  <c r="E20" i="10" s="1"/>
  <c r="C15" i="10"/>
  <c r="E17" i="10" s="1"/>
  <c r="O8" i="10"/>
  <c r="C39" i="7"/>
  <c r="C37" i="7"/>
  <c r="C34" i="7"/>
  <c r="C29" i="7"/>
  <c r="C21" i="7"/>
  <c r="C18" i="7"/>
  <c r="O13" i="7"/>
  <c r="N13" i="7"/>
  <c r="M13" i="7"/>
  <c r="L13" i="7"/>
  <c r="K13" i="7"/>
  <c r="G13" i="7"/>
  <c r="F13" i="7"/>
  <c r="E13" i="7"/>
  <c r="D13" i="7"/>
  <c r="C13" i="7"/>
  <c r="P12" i="7"/>
  <c r="H12" i="7"/>
  <c r="P11" i="7"/>
  <c r="H11" i="7"/>
  <c r="P10" i="7"/>
  <c r="H10" i="7"/>
  <c r="P9" i="7"/>
  <c r="H9" i="7"/>
  <c r="P8" i="7"/>
  <c r="H8" i="7"/>
  <c r="P7" i="7"/>
  <c r="P13" i="7" s="1"/>
  <c r="H7" i="7"/>
  <c r="H13" i="7" s="1"/>
  <c r="N37" i="6"/>
  <c r="M37" i="6"/>
  <c r="L37" i="6"/>
  <c r="K37" i="6"/>
  <c r="J37" i="6"/>
  <c r="I37" i="6"/>
  <c r="H37" i="6"/>
  <c r="G37" i="6"/>
  <c r="F37" i="6"/>
  <c r="E37" i="6"/>
  <c r="D37" i="6"/>
  <c r="O35" i="6"/>
  <c r="O37" i="6" s="1"/>
  <c r="N35" i="6"/>
  <c r="M35" i="6"/>
  <c r="L35" i="6"/>
  <c r="K35" i="6"/>
  <c r="J35" i="6"/>
  <c r="I35" i="6"/>
  <c r="H35" i="6"/>
  <c r="G35" i="6"/>
  <c r="F35" i="6"/>
  <c r="E35" i="6"/>
  <c r="D35" i="6"/>
  <c r="P35" i="6" s="1"/>
  <c r="O32" i="6"/>
  <c r="N32" i="6"/>
  <c r="M32" i="6"/>
  <c r="L32" i="6"/>
  <c r="K32" i="6"/>
  <c r="J32" i="6"/>
  <c r="I32" i="6"/>
  <c r="H32" i="6"/>
  <c r="G32" i="6"/>
  <c r="F32" i="6"/>
  <c r="E32" i="6"/>
  <c r="D32" i="6"/>
  <c r="P32" i="6" s="1"/>
  <c r="P31" i="6"/>
  <c r="P30" i="6"/>
  <c r="O29" i="6"/>
  <c r="N29" i="6"/>
  <c r="N38" i="6" s="1"/>
  <c r="M29" i="6"/>
  <c r="M38" i="6" s="1"/>
  <c r="L29" i="6"/>
  <c r="L38" i="6" s="1"/>
  <c r="K29" i="6"/>
  <c r="K38" i="6" s="1"/>
  <c r="J29" i="6"/>
  <c r="J38" i="6" s="1"/>
  <c r="I29" i="6"/>
  <c r="I38" i="6" s="1"/>
  <c r="H29" i="6"/>
  <c r="H38" i="6" s="1"/>
  <c r="G29" i="6"/>
  <c r="G38" i="6" s="1"/>
  <c r="F29" i="6"/>
  <c r="F38" i="6" s="1"/>
  <c r="E29" i="6"/>
  <c r="E38" i="6" s="1"/>
  <c r="D29" i="6"/>
  <c r="P29" i="6" s="1"/>
  <c r="P28" i="6"/>
  <c r="P27" i="6"/>
  <c r="S23" i="6"/>
  <c r="R23" i="6"/>
  <c r="P22" i="6"/>
  <c r="O22" i="6"/>
  <c r="N22" i="6"/>
  <c r="M22" i="6"/>
  <c r="L22" i="6"/>
  <c r="K22" i="6"/>
  <c r="J22" i="6"/>
  <c r="I22" i="6"/>
  <c r="H22" i="6"/>
  <c r="G22" i="6"/>
  <c r="F22" i="6"/>
  <c r="E22" i="6"/>
  <c r="D22" i="6"/>
  <c r="R19" i="6"/>
  <c r="P19" i="6"/>
  <c r="O18" i="6"/>
  <c r="N9" i="6" s="1"/>
  <c r="N18" i="6"/>
  <c r="M9" i="6" s="1"/>
  <c r="M18" i="6"/>
  <c r="L9" i="6" s="1"/>
  <c r="L18" i="6"/>
  <c r="K9" i="6" s="1"/>
  <c r="K18" i="6"/>
  <c r="J9" i="6" s="1"/>
  <c r="J18" i="6"/>
  <c r="I9" i="6" s="1"/>
  <c r="I18" i="6"/>
  <c r="H9" i="6" s="1"/>
  <c r="H18" i="6"/>
  <c r="G9" i="6" s="1"/>
  <c r="G18" i="6"/>
  <c r="F9" i="6" s="1"/>
  <c r="F18" i="6"/>
  <c r="E9" i="6" s="1"/>
  <c r="E18" i="6"/>
  <c r="D9" i="6" s="1"/>
  <c r="D18" i="6"/>
  <c r="O17" i="6"/>
  <c r="N17" i="6"/>
  <c r="M17" i="6"/>
  <c r="L17" i="6"/>
  <c r="K17" i="6"/>
  <c r="J17" i="6"/>
  <c r="I17" i="6"/>
  <c r="H17" i="6"/>
  <c r="G17" i="6"/>
  <c r="F17" i="6"/>
  <c r="E17" i="6"/>
  <c r="D17" i="6"/>
  <c r="R16" i="6"/>
  <c r="P16" i="6"/>
  <c r="P15" i="6"/>
  <c r="O10" i="6"/>
  <c r="S9" i="6"/>
  <c r="R9" i="6"/>
  <c r="O7" i="6"/>
  <c r="S6" i="6"/>
  <c r="S25" i="6" s="1"/>
  <c r="R6" i="6"/>
  <c r="O6" i="6"/>
  <c r="N20" i="5"/>
  <c r="M20" i="5"/>
  <c r="L20" i="5"/>
  <c r="K20" i="5"/>
  <c r="J20" i="5"/>
  <c r="I20" i="5"/>
  <c r="H20" i="5"/>
  <c r="G20" i="5"/>
  <c r="F20" i="5"/>
  <c r="E20" i="5"/>
  <c r="D20" i="5"/>
  <c r="C20" i="5"/>
  <c r="O20" i="5" s="1"/>
  <c r="O19" i="5"/>
  <c r="O18" i="5"/>
  <c r="O17" i="5"/>
  <c r="N12" i="5"/>
  <c r="M12" i="5"/>
  <c r="L12" i="5"/>
  <c r="K12" i="5"/>
  <c r="J12" i="5"/>
  <c r="I12" i="5"/>
  <c r="H12" i="5"/>
  <c r="G12" i="5"/>
  <c r="F12" i="5"/>
  <c r="E12" i="5"/>
  <c r="D12" i="5"/>
  <c r="C12" i="5"/>
  <c r="O12" i="5" s="1"/>
  <c r="N11" i="5"/>
  <c r="N13" i="5" s="1"/>
  <c r="N7" i="5" s="1"/>
  <c r="M11" i="5"/>
  <c r="M13" i="5" s="1"/>
  <c r="M7" i="5" s="1"/>
  <c r="L11" i="5"/>
  <c r="L13" i="5" s="1"/>
  <c r="L7" i="5" s="1"/>
  <c r="K11" i="5"/>
  <c r="K13" i="5" s="1"/>
  <c r="K7" i="5" s="1"/>
  <c r="J11" i="5"/>
  <c r="J13" i="5" s="1"/>
  <c r="J7" i="5" s="1"/>
  <c r="I11" i="5"/>
  <c r="I13" i="5" s="1"/>
  <c r="I7" i="5" s="1"/>
  <c r="H11" i="5"/>
  <c r="H13" i="5" s="1"/>
  <c r="H7" i="5" s="1"/>
  <c r="G11" i="5"/>
  <c r="G13" i="5" s="1"/>
  <c r="G7" i="5" s="1"/>
  <c r="F11" i="5"/>
  <c r="F13" i="5" s="1"/>
  <c r="F7" i="5" s="1"/>
  <c r="E11" i="5"/>
  <c r="E13" i="5" s="1"/>
  <c r="E7" i="5" s="1"/>
  <c r="D11" i="5"/>
  <c r="D13" i="5" s="1"/>
  <c r="D7" i="5" s="1"/>
  <c r="C11" i="5"/>
  <c r="O11" i="5" s="1"/>
  <c r="O12" i="4"/>
  <c r="N9" i="4"/>
  <c r="M9" i="4"/>
  <c r="L9" i="4"/>
  <c r="K9" i="4"/>
  <c r="J9" i="4"/>
  <c r="I9" i="4"/>
  <c r="H9" i="4"/>
  <c r="G9" i="4"/>
  <c r="F9" i="4"/>
  <c r="E9" i="4"/>
  <c r="D9" i="4"/>
  <c r="C9" i="4"/>
  <c r="O9" i="4" s="1"/>
  <c r="O6" i="4"/>
  <c r="N18" i="3"/>
  <c r="M18" i="3"/>
  <c r="L18" i="3"/>
  <c r="K18" i="3"/>
  <c r="J18" i="3"/>
  <c r="I18" i="3"/>
  <c r="H18" i="3"/>
  <c r="G18" i="3"/>
  <c r="F18" i="3"/>
  <c r="E18" i="3"/>
  <c r="D18" i="3"/>
  <c r="C18" i="3"/>
  <c r="O18" i="3" s="1"/>
  <c r="O17" i="3"/>
  <c r="O16" i="3"/>
  <c r="N11" i="3"/>
  <c r="M11" i="3"/>
  <c r="L11" i="3"/>
  <c r="K11" i="3"/>
  <c r="J11" i="3"/>
  <c r="I11" i="3"/>
  <c r="H11" i="3"/>
  <c r="G11" i="3"/>
  <c r="F11" i="3"/>
  <c r="E11" i="3"/>
  <c r="D11" i="3"/>
  <c r="C11" i="3"/>
  <c r="O11" i="3" s="1"/>
  <c r="N10" i="3"/>
  <c r="N12" i="3" s="1"/>
  <c r="N6" i="3" s="1"/>
  <c r="M10" i="3"/>
  <c r="M12" i="3" s="1"/>
  <c r="M6" i="3" s="1"/>
  <c r="L10" i="3"/>
  <c r="L12" i="3" s="1"/>
  <c r="L6" i="3" s="1"/>
  <c r="K10" i="3"/>
  <c r="K12" i="3" s="1"/>
  <c r="K6" i="3" s="1"/>
  <c r="J10" i="3"/>
  <c r="J12" i="3" s="1"/>
  <c r="J6" i="3" s="1"/>
  <c r="I10" i="3"/>
  <c r="I12" i="3" s="1"/>
  <c r="I6" i="3" s="1"/>
  <c r="H10" i="3"/>
  <c r="H12" i="3" s="1"/>
  <c r="H6" i="3" s="1"/>
  <c r="G10" i="3"/>
  <c r="G12" i="3" s="1"/>
  <c r="G6" i="3" s="1"/>
  <c r="F10" i="3"/>
  <c r="F12" i="3" s="1"/>
  <c r="F6" i="3" s="1"/>
  <c r="E10" i="3"/>
  <c r="E12" i="3" s="1"/>
  <c r="E6" i="3" s="1"/>
  <c r="D10" i="3"/>
  <c r="D12" i="3" s="1"/>
  <c r="D6" i="3" s="1"/>
  <c r="C10" i="3"/>
  <c r="C12" i="3" s="1"/>
  <c r="O13" i="2"/>
  <c r="O12" i="2"/>
  <c r="O11" i="2"/>
  <c r="O10" i="2" s="1"/>
  <c r="N10" i="2"/>
  <c r="M10" i="2"/>
  <c r="L10" i="2"/>
  <c r="K10" i="2"/>
  <c r="J10" i="2"/>
  <c r="I10" i="2"/>
  <c r="H10" i="2"/>
  <c r="G10" i="2"/>
  <c r="F10" i="2"/>
  <c r="E10" i="2"/>
  <c r="D10" i="2"/>
  <c r="C10" i="2"/>
  <c r="O8" i="2"/>
  <c r="O7" i="2"/>
  <c r="N6" i="2"/>
  <c r="M6" i="2"/>
  <c r="L6" i="2"/>
  <c r="K6" i="2"/>
  <c r="J6" i="2"/>
  <c r="I6" i="2"/>
  <c r="H6" i="2"/>
  <c r="G6" i="2"/>
  <c r="F6" i="2"/>
  <c r="E6" i="2"/>
  <c r="D6" i="2"/>
  <c r="P17" i="6" l="1"/>
  <c r="C8" i="6"/>
  <c r="E20" i="6"/>
  <c r="E23" i="6" s="1"/>
  <c r="D8" i="6"/>
  <c r="D11" i="6" s="1"/>
  <c r="F20" i="6"/>
  <c r="F23" i="6" s="1"/>
  <c r="E8" i="6"/>
  <c r="E11" i="6" s="1"/>
  <c r="G20" i="6"/>
  <c r="G23" i="6" s="1"/>
  <c r="F8" i="6"/>
  <c r="F11" i="6" s="1"/>
  <c r="H20" i="6"/>
  <c r="H23" i="6" s="1"/>
  <c r="G8" i="6"/>
  <c r="G11" i="6" s="1"/>
  <c r="I20" i="6"/>
  <c r="I23" i="6" s="1"/>
  <c r="H8" i="6"/>
  <c r="H11" i="6" s="1"/>
  <c r="J20" i="6"/>
  <c r="J23" i="6" s="1"/>
  <c r="I8" i="6"/>
  <c r="I11" i="6" s="1"/>
  <c r="K20" i="6"/>
  <c r="K23" i="6" s="1"/>
  <c r="J8" i="6"/>
  <c r="J11" i="6" s="1"/>
  <c r="L20" i="6"/>
  <c r="L23" i="6" s="1"/>
  <c r="K8" i="6"/>
  <c r="K11" i="6" s="1"/>
  <c r="M20" i="6"/>
  <c r="M23" i="6" s="1"/>
  <c r="L8" i="6"/>
  <c r="L11" i="6" s="1"/>
  <c r="N20" i="6"/>
  <c r="N23" i="6" s="1"/>
  <c r="M8" i="6"/>
  <c r="M11" i="6" s="1"/>
  <c r="O20" i="6"/>
  <c r="O23" i="6" s="1"/>
  <c r="N8" i="6"/>
  <c r="N11" i="6" s="1"/>
  <c r="P18" i="6"/>
  <c r="C9" i="6"/>
  <c r="O9" i="6" s="1"/>
  <c r="C44" i="7"/>
  <c r="E21" i="11"/>
  <c r="O30" i="11"/>
  <c r="H31" i="11"/>
  <c r="O6" i="2"/>
  <c r="N7" i="11"/>
  <c r="O7" i="11" s="1"/>
  <c r="O18" i="11"/>
  <c r="K13" i="11"/>
  <c r="M13" i="11"/>
  <c r="F13" i="11"/>
  <c r="G13" i="11"/>
  <c r="L13" i="11"/>
  <c r="E13" i="11"/>
  <c r="I13" i="11"/>
  <c r="O8" i="11"/>
  <c r="O9" i="11"/>
  <c r="N13" i="11"/>
  <c r="J13" i="11"/>
  <c r="R14" i="2"/>
  <c r="K19" i="2"/>
  <c r="K21" i="2"/>
  <c r="I22" i="2"/>
  <c r="I14" i="2"/>
  <c r="I20" i="2"/>
  <c r="E21" i="2"/>
  <c r="E19" i="2"/>
  <c r="I21" i="2"/>
  <c r="I19" i="2"/>
  <c r="M21" i="2"/>
  <c r="M19" i="2"/>
  <c r="C20" i="2"/>
  <c r="C22" i="2"/>
  <c r="C14" i="2"/>
  <c r="G20" i="2"/>
  <c r="G22" i="2"/>
  <c r="G14" i="2"/>
  <c r="K20" i="2"/>
  <c r="K22" i="2"/>
  <c r="K14" i="2"/>
  <c r="O38" i="6"/>
  <c r="D13" i="11"/>
  <c r="K24" i="11"/>
  <c r="C19" i="2"/>
  <c r="C21" i="2"/>
  <c r="F21" i="2"/>
  <c r="F19" i="2"/>
  <c r="J21" i="2"/>
  <c r="J19" i="2"/>
  <c r="N21" i="2"/>
  <c r="N19" i="2"/>
  <c r="D22" i="2"/>
  <c r="D14" i="2"/>
  <c r="D20" i="2"/>
  <c r="H22" i="2"/>
  <c r="H14" i="2"/>
  <c r="H20" i="2"/>
  <c r="L22" i="2"/>
  <c r="L14" i="2"/>
  <c r="L20" i="2"/>
  <c r="G19" i="2"/>
  <c r="G21" i="2"/>
  <c r="M22" i="2"/>
  <c r="M14" i="2"/>
  <c r="M20" i="2"/>
  <c r="C6" i="3"/>
  <c r="O6" i="3" s="1"/>
  <c r="O12" i="3"/>
  <c r="C34" i="12"/>
  <c r="E22" i="2"/>
  <c r="E14" i="2"/>
  <c r="E20" i="2"/>
  <c r="D19" i="2"/>
  <c r="D21" i="2"/>
  <c r="H19" i="2"/>
  <c r="H21" i="2"/>
  <c r="L19" i="2"/>
  <c r="L21" i="2"/>
  <c r="F14" i="2"/>
  <c r="F20" i="2"/>
  <c r="F22" i="2"/>
  <c r="J14" i="2"/>
  <c r="J20" i="2"/>
  <c r="J22" i="2"/>
  <c r="N14" i="2"/>
  <c r="N20" i="2"/>
  <c r="N22" i="2"/>
  <c r="P37" i="6"/>
  <c r="P38" i="6" s="1"/>
  <c r="O10" i="11"/>
  <c r="H13" i="11"/>
  <c r="J24" i="11"/>
  <c r="O31" i="11"/>
  <c r="O10" i="3"/>
  <c r="C13" i="5"/>
  <c r="D20" i="6"/>
  <c r="D38" i="6"/>
  <c r="E24" i="10"/>
  <c r="E28" i="10"/>
  <c r="E32" i="10"/>
  <c r="C36" i="10"/>
  <c r="E35" i="10" s="1"/>
  <c r="C13" i="11"/>
  <c r="C24" i="11"/>
  <c r="E15" i="10"/>
  <c r="E18" i="10"/>
  <c r="E25" i="10"/>
  <c r="E29" i="10"/>
  <c r="E33" i="10"/>
  <c r="E16" i="10"/>
  <c r="E19" i="10"/>
  <c r="E22" i="10"/>
  <c r="E26" i="10"/>
  <c r="E30" i="10"/>
  <c r="E34" i="10"/>
  <c r="E23" i="10"/>
  <c r="E27" i="10"/>
  <c r="E24" i="11" l="1"/>
  <c r="O21" i="11"/>
  <c r="O24" i="11" s="1"/>
  <c r="C11" i="6"/>
  <c r="O11" i="6" s="1"/>
  <c r="O8" i="6"/>
  <c r="T25" i="6" s="1"/>
  <c r="O14" i="2"/>
  <c r="O13" i="11"/>
  <c r="H23" i="2"/>
  <c r="L23" i="2"/>
  <c r="D23" i="2"/>
  <c r="O20" i="2"/>
  <c r="J23" i="2"/>
  <c r="O21" i="2"/>
  <c r="M23" i="2"/>
  <c r="E23" i="2"/>
  <c r="D23" i="6"/>
  <c r="P20" i="6"/>
  <c r="P23" i="6" s="1"/>
  <c r="C23" i="2"/>
  <c r="O19" i="2"/>
  <c r="E21" i="10"/>
  <c r="E36" i="10" s="1"/>
  <c r="C7" i="5"/>
  <c r="O7" i="5" s="1"/>
  <c r="O13" i="5"/>
  <c r="G23" i="2"/>
  <c r="N23" i="2"/>
  <c r="F23" i="2"/>
  <c r="O22" i="2"/>
  <c r="I23" i="2"/>
  <c r="K23" i="2"/>
  <c r="O23" i="2" l="1"/>
</calcChain>
</file>

<file path=xl/sharedStrings.xml><?xml version="1.0" encoding="utf-8"?>
<sst xmlns="http://schemas.openxmlformats.org/spreadsheetml/2006/main" count="936" uniqueCount="292">
  <si>
    <t>Consumo combustible fuentes móviles 2020</t>
  </si>
  <si>
    <t>CONSUMO POR TIPO DE VEHÍCULO</t>
  </si>
  <si>
    <t>NO. VEHÍCULOS</t>
  </si>
  <si>
    <t>Suma de Consumo (galones)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</si>
  <si>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</si>
  <si>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</si>
  <si>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</si>
  <si>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</si>
  <si>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</si>
  <si>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</si>
  <si>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</si>
  <si>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</si>
  <si>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</si>
  <si>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</si>
  <si>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</si>
  <si>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</si>
  <si>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Total general</t>
  </si>
  <si>
    <t>Combustible</t>
  </si>
  <si>
    <t>Suma No. Placa</t>
  </si>
  <si>
    <t>ACPM</t>
  </si>
  <si>
    <t>Vehículos propios</t>
  </si>
  <si>
    <t>Equipos</t>
  </si>
  <si>
    <t>Vehículos alquilados</t>
  </si>
  <si>
    <t>GASOLINA</t>
  </si>
  <si>
    <t>Motos alquiladas</t>
  </si>
  <si>
    <t>CONSUMO PORCENTAJE DE MEZCLA</t>
  </si>
  <si>
    <t>Etiquetas de fila</t>
  </si>
  <si>
    <t>BIODIESEL</t>
  </si>
  <si>
    <t>ETANOL</t>
  </si>
  <si>
    <r>
      <rPr>
        <b/>
        <sz val="9"/>
        <color theme="1"/>
        <rFont val="Calibri"/>
        <family val="2"/>
      </rPr>
      <t>Nota: 
Resolución 40351 de 2017 del Ministerio de Minas y Energía.</t>
    </r>
    <r>
      <rPr>
        <sz val="9"/>
        <color theme="1"/>
        <rFont val="Calibri"/>
        <family val="2"/>
      </rPr>
      <t xml:space="preserve"> Porcentaje de mezcla en Bogotá, Centro del país desde el 01 de mayo de 2017:
B9 - Biodiesel 9% y Diesel o ACPM 91%
</t>
    </r>
    <r>
      <rPr>
        <b/>
        <sz val="9"/>
        <color theme="1"/>
        <rFont val="Calibri"/>
        <family val="2"/>
      </rPr>
      <t>Resolución 40184 de 2018 del Ministerio de Minas y Energía</t>
    </r>
    <r>
      <rPr>
        <sz val="9"/>
        <color theme="1"/>
        <rFont val="Calibri"/>
        <family val="2"/>
      </rPr>
      <t xml:space="preserve">. Porcentaje de mezcla en Bogotá, Centro del país desde el 01 de marzo de 2018:
B10 - Biodiesel 10% y Diesel o ACPM 90%
</t>
    </r>
    <r>
      <rPr>
        <b/>
        <sz val="9"/>
        <color theme="1"/>
        <rFont val="Calibri"/>
        <family val="2"/>
      </rPr>
      <t>Resolución 40626 de 2017 del Ministerio de Minas y Energía.</t>
    </r>
    <r>
      <rPr>
        <sz val="9"/>
        <color theme="1"/>
        <rFont val="Calibri"/>
        <family val="2"/>
      </rPr>
      <t xml:space="preserve"> Porcentaje de mezcla en todo el país desde el 6 de julio de 2017:
E8 - Etanol 8% y Gasolina 92%
</t>
    </r>
    <r>
      <rPr>
        <b/>
        <sz val="9"/>
        <color theme="1"/>
        <rFont val="Calibri"/>
        <family val="2"/>
      </rPr>
      <t>Resolución 40185 de 2018 del Ministerio de Minas y Energía</t>
    </r>
    <r>
      <rPr>
        <sz val="9"/>
        <color theme="1"/>
        <rFont val="Calibri"/>
        <family val="2"/>
      </rPr>
      <t>. Porcentaje de mezcla en todo el país desde el 01 de marzo de 2018:
E10 - Etanol 10% y Gasolina 90%</t>
    </r>
  </si>
  <si>
    <t>Consumo combustible fuentes estacionarias 2020</t>
  </si>
  <si>
    <t>NO. EQUIPOS</t>
  </si>
  <si>
    <t>Equipo</t>
  </si>
  <si>
    <t>Generación Biogas 2020</t>
  </si>
  <si>
    <t>Generación Biogás en la PTAR Salitre</t>
  </si>
  <si>
    <t>Suma de Producción biogás (m3)</t>
  </si>
  <si>
    <t>Suma de Biogas de combustión en TEA</t>
  </si>
  <si>
    <t>Suma de Biogas de combustión en Calderas</t>
  </si>
  <si>
    <t>Producción de Biogás en calderas</t>
  </si>
  <si>
    <t>Producción de Biogás en teas</t>
  </si>
  <si>
    <t>Consumo gas natural 2020</t>
  </si>
  <si>
    <t>CONSUMO TOTAL GAS NATURAL</t>
  </si>
  <si>
    <t>Suma de Consumo (m3/mes)</t>
  </si>
  <si>
    <t>CONSUMO POR ÁREA GAS NATURAL</t>
  </si>
  <si>
    <t>Gerencia Gestión Humana y Administrativa</t>
  </si>
  <si>
    <t>Gerencia Servicio al Cliente / Gerencia Tecnología</t>
  </si>
  <si>
    <t>CONSUMO POR INSTALACIÓN GAS NATURAL</t>
  </si>
  <si>
    <t>Casino Central</t>
  </si>
  <si>
    <t>Centro Operativo del Agua (COA)</t>
  </si>
  <si>
    <t>Consumo acetileno 2020</t>
  </si>
  <si>
    <t>CONSUMO MENSUAL</t>
  </si>
  <si>
    <t>Suma de Consumo (kg)</t>
  </si>
  <si>
    <t>CONSUMO ÁREA</t>
  </si>
  <si>
    <t>Consumo (kg)</t>
  </si>
  <si>
    <t>Gerencia Tecnología</t>
  </si>
  <si>
    <t>Cerencia Corporativa Sistema Maestro</t>
  </si>
  <si>
    <t>CONSUMO INSTALACIÓN</t>
  </si>
  <si>
    <t>Dir. Servicios Electromecánica</t>
  </si>
  <si>
    <t>Of. Jefatura Lab. de aguas</t>
  </si>
  <si>
    <t>Planta Tratami.Aguas Resid.El Salitre</t>
  </si>
  <si>
    <t>Consumo gases refrigerantes 2020</t>
  </si>
  <si>
    <t>CONSUMO MES</t>
  </si>
  <si>
    <t>Suma de Cantidad recargada
(kg)</t>
  </si>
  <si>
    <t>agos</t>
  </si>
  <si>
    <t xml:space="preserve">Nombre del gas </t>
  </si>
  <si>
    <t>Cantidad de equipos</t>
  </si>
  <si>
    <t>Cantidad recargada</t>
  </si>
  <si>
    <t>R12</t>
  </si>
  <si>
    <t>R134a</t>
  </si>
  <si>
    <t>Incubadora DBO</t>
  </si>
  <si>
    <t>R22</t>
  </si>
  <si>
    <t>Nevera</t>
  </si>
  <si>
    <t>R404A</t>
  </si>
  <si>
    <t>R407C</t>
  </si>
  <si>
    <t>Aire acondicionado</t>
  </si>
  <si>
    <t>Chiller</t>
  </si>
  <si>
    <t>Congelador</t>
  </si>
  <si>
    <t>Cantidad recargada (kg)
Gerencia</t>
  </si>
  <si>
    <t>Nombre del gas</t>
  </si>
  <si>
    <t>Nevecón</t>
  </si>
  <si>
    <t>Gerenca de Tecnología</t>
  </si>
  <si>
    <t>Total Gerencia Tecnologia</t>
  </si>
  <si>
    <t>Refrigerador</t>
  </si>
  <si>
    <t>Gerencia Corporativa de Sistema Maestro</t>
  </si>
  <si>
    <t>Total Gerencia Corporativa de Sistema Maestro</t>
  </si>
  <si>
    <t>Cantidad recargada (kg)</t>
  </si>
  <si>
    <t>Dir. Servicios de Informática</t>
  </si>
  <si>
    <t>Total Dir. Servicios de Informática</t>
  </si>
  <si>
    <t>Total Of. Jefatura Lab. de aguas</t>
  </si>
  <si>
    <t>Dir. Red Matriz Acuedcuto</t>
  </si>
  <si>
    <t>Total Dir. Red Matriz Acuedcuto</t>
  </si>
  <si>
    <t>PTAPTibitoc</t>
  </si>
  <si>
    <t>Total PTAP Tibitoc</t>
  </si>
  <si>
    <t>Consumo gases extintores 2020</t>
  </si>
  <si>
    <t>CONSUMO MENSUAL GENERAL</t>
  </si>
  <si>
    <t>INVENTARIO DE EXTINTORES</t>
  </si>
  <si>
    <t>Recarga total (kg)</t>
  </si>
  <si>
    <t>Cantidad</t>
  </si>
  <si>
    <t>Tipo de extintor</t>
  </si>
  <si>
    <t>CO2</t>
  </si>
  <si>
    <t>SOLKAFLAM</t>
  </si>
  <si>
    <t>TIPO K</t>
  </si>
  <si>
    <t>MULTIPROPOSITO</t>
  </si>
  <si>
    <t>AGUA PRESURIZADA</t>
  </si>
  <si>
    <t>BC</t>
  </si>
  <si>
    <t>INVENTARIO POR CAPACIDAD DEL EXTINTOR</t>
  </si>
  <si>
    <t>Kg</t>
  </si>
  <si>
    <t>2,5 galones</t>
  </si>
  <si>
    <t>9 litros</t>
  </si>
  <si>
    <t>10 Libras</t>
  </si>
  <si>
    <t>15 Libras</t>
  </si>
  <si>
    <t>20 Librras</t>
  </si>
  <si>
    <t>30 Libras</t>
  </si>
  <si>
    <t>50 Libras</t>
  </si>
  <si>
    <t>100 libras</t>
  </si>
  <si>
    <t>150 libras</t>
  </si>
  <si>
    <t>20 Libras</t>
  </si>
  <si>
    <t>150 Libras</t>
  </si>
  <si>
    <t>3700 gramos</t>
  </si>
  <si>
    <t>9000 gramos</t>
  </si>
  <si>
    <t>Consumo energía eléctrica adquirida 2020</t>
  </si>
  <si>
    <t>RESUMEN CONSUMO MENSUAL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</si>
  <si>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</si>
  <si>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</si>
  <si>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</si>
  <si>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</si>
  <si>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</si>
  <si>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</si>
  <si>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</si>
  <si>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</si>
  <si>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</si>
  <si>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</si>
  <si>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</si>
  <si>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</si>
  <si>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</t>
  </si>
  <si>
    <t>CONSUMO ACTIVA 
(Kwh/mes)</t>
  </si>
  <si>
    <t>No. Cuentas contrato</t>
  </si>
  <si>
    <t>RESUMEN CONSUMO POR CONCEPTO DE USO</t>
  </si>
  <si>
    <t>CONCEPTO</t>
  </si>
  <si>
    <t>CONSUMO  TOTAL ACTIVA  (KW/HORA)</t>
  </si>
  <si>
    <t>PORCENTAJE POR USO</t>
  </si>
  <si>
    <t>Bombeo</t>
  </si>
  <si>
    <t>Acueducto</t>
  </si>
  <si>
    <t>Alcantarillado</t>
  </si>
  <si>
    <t>Administrativo</t>
  </si>
  <si>
    <t>Edificios</t>
  </si>
  <si>
    <t>Servicios Médicos</t>
  </si>
  <si>
    <t>Operativo</t>
  </si>
  <si>
    <t>Macromedidores Acueducto</t>
  </si>
  <si>
    <t>Plan Maestro Alcantarillado</t>
  </si>
  <si>
    <t>Valvulas Acueducto</t>
  </si>
  <si>
    <t>Valvulas Alcantarillado</t>
  </si>
  <si>
    <t>Estructuras De Control</t>
  </si>
  <si>
    <t>Tanques De Almacenamiento</t>
  </si>
  <si>
    <t>Plantas De Tratamiento</t>
  </si>
  <si>
    <t>Portales</t>
  </si>
  <si>
    <t>Cades</t>
  </si>
  <si>
    <t>Bodegas</t>
  </si>
  <si>
    <t>Repetidoras</t>
  </si>
  <si>
    <t>Guardabosques</t>
  </si>
  <si>
    <t>PTAR Salitre</t>
  </si>
  <si>
    <t>TOTAL FACTURADO</t>
  </si>
  <si>
    <t>Consumo combustible transporte contratado para los empleados 2020</t>
  </si>
  <si>
    <t>Servicio de rutas</t>
  </si>
  <si>
    <t>Rutas</t>
  </si>
  <si>
    <t xml:space="preserve"> Vuelos aéreos 2020</t>
  </si>
  <si>
    <t>Medio transporte</t>
  </si>
  <si>
    <t>VUELO NACIONAL</t>
  </si>
  <si>
    <t>Cuenta de Itinerario</t>
  </si>
  <si>
    <r>
      <rPr>
        <b/>
        <sz val="11"/>
        <color theme="0"/>
        <rFont val="Calibri"/>
        <family val="2"/>
      </rPr>
      <t>Total passengers’ CO2/journey (KG)</t>
    </r>
    <r>
      <rPr>
        <b/>
        <vertAlign val="superscript"/>
        <sz val="11"/>
        <color rgb="FFFFFF00"/>
        <rFont val="Calibri"/>
        <family val="2"/>
      </rPr>
      <t>c</t>
    </r>
  </si>
  <si>
    <r>
      <rPr>
        <b/>
        <sz val="11"/>
        <color theme="0"/>
        <rFont val="Calibri"/>
        <family val="2"/>
      </rPr>
      <t>Aircraft Fuel Burn/journey (KG)</t>
    </r>
    <r>
      <rPr>
        <b/>
        <vertAlign val="superscript"/>
        <sz val="11"/>
        <color rgb="FFFFFF00"/>
        <rFont val="Calibri"/>
        <family val="2"/>
      </rPr>
      <t>ab</t>
    </r>
  </si>
  <si>
    <t>Distance (KM)</t>
  </si>
  <si>
    <t>Destino</t>
  </si>
  <si>
    <t>Cartagena - Bolívar</t>
  </si>
  <si>
    <t>Floridablanca - Santander</t>
  </si>
  <si>
    <t xml:space="preserve">Total general </t>
  </si>
  <si>
    <t>tCO2e/año</t>
  </si>
  <si>
    <t>Nota</t>
  </si>
  <si>
    <t>a. Fuel Burn information provided are for 1 aircraft per leg</t>
  </si>
  <si>
    <t>b. Aircraft Fuel Burn/journey = ∑Aircraft Fuel Burn/leg</t>
  </si>
  <si>
    <t>c. Total passengers’ CO2/journey = ∑Passenger CO2/pax/leg×Number of pax</t>
  </si>
  <si>
    <t>VUELO INTERNACIONAL</t>
  </si>
  <si>
    <t>TOTAL EMISIONES CO2e/año</t>
  </si>
  <si>
    <t>Insumos químicos PTAPs y PTAR Salitre 2020</t>
  </si>
  <si>
    <t>Insumo químico empleado</t>
  </si>
  <si>
    <t>Enero</t>
  </si>
  <si>
    <t>Febrero</t>
  </si>
  <si>
    <t>Marzo</t>
  </si>
  <si>
    <t>Abril</t>
  </si>
  <si>
    <t xml:space="preserve">Mayo </t>
  </si>
  <si>
    <t>Junio</t>
  </si>
  <si>
    <t>Julio</t>
  </si>
  <si>
    <t>Agosto</t>
  </si>
  <si>
    <t>Septiembre</t>
  </si>
  <si>
    <t>Octubre</t>
  </si>
  <si>
    <t xml:space="preserve">Noviembre </t>
  </si>
  <si>
    <t>Diciembre</t>
  </si>
  <si>
    <t>Cloro</t>
  </si>
  <si>
    <t>Cloruro férrico</t>
  </si>
  <si>
    <t>Sulfato de aluminio</t>
  </si>
  <si>
    <t>Cloruro de sodio</t>
  </si>
  <si>
    <t>Dioxido de cloro</t>
  </si>
  <si>
    <t>Hipoclorito de sodio</t>
  </si>
  <si>
    <t>Bicarbonato de sodio</t>
  </si>
  <si>
    <t>Cal viva</t>
  </si>
  <si>
    <t>Soda caústica</t>
  </si>
  <si>
    <t>Subtotal agua potable</t>
  </si>
  <si>
    <t>Subtotal agua residual</t>
  </si>
  <si>
    <t>Kg de insumo químico empleado para el tratamiento de agua residual</t>
  </si>
  <si>
    <t>Tipo de tratamiento</t>
  </si>
  <si>
    <t>Total año</t>
  </si>
  <si>
    <t>Cloruro férrico base seca</t>
  </si>
  <si>
    <t>Cloruro férrico base húmeda</t>
  </si>
  <si>
    <t>Polímero AN-934</t>
  </si>
  <si>
    <t>Polímero Flopam 4190</t>
  </si>
  <si>
    <t>Kg de insumo químico empleado para el tratamiento de agua potable</t>
  </si>
  <si>
    <t>Sulfato de aluminio liq.</t>
  </si>
  <si>
    <t>Sulfato de aluminio granular</t>
  </si>
  <si>
    <t>Cal hidratada</t>
  </si>
  <si>
    <t>Permanganato de potasio</t>
  </si>
  <si>
    <t>Policloruro de aluminio - PAC</t>
  </si>
  <si>
    <t>Dioxido de Cloro</t>
  </si>
  <si>
    <t>Polimero no iónico</t>
  </si>
  <si>
    <t>Polimero catiónico</t>
  </si>
  <si>
    <t>Cloruro de Sodio</t>
  </si>
  <si>
    <t>Polimero sólido</t>
  </si>
  <si>
    <t>Sal de mina</t>
  </si>
  <si>
    <t>Hipoclorito de sodio liq.</t>
  </si>
  <si>
    <t>Kg de insumo químico empleado por tipo de planta de tratamiento</t>
  </si>
  <si>
    <t>Cantidad consumida (kg)</t>
  </si>
  <si>
    <t>Mayo</t>
  </si>
  <si>
    <t>Noviembre</t>
  </si>
  <si>
    <t>Total</t>
  </si>
  <si>
    <t>PTAP Tibitoc</t>
  </si>
  <si>
    <t>Total sede</t>
  </si>
  <si>
    <t>PTAP Wiesner</t>
  </si>
  <si>
    <t>PTAP Dorado</t>
  </si>
  <si>
    <t>PTAP Yomasa</t>
  </si>
  <si>
    <t>PTAP Aguas Claras</t>
  </si>
  <si>
    <t>PTAP Vitelma</t>
  </si>
  <si>
    <t>PTAR El Salitre</t>
  </si>
  <si>
    <t>Consumo papel 2020</t>
  </si>
  <si>
    <t>CONSUMO MENSUAL EN kg CLASIFICADO POR TAMAÑO DE HOJA</t>
  </si>
  <si>
    <t>Suma de Peso (kg)</t>
  </si>
  <si>
    <t>Dirección Apoyo Comercial</t>
  </si>
  <si>
    <t>Carta</t>
  </si>
  <si>
    <t>Volante</t>
  </si>
  <si>
    <t>Dirección Dirección Servicios Administrativos</t>
  </si>
  <si>
    <t>Oficio</t>
  </si>
  <si>
    <t>CONSUMO MENSUAL EN No DE HOJAS CLASIFICADO PORTAMAÑO DE HOJAS</t>
  </si>
  <si>
    <t>Suma de Cantidad (hojas)</t>
  </si>
  <si>
    <t>RESMAS CONSUMIDAS DIRECCIÓN SERVICOS ADMINISTRATIVOS</t>
  </si>
  <si>
    <t>Suma de Cantidad (resmas)</t>
  </si>
  <si>
    <t>No HOJAS CONSUMIDAS EN DIRECCIÓN DE APOYO COMERCIAL</t>
  </si>
  <si>
    <t>Suma de Cantidad (hojas</t>
  </si>
  <si>
    <t>Total suscriptores</t>
  </si>
  <si>
    <t>Facturas</t>
  </si>
  <si>
    <t>Volantes</t>
  </si>
  <si>
    <t xml:space="preserve">Residuos no peligrosos no aprovechables 2020 </t>
  </si>
  <si>
    <t>Kg de residuos depositados en el relleno Doña Juana</t>
  </si>
  <si>
    <t>Cantidad de residuos generados</t>
  </si>
  <si>
    <t xml:space="preserve">Residuos  peligrosos 2020 </t>
  </si>
  <si>
    <t>Kg de residuos peligrosos por tipo de tratamiento</t>
  </si>
  <si>
    <t>Factor de emisión
kg CO2/kg residuos</t>
  </si>
  <si>
    <t>Relleno de seguridad</t>
  </si>
  <si>
    <t>Incineración</t>
  </si>
  <si>
    <t>Total sedes generadoras de respel</t>
  </si>
  <si>
    <t>Desactivación química</t>
  </si>
  <si>
    <t>Encapsulamiento</t>
  </si>
  <si>
    <t>Destrucción mecánica</t>
  </si>
  <si>
    <t>Tratamiento biológico/ Fisicoquímico en piscina</t>
  </si>
  <si>
    <t>Desactivación autoclave</t>
  </si>
  <si>
    <t>Disposición directa</t>
  </si>
  <si>
    <t>Kg de residuos peligrosos por tipo de tratamiento en las sedes generadoras</t>
  </si>
  <si>
    <t>Central de Operaciones Centro Nariño</t>
  </si>
  <si>
    <t>Subcentral de Operaciones Santa Lucía</t>
  </si>
  <si>
    <t>Subcentral de Operaciones Usaquén Occidental</t>
  </si>
  <si>
    <t>Centro Operativo del Agua</t>
  </si>
  <si>
    <t>PAC Zona 2</t>
  </si>
  <si>
    <t>Tierras inundadas 2020</t>
  </si>
  <si>
    <t>Embalse o laguna</t>
  </si>
  <si>
    <t> Hectáreas</t>
  </si>
  <si>
    <t>Total promedio</t>
  </si>
  <si>
    <t>Embalse San Rafael</t>
  </si>
  <si>
    <t>Embalse Chuza</t>
  </si>
  <si>
    <t>Embalse La Regadera</t>
  </si>
  <si>
    <t>Embalse Chisacá</t>
  </si>
  <si>
    <t>Embalse Aposentos</t>
  </si>
  <si>
    <t>Darsena  - PTAP Tibitoc</t>
  </si>
  <si>
    <t>Subtotal</t>
  </si>
  <si>
    <t>Laguna lodos PTAP Tibitoc</t>
  </si>
  <si>
    <t>Lagunas lodos PTAP Wiesner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</si>
</sst>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"/>
    <numFmt numFmtId="165" formatCode="#,##0.0"/>
    <numFmt numFmtId="166" formatCode="#.0"/>
    <numFmt numFmtId="167" formatCode="&quot;$&quot;#,##0"/>
    <numFmt numFmtId="168" formatCode="0.0"/>
    <numFmt numFmtId="169" formatCode="dd/mm/yyyy"/>
    <numFmt numFmtId="170" formatCode="&quot;$&quot;\ #,##0.00"/>
    <numFmt numFmtId="171" formatCode="mmmm\ yyyy"/>
    <numFmt numFmtId="172" formatCode="#,##0.000"/>
  </numFmts>
  <fonts count="32">
    <font>
      <sz val="11"/>
      <color theme="1"/>
      <name val="Calibri"/>
    </font>
    <font>
      <sz val="11"/>
      <name val="Calibri"/>
      <family val="2"/>
    </font>
    <font>
      <b/>
      <sz val="11"/>
      <color rgb="FF00B0F0"/>
      <name val="Calibri"/>
      <family val="2"/>
    </font>
    <font>
      <b/>
      <sz val="11"/>
      <color theme="1"/>
      <name val="Calibri"/>
      <family val="2"/>
    </font>
    <font>
      <b/>
      <sz val="28"/>
      <color rgb="FF00B0F0"/>
      <name val="Calibri"/>
      <family val="2"/>
    </font>
    <font>
      <b/>
      <sz val="11"/>
      <color theme="0"/>
      <name val="Calibri"/>
      <family val="2"/>
    </font>
    <font>
      <b/>
      <sz val="9"/>
      <color theme="1"/>
      <name val="Calibri"/>
      <family val="2"/>
    </font>
    <font>
      <b/>
      <sz val="11"/>
      <color theme="4"/>
      <name val="Calibri"/>
      <family val="2"/>
    </font>
    <font>
      <sz val="11"/>
      <color theme="1"/>
      <name val="Calibri"/>
      <family val="2"/>
    </font>
    <font>
      <b/>
      <sz val="11"/>
      <color rgb="FFF2F2F2"/>
      <name val="Calibri"/>
      <family val="2"/>
    </font>
    <font>
      <b/>
      <sz val="36"/>
      <color rgb="FF00B0F0"/>
      <name val="Calibri"/>
      <family val="2"/>
    </font>
    <font>
      <b/>
      <sz val="24"/>
      <color rgb="FF00B0F0"/>
      <name val="Calibri"/>
      <family val="2"/>
    </font>
    <font>
      <sz val="11"/>
      <color theme="0"/>
      <name val="Calibri"/>
      <family val="2"/>
    </font>
    <font>
      <b/>
      <sz val="26"/>
      <color rgb="FF00B0F0"/>
      <name val="Calibri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b/>
      <sz val="16"/>
      <color theme="4"/>
      <name val="Calibri"/>
      <family val="2"/>
    </font>
    <font>
      <sz val="9"/>
      <color theme="1"/>
      <name val="Calibri"/>
      <family val="2"/>
    </font>
    <font>
      <b/>
      <vertAlign val="superscript"/>
      <sz val="11"/>
      <color rgb="FFFFFF00"/>
      <name val="Calibri"/>
      <family val="2"/>
    </font>
    <font>
      <sz val="11"/>
      <name val="Arial"/>
      <family val="2"/>
    </font>
    <font>
      <sz val="11"/>
      <color theme="1"/>
      <name val="Arial"/>
      <family val="2"/>
    </font>
    <font>
      <sz val="11"/>
      <color rgb="FF000000"/>
      <name val="Calibri"/>
      <family val="2"/>
    </font>
    <font>
      <b/>
      <sz val="11"/>
      <color rgb="FF000000"/>
      <name val="Calibri"/>
      <charset val="1"/>
    </font>
    <font>
      <b/>
      <sz val="11"/>
      <color rgb="FF000000"/>
      <name val="Calibri"/>
      <family val="2"/>
    </font>
    <font>
      <sz val="11"/>
      <color rgb="FF000000"/>
      <name val="Arial"/>
    </font>
    <font>
      <b/>
      <sz val="11"/>
      <color theme="1"/>
      <name val="Arial"/>
    </font>
    <font>
      <sz val="11"/>
      <color theme="1"/>
      <name val="Calibri"/>
    </font>
    <font>
      <b/>
      <sz val="11"/>
      <color rgb="FFFFFFFF"/>
      <name val="Calibri"/>
    </font>
    <font>
      <sz val="11"/>
      <color rgb="FF000000"/>
      <name val="Calibri"/>
    </font>
    <font>
      <sz val="11"/>
      <name val="Calibri"/>
    </font>
    <font>
      <b/>
      <sz val="11"/>
      <color rgb="FF000000"/>
      <name val="Calibri"/>
    </font>
    <font>
      <b/>
      <sz val="11"/>
      <color rgb="FF1F497D"/>
      <name val="Calibri"/>
    </font>
  </fonts>
  <fills count="13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4"/>
        <bgColor theme="4"/>
      </patternFill>
    </fill>
    <fill>
      <patternFill patternType="solid">
        <fgColor rgb="FFDBE5F1"/>
        <bgColor rgb="FFDBE5F1"/>
      </patternFill>
    </fill>
    <fill>
      <patternFill patternType="solid">
        <fgColor rgb="FFFF0000"/>
        <bgColor rgb="FFFF0000"/>
      </patternFill>
    </fill>
    <fill>
      <patternFill patternType="solid">
        <fgColor rgb="FF548DD4"/>
        <bgColor rgb="FF548DD4"/>
      </patternFill>
    </fill>
    <fill>
      <patternFill patternType="solid">
        <fgColor rgb="FFB8CCE4"/>
        <bgColor rgb="FFB8CCE4"/>
      </patternFill>
    </fill>
    <fill>
      <patternFill patternType="solid">
        <fgColor rgb="FF366092"/>
        <bgColor rgb="FF366092"/>
      </patternFill>
    </fill>
    <fill>
      <patternFill patternType="solid">
        <fgColor rgb="FFB4C6E7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4F81BD"/>
        <bgColor rgb="FF4F81BD"/>
      </patternFill>
    </fill>
    <fill>
      <patternFill patternType="solid">
        <fgColor rgb="FFFFFFFF"/>
        <bgColor rgb="FF000000"/>
      </patternFill>
    </fill>
  </fills>
  <borders count="21">
    <border>
      <left/>
      <right/>
      <top/>
      <bottom/>
      <diagonal/>
    </border>
    <border>
      <left style="medium">
        <color rgb="FF00B0F0"/>
      </left>
      <right/>
      <top style="medium">
        <color rgb="FF00B0F0"/>
      </top>
      <bottom style="medium">
        <color rgb="FF00B0F0"/>
      </bottom>
      <diagonal/>
    </border>
    <border>
      <left/>
      <right/>
      <top style="medium">
        <color rgb="FF00B0F0"/>
      </top>
      <bottom style="medium">
        <color rgb="FF00B0F0"/>
      </bottom>
      <diagonal/>
    </border>
    <border>
      <left/>
      <right style="medium">
        <color rgb="FF00B0F0"/>
      </right>
      <top style="medium">
        <color rgb="FF00B0F0"/>
      </top>
      <bottom style="medium">
        <color rgb="FF00B0F0"/>
      </bottom>
      <diagonal/>
    </border>
    <border>
      <left/>
      <right/>
      <top style="thin">
        <color rgb="FF366092"/>
      </top>
      <bottom style="medium">
        <color rgb="FF366092"/>
      </bottom>
      <diagonal/>
    </border>
    <border>
      <left/>
      <right/>
      <top style="thin">
        <color rgb="FF95B3D7"/>
      </top>
      <bottom/>
      <diagonal/>
    </border>
    <border>
      <left style="thick">
        <color rgb="FF00B0F0"/>
      </left>
      <right/>
      <top style="thick">
        <color rgb="FF00B0F0"/>
      </top>
      <bottom style="thick">
        <color rgb="FF00B0F0"/>
      </bottom>
      <diagonal/>
    </border>
    <border>
      <left/>
      <right/>
      <top style="thick">
        <color rgb="FF00B0F0"/>
      </top>
      <bottom style="thick">
        <color rgb="FF00B0F0"/>
      </bottom>
      <diagonal/>
    </border>
    <border>
      <left/>
      <right style="thick">
        <color rgb="FF00B0F0"/>
      </right>
      <top style="thick">
        <color rgb="FF00B0F0"/>
      </top>
      <bottom style="thick">
        <color rgb="FF00B0F0"/>
      </bottom>
      <diagonal/>
    </border>
    <border>
      <left/>
      <right/>
      <top style="thin">
        <color rgb="FF366092"/>
      </top>
      <bottom style="thin">
        <color rgb="FFDBE5F1"/>
      </bottom>
      <diagonal/>
    </border>
    <border>
      <left/>
      <right/>
      <top style="thin">
        <color rgb="FF366092"/>
      </top>
      <bottom style="thin">
        <color rgb="FFB8CCE4"/>
      </bottom>
      <diagonal/>
    </border>
    <border>
      <left/>
      <right/>
      <top style="thin">
        <color rgb="FF366092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1F497D"/>
      </top>
      <bottom style="double">
        <color rgb="FF1F497D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366092"/>
      </top>
      <bottom/>
      <diagonal/>
    </border>
    <border>
      <left/>
      <right/>
      <top/>
      <bottom/>
      <diagonal/>
    </border>
    <border>
      <left/>
      <right/>
      <top/>
      <bottom style="medium">
        <color rgb="FF366092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1">
    <xf numFmtId="0" fontId="0" fillId="0" borderId="0" xfId="0"/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165" fontId="0" fillId="0" borderId="0" xfId="0" applyNumberFormat="1"/>
    <xf numFmtId="166" fontId="0" fillId="0" borderId="0" xfId="0" applyNumberFormat="1" applyAlignment="1">
      <alignment horizontal="right"/>
    </xf>
    <xf numFmtId="166" fontId="0" fillId="0" borderId="0" xfId="0" applyNumberFormat="1"/>
    <xf numFmtId="0" fontId="3" fillId="0" borderId="4" xfId="0" applyFont="1" applyBorder="1" applyAlignment="1">
      <alignment horizontal="left"/>
    </xf>
    <xf numFmtId="165" fontId="3" fillId="0" borderId="4" xfId="0" applyNumberFormat="1" applyFont="1" applyBorder="1"/>
    <xf numFmtId="4" fontId="0" fillId="0" borderId="0" xfId="0" applyNumberFormat="1"/>
    <xf numFmtId="0" fontId="3" fillId="0" borderId="0" xfId="0" applyFont="1"/>
    <xf numFmtId="0" fontId="3" fillId="4" borderId="5" xfId="0" applyFont="1" applyFill="1" applyBorder="1" applyAlignment="1">
      <alignment horizontal="left"/>
    </xf>
    <xf numFmtId="4" fontId="3" fillId="4" borderId="5" xfId="0" applyNumberFormat="1" applyFont="1" applyFill="1" applyBorder="1"/>
    <xf numFmtId="0" fontId="6" fillId="0" borderId="0" xfId="0" applyFont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0" fontId="3" fillId="0" borderId="4" xfId="0" applyFont="1" applyBorder="1"/>
    <xf numFmtId="4" fontId="7" fillId="0" borderId="0" xfId="0" applyNumberFormat="1" applyFont="1" applyAlignment="1">
      <alignment horizontal="center"/>
    </xf>
    <xf numFmtId="2" fontId="3" fillId="0" borderId="4" xfId="0" applyNumberFormat="1" applyFont="1" applyBorder="1"/>
    <xf numFmtId="167" fontId="3" fillId="0" borderId="0" xfId="0" applyNumberFormat="1" applyFont="1"/>
    <xf numFmtId="2" fontId="3" fillId="0" borderId="0" xfId="0" applyNumberFormat="1" applyFont="1"/>
    <xf numFmtId="0" fontId="8" fillId="0" borderId="0" xfId="0" applyFont="1"/>
    <xf numFmtId="9" fontId="0" fillId="0" borderId="0" xfId="0" applyNumberFormat="1"/>
    <xf numFmtId="2" fontId="0" fillId="0" borderId="0" xfId="0" applyNumberFormat="1"/>
    <xf numFmtId="168" fontId="3" fillId="0" borderId="4" xfId="0" applyNumberFormat="1" applyFont="1" applyBorder="1"/>
    <xf numFmtId="168" fontId="0" fillId="0" borderId="0" xfId="0" applyNumberFormat="1" applyAlignment="1">
      <alignment horizontal="left"/>
    </xf>
    <xf numFmtId="168" fontId="0" fillId="0" borderId="0" xfId="0" applyNumberFormat="1"/>
    <xf numFmtId="1" fontId="0" fillId="0" borderId="0" xfId="0" applyNumberFormat="1"/>
    <xf numFmtId="1" fontId="8" fillId="0" borderId="0" xfId="0" applyNumberFormat="1" applyFont="1"/>
    <xf numFmtId="1" fontId="3" fillId="0" borderId="4" xfId="0" applyNumberFormat="1" applyFont="1" applyBorder="1"/>
    <xf numFmtId="0" fontId="3" fillId="0" borderId="0" xfId="0" applyFont="1" applyAlignment="1">
      <alignment horizontal="left"/>
    </xf>
    <xf numFmtId="1" fontId="3" fillId="0" borderId="0" xfId="0" applyNumberFormat="1" applyFont="1"/>
    <xf numFmtId="0" fontId="0" fillId="0" borderId="0" xfId="0" applyAlignment="1">
      <alignment vertical="center"/>
    </xf>
    <xf numFmtId="168" fontId="3" fillId="0" borderId="0" xfId="0" applyNumberFormat="1" applyFont="1"/>
    <xf numFmtId="0" fontId="0" fillId="0" borderId="0" xfId="0" applyAlignment="1">
      <alignment horizontal="center" vertical="center"/>
    </xf>
    <xf numFmtId="2" fontId="3" fillId="0" borderId="4" xfId="0" applyNumberFormat="1" applyFont="1" applyBorder="1" applyAlignment="1">
      <alignment horizontal="left"/>
    </xf>
    <xf numFmtId="2" fontId="3" fillId="0" borderId="4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right"/>
    </xf>
    <xf numFmtId="0" fontId="2" fillId="0" borderId="0" xfId="0" applyFont="1"/>
    <xf numFmtId="0" fontId="0" fillId="0" borderId="0" xfId="0" applyAlignment="1">
      <alignment horizontal="center"/>
    </xf>
    <xf numFmtId="3" fontId="0" fillId="0" borderId="0" xfId="0" applyNumberFormat="1"/>
    <xf numFmtId="3" fontId="0" fillId="0" borderId="0" xfId="0" applyNumberFormat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5" fillId="8" borderId="9" xfId="0" applyFont="1" applyFill="1" applyBorder="1"/>
    <xf numFmtId="3" fontId="5" fillId="8" borderId="10" xfId="0" applyNumberFormat="1" applyFont="1" applyFill="1" applyBorder="1"/>
    <xf numFmtId="0" fontId="5" fillId="8" borderId="10" xfId="0" applyFont="1" applyFill="1" applyBorder="1"/>
    <xf numFmtId="0" fontId="5" fillId="8" borderId="11" xfId="0" applyFont="1" applyFill="1" applyBorder="1"/>
    <xf numFmtId="0" fontId="0" fillId="0" borderId="0" xfId="0" applyAlignment="1">
      <alignment horizontal="center" wrapText="1"/>
    </xf>
    <xf numFmtId="3" fontId="0" fillId="0" borderId="12" xfId="0" applyNumberFormat="1" applyBorder="1" applyAlignment="1">
      <alignment horizontal="center" vertical="center"/>
    </xf>
    <xf numFmtId="3" fontId="0" fillId="0" borderId="13" xfId="0" applyNumberFormat="1" applyBorder="1" applyAlignment="1">
      <alignment horizontal="center" vertical="center"/>
    </xf>
    <xf numFmtId="3" fontId="3" fillId="0" borderId="12" xfId="0" applyNumberFormat="1" applyFont="1" applyBorder="1" applyAlignment="1">
      <alignment horizontal="center" vertical="center"/>
    </xf>
    <xf numFmtId="3" fontId="0" fillId="0" borderId="0" xfId="0" applyNumberFormat="1" applyAlignment="1">
      <alignment vertical="center"/>
    </xf>
    <xf numFmtId="9" fontId="0" fillId="0" borderId="0" xfId="0" applyNumberFormat="1" applyAlignment="1">
      <alignment horizontal="center"/>
    </xf>
    <xf numFmtId="0" fontId="3" fillId="0" borderId="14" xfId="0" applyFont="1" applyBorder="1" applyAlignment="1">
      <alignment vertical="center"/>
    </xf>
    <xf numFmtId="3" fontId="3" fillId="0" borderId="14" xfId="0" applyNumberFormat="1" applyFont="1" applyBorder="1" applyAlignment="1">
      <alignment vertical="center"/>
    </xf>
    <xf numFmtId="9" fontId="3" fillId="0" borderId="14" xfId="0" applyNumberFormat="1" applyFont="1" applyBorder="1" applyAlignment="1">
      <alignment vertical="center"/>
    </xf>
    <xf numFmtId="0" fontId="12" fillId="0" borderId="0" xfId="0" applyFont="1"/>
    <xf numFmtId="172" fontId="0" fillId="0" borderId="0" xfId="0" applyNumberFormat="1"/>
    <xf numFmtId="0" fontId="3" fillId="0" borderId="15" xfId="0" applyFont="1" applyBorder="1"/>
    <xf numFmtId="3" fontId="3" fillId="0" borderId="15" xfId="0" applyNumberFormat="1" applyFont="1" applyBorder="1"/>
    <xf numFmtId="172" fontId="3" fillId="0" borderId="15" xfId="0" applyNumberFormat="1" applyFont="1" applyBorder="1"/>
    <xf numFmtId="164" fontId="0" fillId="0" borderId="0" xfId="0" applyNumberFormat="1"/>
    <xf numFmtId="1" fontId="3" fillId="0" borderId="15" xfId="0" applyNumberFormat="1" applyFont="1" applyBorder="1"/>
    <xf numFmtId="0" fontId="1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15" xfId="0" applyFont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2" fontId="16" fillId="0" borderId="0" xfId="0" applyNumberFormat="1" applyFont="1"/>
    <xf numFmtId="0" fontId="3" fillId="0" borderId="4" xfId="0" applyFont="1" applyBorder="1" applyAlignment="1">
      <alignment wrapText="1"/>
    </xf>
    <xf numFmtId="0" fontId="8" fillId="0" borderId="0" xfId="0" applyFont="1" applyAlignment="1">
      <alignment vertical="center"/>
    </xf>
    <xf numFmtId="0" fontId="5" fillId="3" borderId="17" xfId="0" applyFont="1" applyFill="1" applyBorder="1" applyAlignment="1">
      <alignment vertical="center"/>
    </xf>
    <xf numFmtId="0" fontId="9" fillId="6" borderId="17" xfId="0" applyFont="1" applyFill="1" applyBorder="1" applyAlignment="1">
      <alignment horizontal="left" vertical="center" wrapText="1"/>
    </xf>
    <xf numFmtId="0" fontId="9" fillId="6" borderId="17" xfId="0" applyFont="1" applyFill="1" applyBorder="1" applyAlignment="1">
      <alignment horizontal="center" vertical="center"/>
    </xf>
    <xf numFmtId="0" fontId="8" fillId="0" borderId="0" xfId="0" applyFont="1" applyAlignment="1">
      <alignment horizontal="left"/>
    </xf>
    <xf numFmtId="0" fontId="3" fillId="7" borderId="17" xfId="0" applyFont="1" applyFill="1" applyBorder="1"/>
    <xf numFmtId="1" fontId="3" fillId="7" borderId="17" xfId="0" applyNumberFormat="1" applyFont="1" applyFill="1" applyBorder="1"/>
    <xf numFmtId="168" fontId="3" fillId="7" borderId="17" xfId="0" applyNumberFormat="1" applyFont="1" applyFill="1" applyBorder="1"/>
    <xf numFmtId="0" fontId="8" fillId="2" borderId="17" xfId="0" applyFont="1" applyFill="1" applyBorder="1"/>
    <xf numFmtId="0" fontId="5" fillId="3" borderId="16" xfId="0" applyFont="1" applyFill="1" applyBorder="1"/>
    <xf numFmtId="0" fontId="5" fillId="3" borderId="17" xfId="0" applyFont="1" applyFill="1" applyBorder="1"/>
    <xf numFmtId="0" fontId="3" fillId="4" borderId="17" xfId="0" applyFont="1" applyFill="1" applyBorder="1" applyAlignment="1">
      <alignment horizontal="left"/>
    </xf>
    <xf numFmtId="164" fontId="3" fillId="4" borderId="17" xfId="0" applyNumberFormat="1" applyFont="1" applyFill="1" applyBorder="1" applyAlignment="1">
      <alignment horizontal="left"/>
    </xf>
    <xf numFmtId="0" fontId="20" fillId="0" borderId="0" xfId="0" applyFont="1"/>
    <xf numFmtId="166" fontId="8" fillId="0" borderId="0" xfId="0" applyNumberFormat="1" applyFont="1" applyAlignment="1">
      <alignment horizontal="right"/>
    </xf>
    <xf numFmtId="165" fontId="8" fillId="0" borderId="0" xfId="0" applyNumberFormat="1" applyFont="1"/>
    <xf numFmtId="165" fontId="3" fillId="4" borderId="17" xfId="0" applyNumberFormat="1" applyFont="1" applyFill="1" applyBorder="1" applyAlignment="1">
      <alignment horizontal="center"/>
    </xf>
    <xf numFmtId="4" fontId="8" fillId="0" borderId="0" xfId="0" applyNumberFormat="1" applyFont="1"/>
    <xf numFmtId="164" fontId="3" fillId="4" borderId="17" xfId="0" applyNumberFormat="1" applyFont="1" applyFill="1" applyBorder="1" applyAlignment="1">
      <alignment horizontal="center"/>
    </xf>
    <xf numFmtId="165" fontId="3" fillId="4" borderId="17" xfId="0" applyNumberFormat="1" applyFont="1" applyFill="1" applyBorder="1" applyAlignment="1">
      <alignment horizontal="left"/>
    </xf>
    <xf numFmtId="165" fontId="3" fillId="4" borderId="17" xfId="0" applyNumberFormat="1" applyFont="1" applyFill="1" applyBorder="1" applyAlignment="1">
      <alignment horizontal="center" vertical="center"/>
    </xf>
    <xf numFmtId="165" fontId="8" fillId="0" borderId="0" xfId="0" applyNumberFormat="1" applyFont="1" applyAlignment="1">
      <alignment horizontal="right"/>
    </xf>
    <xf numFmtId="4" fontId="3" fillId="0" borderId="0" xfId="0" applyNumberFormat="1" applyFont="1"/>
    <xf numFmtId="0" fontId="3" fillId="0" borderId="17" xfId="0" applyFont="1" applyBorder="1" applyAlignment="1">
      <alignment horizontal="left"/>
    </xf>
    <xf numFmtId="4" fontId="3" fillId="0" borderId="17" xfId="0" applyNumberFormat="1" applyFont="1" applyBorder="1"/>
    <xf numFmtId="4" fontId="3" fillId="0" borderId="4" xfId="0" applyNumberFormat="1" applyFont="1" applyBorder="1"/>
    <xf numFmtId="0" fontId="14" fillId="0" borderId="0" xfId="0" applyFont="1"/>
    <xf numFmtId="0" fontId="3" fillId="4" borderId="0" xfId="0" applyFont="1" applyFill="1" applyAlignment="1">
      <alignment horizontal="left"/>
    </xf>
    <xf numFmtId="0" fontId="0" fillId="2" borderId="17" xfId="0" applyFill="1" applyBorder="1"/>
    <xf numFmtId="4" fontId="3" fillId="4" borderId="17" xfId="0" applyNumberFormat="1" applyFont="1" applyFill="1" applyBorder="1" applyAlignment="1">
      <alignment horizontal="left"/>
    </xf>
    <xf numFmtId="1" fontId="0" fillId="2" borderId="17" xfId="0" applyNumberFormat="1" applyFill="1" applyBorder="1"/>
    <xf numFmtId="0" fontId="9" fillId="6" borderId="17" xfId="0" applyFont="1" applyFill="1" applyBorder="1" applyAlignment="1">
      <alignment horizontal="center" vertical="center" wrapText="1"/>
    </xf>
    <xf numFmtId="2" fontId="3" fillId="7" borderId="17" xfId="0" applyNumberFormat="1" applyFont="1" applyFill="1" applyBorder="1"/>
    <xf numFmtId="169" fontId="5" fillId="3" borderId="17" xfId="0" applyNumberFormat="1" applyFont="1" applyFill="1" applyBorder="1"/>
    <xf numFmtId="169" fontId="5" fillId="3" borderId="17" xfId="0" applyNumberFormat="1" applyFont="1" applyFill="1" applyBorder="1" applyAlignment="1">
      <alignment horizontal="left" vertical="center"/>
    </xf>
    <xf numFmtId="169" fontId="5" fillId="3" borderId="17" xfId="0" applyNumberFormat="1" applyFont="1" applyFill="1" applyBorder="1" applyAlignment="1">
      <alignment horizontal="center" vertical="center"/>
    </xf>
    <xf numFmtId="0" fontId="5" fillId="8" borderId="17" xfId="0" applyFont="1" applyFill="1" applyBorder="1" applyAlignment="1">
      <alignment horizontal="center"/>
    </xf>
    <xf numFmtId="3" fontId="5" fillId="8" borderId="17" xfId="0" applyNumberFormat="1" applyFont="1" applyFill="1" applyBorder="1" applyAlignment="1">
      <alignment horizontal="center" vertical="center" wrapText="1"/>
    </xf>
    <xf numFmtId="170" fontId="5" fillId="8" borderId="17" xfId="0" applyNumberFormat="1" applyFont="1" applyFill="1" applyBorder="1" applyAlignment="1">
      <alignment vertical="center" wrapText="1"/>
    </xf>
    <xf numFmtId="170" fontId="5" fillId="8" borderId="17" xfId="0" applyNumberFormat="1" applyFont="1" applyFill="1" applyBorder="1" applyAlignment="1">
      <alignment horizontal="center" vertical="center" wrapText="1"/>
    </xf>
    <xf numFmtId="0" fontId="3" fillId="4" borderId="17" xfId="0" applyFont="1" applyFill="1" applyBorder="1" applyAlignment="1">
      <alignment vertical="center"/>
    </xf>
    <xf numFmtId="3" fontId="3" fillId="4" borderId="17" xfId="0" applyNumberFormat="1" applyFont="1" applyFill="1" applyBorder="1" applyAlignment="1">
      <alignment vertical="center"/>
    </xf>
    <xf numFmtId="0" fontId="0" fillId="4" borderId="17" xfId="0" applyFill="1" applyBorder="1"/>
    <xf numFmtId="9" fontId="3" fillId="4" borderId="17" xfId="0" applyNumberFormat="1" applyFont="1" applyFill="1" applyBorder="1" applyAlignment="1">
      <alignment horizontal="center"/>
    </xf>
    <xf numFmtId="0" fontId="0" fillId="2" borderId="17" xfId="0" applyFill="1" applyBorder="1" applyAlignment="1">
      <alignment horizontal="center" vertical="center"/>
    </xf>
    <xf numFmtId="2" fontId="5" fillId="6" borderId="17" xfId="0" applyNumberFormat="1" applyFont="1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3" fillId="6" borderId="17" xfId="0" applyFont="1" applyFill="1" applyBorder="1"/>
    <xf numFmtId="0" fontId="0" fillId="6" borderId="17" xfId="0" applyFill="1" applyBorder="1"/>
    <xf numFmtId="171" fontId="3" fillId="6" borderId="17" xfId="0" applyNumberFormat="1" applyFont="1" applyFill="1" applyBorder="1"/>
    <xf numFmtId="0" fontId="3" fillId="7" borderId="17" xfId="0" applyFont="1" applyFill="1" applyBorder="1" applyAlignment="1">
      <alignment horizontal="left"/>
    </xf>
    <xf numFmtId="172" fontId="0" fillId="7" borderId="17" xfId="0" applyNumberFormat="1" applyFill="1" applyBorder="1"/>
    <xf numFmtId="3" fontId="0" fillId="7" borderId="17" xfId="0" applyNumberFormat="1" applyFill="1" applyBorder="1"/>
    <xf numFmtId="164" fontId="0" fillId="7" borderId="17" xfId="0" applyNumberFormat="1" applyFill="1" applyBorder="1"/>
    <xf numFmtId="3" fontId="3" fillId="7" borderId="17" xfId="0" applyNumberFormat="1" applyFont="1" applyFill="1" applyBorder="1"/>
    <xf numFmtId="0" fontId="21" fillId="0" borderId="17" xfId="0" applyFont="1" applyBorder="1"/>
    <xf numFmtId="0" fontId="5" fillId="3" borderId="0" xfId="0" applyFont="1" applyFill="1" applyAlignment="1">
      <alignment vertical="center"/>
    </xf>
    <xf numFmtId="0" fontId="3" fillId="0" borderId="0" xfId="0" applyFont="1" applyAlignment="1">
      <alignment wrapText="1"/>
    </xf>
    <xf numFmtId="0" fontId="5" fillId="0" borderId="0" xfId="0" applyFont="1" applyAlignment="1">
      <alignment vertical="center"/>
    </xf>
    <xf numFmtId="0" fontId="9" fillId="6" borderId="0" xfId="0" applyFont="1" applyFill="1" applyAlignment="1">
      <alignment horizontal="left" vertical="center" wrapText="1"/>
    </xf>
    <xf numFmtId="0" fontId="9" fillId="6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top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top" wrapText="1"/>
    </xf>
    <xf numFmtId="0" fontId="3" fillId="9" borderId="0" xfId="0" applyFont="1" applyFill="1" applyAlignment="1">
      <alignment vertical="center"/>
    </xf>
    <xf numFmtId="0" fontId="3" fillId="7" borderId="0" xfId="0" applyFont="1" applyFill="1"/>
    <xf numFmtId="0" fontId="3" fillId="0" borderId="0" xfId="0" applyFont="1" applyAlignment="1">
      <alignment vertical="center" wrapText="1"/>
    </xf>
    <xf numFmtId="1" fontId="3" fillId="0" borderId="0" xfId="0" applyNumberFormat="1" applyFont="1" applyAlignment="1">
      <alignment vertical="center"/>
    </xf>
    <xf numFmtId="1" fontId="3" fillId="0" borderId="18" xfId="0" applyNumberFormat="1" applyFont="1" applyBorder="1" applyAlignment="1">
      <alignment vertical="center"/>
    </xf>
    <xf numFmtId="1" fontId="3" fillId="0" borderId="4" xfId="0" applyNumberFormat="1" applyFont="1" applyBorder="1" applyAlignment="1">
      <alignment horizontal="right"/>
    </xf>
    <xf numFmtId="1" fontId="3" fillId="0" borderId="4" xfId="0" applyNumberFormat="1" applyFont="1" applyBorder="1" applyAlignment="1">
      <alignment horizontal="left"/>
    </xf>
    <xf numFmtId="0" fontId="22" fillId="0" borderId="0" xfId="0" applyFont="1"/>
    <xf numFmtId="1" fontId="3" fillId="0" borderId="4" xfId="0" applyNumberFormat="1" applyFont="1" applyBorder="1" applyAlignment="1">
      <alignment horizontal="center"/>
    </xf>
    <xf numFmtId="0" fontId="5" fillId="3" borderId="0" xfId="0" applyFont="1" applyFill="1" applyAlignment="1">
      <alignment horizontal="center" vertical="center"/>
    </xf>
    <xf numFmtId="0" fontId="23" fillId="0" borderId="0" xfId="0" applyFont="1" applyAlignment="1">
      <alignment vertical="center"/>
    </xf>
    <xf numFmtId="0" fontId="23" fillId="0" borderId="0" xfId="0" applyFont="1" applyAlignment="1">
      <alignment wrapText="1"/>
    </xf>
    <xf numFmtId="1" fontId="23" fillId="0" borderId="0" xfId="0" applyNumberFormat="1" applyFont="1"/>
    <xf numFmtId="0" fontId="24" fillId="0" borderId="0" xfId="0" applyFont="1"/>
    <xf numFmtId="0" fontId="5" fillId="3" borderId="0" xfId="0" applyFont="1" applyFill="1" applyAlignment="1">
      <alignment horizontal="center" vertical="center" wrapText="1"/>
    </xf>
    <xf numFmtId="1" fontId="3" fillId="0" borderId="0" xfId="0" applyNumberFormat="1" applyFont="1" applyAlignment="1">
      <alignment horizontal="right"/>
    </xf>
    <xf numFmtId="0" fontId="25" fillId="0" borderId="0" xfId="0" applyFont="1"/>
    <xf numFmtId="171" fontId="3" fillId="6" borderId="0" xfId="0" applyNumberFormat="1" applyFont="1" applyFill="1"/>
    <xf numFmtId="3" fontId="8" fillId="0" borderId="0" xfId="0" applyNumberFormat="1" applyFont="1"/>
    <xf numFmtId="0" fontId="0" fillId="10" borderId="17" xfId="0" applyFill="1" applyBorder="1"/>
    <xf numFmtId="0" fontId="12" fillId="10" borderId="0" xfId="0" applyFont="1" applyFill="1"/>
    <xf numFmtId="0" fontId="0" fillId="10" borderId="0" xfId="0" applyFill="1"/>
    <xf numFmtId="171" fontId="3" fillId="10" borderId="17" xfId="0" applyNumberFormat="1" applyFont="1" applyFill="1" applyBorder="1"/>
    <xf numFmtId="0" fontId="8" fillId="10" borderId="0" xfId="0" applyFont="1" applyFill="1"/>
    <xf numFmtId="0" fontId="0" fillId="0" borderId="17" xfId="0" applyBorder="1"/>
    <xf numFmtId="0" fontId="5" fillId="0" borderId="17" xfId="0" applyFont="1" applyBorder="1" applyAlignment="1">
      <alignment vertical="center"/>
    </xf>
    <xf numFmtId="0" fontId="5" fillId="0" borderId="17" xfId="0" applyFont="1" applyBorder="1" applyAlignment="1">
      <alignment horizontal="center" vertical="center" wrapText="1"/>
    </xf>
    <xf numFmtId="0" fontId="3" fillId="0" borderId="17" xfId="0" applyFont="1" applyBorder="1" applyAlignment="1">
      <alignment wrapText="1"/>
    </xf>
    <xf numFmtId="1" fontId="3" fillId="0" borderId="17" xfId="0" applyNumberFormat="1" applyFont="1" applyBorder="1" applyAlignment="1">
      <alignment horizontal="right"/>
    </xf>
    <xf numFmtId="168" fontId="3" fillId="0" borderId="17" xfId="0" applyNumberFormat="1" applyFont="1" applyBorder="1" applyAlignment="1">
      <alignment wrapText="1"/>
    </xf>
    <xf numFmtId="1" fontId="3" fillId="0" borderId="17" xfId="0" applyNumberFormat="1" applyFont="1" applyBorder="1" applyAlignment="1">
      <alignment horizontal="center" vertical="center"/>
    </xf>
    <xf numFmtId="1" fontId="3" fillId="0" borderId="17" xfId="0" applyNumberFormat="1" applyFont="1" applyBorder="1" applyAlignment="1">
      <alignment horizontal="left"/>
    </xf>
    <xf numFmtId="0" fontId="25" fillId="0" borderId="17" xfId="0" applyFont="1" applyBorder="1"/>
    <xf numFmtId="1" fontId="3" fillId="0" borderId="17" xfId="0" applyNumberFormat="1" applyFont="1" applyBorder="1" applyAlignment="1">
      <alignment horizontal="center"/>
    </xf>
    <xf numFmtId="0" fontId="8" fillId="0" borderId="17" xfId="0" applyFont="1" applyBorder="1" applyAlignment="1">
      <alignment vertical="center"/>
    </xf>
    <xf numFmtId="0" fontId="27" fillId="11" borderId="0" xfId="0" applyFont="1" applyFill="1"/>
    <xf numFmtId="0" fontId="28" fillId="0" borderId="0" xfId="0" applyFont="1" applyAlignment="1">
      <alignment wrapText="1"/>
    </xf>
    <xf numFmtId="0" fontId="28" fillId="0" borderId="20" xfId="0" applyFont="1" applyBorder="1" applyAlignment="1">
      <alignment wrapText="1"/>
    </xf>
    <xf numFmtId="0" fontId="31" fillId="0" borderId="0" xfId="0" applyFont="1"/>
    <xf numFmtId="0" fontId="26" fillId="0" borderId="0" xfId="0" applyFont="1"/>
    <xf numFmtId="0" fontId="31" fillId="0" borderId="15" xfId="0" applyFont="1" applyBorder="1"/>
    <xf numFmtId="2" fontId="31" fillId="0" borderId="15" xfId="0" applyNumberFormat="1" applyFont="1" applyBorder="1"/>
    <xf numFmtId="0" fontId="21" fillId="0" borderId="0" xfId="0" applyFont="1"/>
    <xf numFmtId="0" fontId="28" fillId="0" borderId="0" xfId="0" applyFont="1"/>
    <xf numFmtId="2" fontId="21" fillId="0" borderId="0" xfId="0" applyNumberFormat="1" applyFont="1"/>
    <xf numFmtId="2" fontId="28" fillId="0" borderId="0" xfId="0" applyNumberFormat="1" applyFont="1"/>
    <xf numFmtId="0" fontId="3" fillId="4" borderId="17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4" borderId="17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1" fillId="0" borderId="2" xfId="0" applyFont="1" applyBorder="1" applyAlignment="1"/>
    <xf numFmtId="0" fontId="2" fillId="0" borderId="0" xfId="0" applyFont="1" applyAlignment="1">
      <alignment horizontal="center"/>
    </xf>
    <xf numFmtId="0" fontId="0" fillId="0" borderId="0" xfId="0" applyAlignment="1"/>
    <xf numFmtId="0" fontId="6" fillId="5" borderId="17" xfId="0" applyFont="1" applyFill="1" applyBorder="1" applyAlignment="1">
      <alignment horizontal="left" vertical="center" wrapText="1"/>
    </xf>
    <xf numFmtId="0" fontId="1" fillId="0" borderId="17" xfId="0" applyFont="1" applyBorder="1" applyAlignment="1"/>
    <xf numFmtId="0" fontId="19" fillId="0" borderId="2" xfId="0" applyFont="1" applyBorder="1" applyAlignment="1"/>
    <xf numFmtId="0" fontId="19" fillId="0" borderId="17" xfId="0" applyFont="1" applyBorder="1" applyAlignment="1"/>
    <xf numFmtId="0" fontId="4" fillId="0" borderId="2" xfId="0" applyFont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" fillId="0" borderId="7" xfId="0" applyFont="1" applyBorder="1" applyAlignment="1"/>
    <xf numFmtId="0" fontId="1" fillId="0" borderId="8" xfId="0" applyFont="1" applyBorder="1" applyAlignment="1"/>
    <xf numFmtId="0" fontId="2" fillId="2" borderId="17" xfId="0" applyFont="1" applyFill="1" applyBorder="1" applyAlignment="1">
      <alignment horizontal="center"/>
    </xf>
    <xf numFmtId="0" fontId="5" fillId="3" borderId="16" xfId="0" applyFont="1" applyFill="1" applyBorder="1" applyAlignment="1">
      <alignment horizontal="center" wrapText="1"/>
    </xf>
    <xf numFmtId="0" fontId="5" fillId="3" borderId="16" xfId="0" applyFont="1" applyFill="1" applyBorder="1" applyAlignment="1">
      <alignment horizontal="center" vertical="center" wrapText="1"/>
    </xf>
    <xf numFmtId="0" fontId="7" fillId="0" borderId="17" xfId="0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7" borderId="0" xfId="0" applyFont="1" applyFill="1" applyAlignment="1">
      <alignment horizontal="left" vertical="top"/>
    </xf>
    <xf numFmtId="0" fontId="3" fillId="7" borderId="0" xfId="0" applyFont="1" applyFill="1" applyAlignment="1">
      <alignment horizontal="center" vertical="top"/>
    </xf>
    <xf numFmtId="0" fontId="27" fillId="11" borderId="16" xfId="0" applyFont="1" applyFill="1" applyBorder="1" applyAlignment="1">
      <alignment horizontal="center" vertical="center"/>
    </xf>
    <xf numFmtId="0" fontId="27" fillId="11" borderId="0" xfId="0" applyFont="1" applyFill="1" applyAlignment="1">
      <alignment horizontal="center" vertical="center"/>
    </xf>
    <xf numFmtId="0" fontId="27" fillId="11" borderId="16" xfId="0" applyFont="1" applyFill="1" applyBorder="1" applyAlignment="1">
      <alignment horizontal="center"/>
    </xf>
    <xf numFmtId="0" fontId="29" fillId="12" borderId="19" xfId="0" applyFont="1" applyFill="1" applyBorder="1" applyAlignment="1">
      <alignment horizontal="center" vertical="center" wrapText="1"/>
    </xf>
    <xf numFmtId="0" fontId="29" fillId="12" borderId="0" xfId="0" applyFont="1" applyFill="1" applyAlignment="1">
      <alignment horizontal="center" vertical="center" wrapText="1"/>
    </xf>
    <xf numFmtId="0" fontId="29" fillId="12" borderId="20" xfId="0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 vertical="center"/>
    </xf>
    <xf numFmtId="0" fontId="30" fillId="0" borderId="2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20" Type="http://customschemas.google.com/relationships/workbookmetadata" Target="metadata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440-4FBC-B03E-78F8473EABE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440-4FBC-B03E-78F8473EABE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440-4FBC-B03E-78F8473EABE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4440-4FBC-B03E-78F8473EABE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(Energía!$B$15,Energía!$B$18,Energía!$B$21,Energía!$B$35)</c:f>
              <c:strCache>
                <c:ptCount val="4"/>
                <c:pt idx="0">
                  <c:v>Bombeo</c:v>
                </c:pt>
                <c:pt idx="1">
                  <c:v>Administrativo</c:v>
                </c:pt>
                <c:pt idx="2">
                  <c:v>Operativo</c:v>
                </c:pt>
                <c:pt idx="3">
                  <c:v>PTAR Salitre</c:v>
                </c:pt>
              </c:strCache>
            </c:strRef>
          </c:cat>
          <c:val>
            <c:numRef>
              <c:f>(Energía!$E$15,Energía!$E$18,Energía!$E$21,Energía!$E$35)</c:f>
              <c:numCache>
                <c:formatCode>0%</c:formatCode>
                <c:ptCount val="4"/>
                <c:pt idx="0">
                  <c:v>0.79757108193205106</c:v>
                </c:pt>
                <c:pt idx="1">
                  <c:v>7.2221207362640587E-3</c:v>
                </c:pt>
                <c:pt idx="2">
                  <c:v>0.14728892244975936</c:v>
                </c:pt>
                <c:pt idx="3">
                  <c:v>4.7917874881925421E-2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057-4882-8F64-8F7321F7C45B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Inicio!A1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png"/><Relationship Id="rId1" Type="http://schemas.openxmlformats.org/officeDocument/2006/relationships/hyperlink" Target="#Inicio!A1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#Inicio!A1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Inicio!A1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png"/><Relationship Id="rId1" Type="http://schemas.openxmlformats.org/officeDocument/2006/relationships/hyperlink" Target="#Inicio!A1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png"/><Relationship Id="rId1" Type="http://schemas.openxmlformats.org/officeDocument/2006/relationships/hyperlink" Target="#Inicio!A1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png"/><Relationship Id="rId1" Type="http://schemas.openxmlformats.org/officeDocument/2006/relationships/hyperlink" Target="#Inicio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Inicio!A1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Inicio!A1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Inicio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#Inicio!A1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hyperlink" Target="#Inicio!A1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hyperlink" Target="#Inicio!A1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6.png"/><Relationship Id="rId1" Type="http://schemas.openxmlformats.org/officeDocument/2006/relationships/hyperlink" Target="#Inicio!A1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Inicio!A1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1</xdr:row>
      <xdr:rowOff>371475</xdr:rowOff>
    </xdr:from>
    <xdr:ext cx="847725" cy="352425"/>
    <xdr:sp macro="" textlink="">
      <xdr:nvSpPr>
        <xdr:cNvPr id="3" name="Shap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931663" y="3613313"/>
          <a:ext cx="828675" cy="333375"/>
        </a:xfrm>
        <a:prstGeom prst="roundRect">
          <a:avLst>
            <a:gd name="adj" fmla="val 16667"/>
          </a:avLst>
        </a:prstGeom>
        <a:solidFill>
          <a:srgbClr val="00B0F0"/>
        </a:solidFill>
        <a:ln w="25400" cap="flat" cmpd="sng">
          <a:solidFill>
            <a:srgbClr val="00B0F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600" b="1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INICIO</a:t>
          </a:r>
          <a:endParaRPr sz="1400"/>
        </a:p>
      </xdr:txBody>
    </xdr:sp>
    <xdr:clientData fLocksWithSheet="0"/>
  </xdr:oneCellAnchor>
  <xdr:oneCellAnchor>
    <xdr:from>
      <xdr:col>1</xdr:col>
      <xdr:colOff>142875</xdr:colOff>
      <xdr:row>1</xdr:row>
      <xdr:rowOff>371475</xdr:rowOff>
    </xdr:from>
    <xdr:ext cx="847725" cy="352425"/>
    <xdr:sp macro="" textlink="">
      <xdr:nvSpPr>
        <xdr:cNvPr id="4" name="Shape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931663" y="3613313"/>
          <a:ext cx="828675" cy="333375"/>
        </a:xfrm>
        <a:prstGeom prst="roundRect">
          <a:avLst>
            <a:gd name="adj" fmla="val 16667"/>
          </a:avLst>
        </a:prstGeom>
        <a:solidFill>
          <a:srgbClr val="00B0F0"/>
        </a:solidFill>
        <a:ln w="25400" cap="flat" cmpd="sng">
          <a:solidFill>
            <a:srgbClr val="00B0F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600" b="1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INICIO</a:t>
          </a:r>
          <a:endParaRPr sz="1400"/>
        </a:p>
      </xdr:txBody>
    </xdr:sp>
    <xdr:clientData fLocksWithSheet="0"/>
  </xdr:oneCellAnchor>
  <xdr:oneCellAnchor>
    <xdr:from>
      <xdr:col>16</xdr:col>
      <xdr:colOff>228600</xdr:colOff>
      <xdr:row>1</xdr:row>
      <xdr:rowOff>19050</xdr:rowOff>
    </xdr:from>
    <xdr:ext cx="1181100" cy="1076325"/>
    <xdr:pic>
      <xdr:nvPicPr>
        <xdr:cNvPr id="2" name="image2.p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1</xdr:row>
      <xdr:rowOff>371475</xdr:rowOff>
    </xdr:from>
    <xdr:ext cx="847725" cy="352425"/>
    <xdr:sp macro="" textlink="">
      <xdr:nvSpPr>
        <xdr:cNvPr id="19" name="Shape 19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13000000}"/>
            </a:ext>
          </a:extLst>
        </xdr:cNvPr>
        <xdr:cNvSpPr/>
      </xdr:nvSpPr>
      <xdr:spPr>
        <a:xfrm>
          <a:off x="4931663" y="3613313"/>
          <a:ext cx="828675" cy="333375"/>
        </a:xfrm>
        <a:prstGeom prst="roundRect">
          <a:avLst>
            <a:gd name="adj" fmla="val 16667"/>
          </a:avLst>
        </a:prstGeom>
        <a:solidFill>
          <a:srgbClr val="00B0F0"/>
        </a:solidFill>
        <a:ln w="25400" cap="flat" cmpd="sng">
          <a:solidFill>
            <a:srgbClr val="00B0F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600" b="1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INICIO</a:t>
          </a:r>
          <a:endParaRPr sz="1400"/>
        </a:p>
      </xdr:txBody>
    </xdr:sp>
    <xdr:clientData fLocksWithSheet="0"/>
  </xdr:oneCellAnchor>
  <xdr:oneCellAnchor>
    <xdr:from>
      <xdr:col>1</xdr:col>
      <xdr:colOff>142875</xdr:colOff>
      <xdr:row>1</xdr:row>
      <xdr:rowOff>371475</xdr:rowOff>
    </xdr:from>
    <xdr:ext cx="847725" cy="352425"/>
    <xdr:sp macro="" textlink="">
      <xdr:nvSpPr>
        <xdr:cNvPr id="20" name="Shape 20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14000000}"/>
            </a:ext>
          </a:extLst>
        </xdr:cNvPr>
        <xdr:cNvSpPr/>
      </xdr:nvSpPr>
      <xdr:spPr>
        <a:xfrm>
          <a:off x="4931663" y="3613313"/>
          <a:ext cx="828675" cy="333375"/>
        </a:xfrm>
        <a:prstGeom prst="roundRect">
          <a:avLst>
            <a:gd name="adj" fmla="val 16667"/>
          </a:avLst>
        </a:prstGeom>
        <a:solidFill>
          <a:srgbClr val="00B0F0"/>
        </a:solidFill>
        <a:ln w="25400" cap="flat" cmpd="sng">
          <a:solidFill>
            <a:srgbClr val="00B0F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600" b="1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INICIO</a:t>
          </a:r>
          <a:endParaRPr sz="1400"/>
        </a:p>
      </xdr:txBody>
    </xdr:sp>
    <xdr:clientData fLocksWithSheet="0"/>
  </xdr:oneCellAnchor>
  <xdr:oneCellAnchor>
    <xdr:from>
      <xdr:col>15</xdr:col>
      <xdr:colOff>695325</xdr:colOff>
      <xdr:row>1</xdr:row>
      <xdr:rowOff>9525</xdr:rowOff>
    </xdr:from>
    <xdr:ext cx="952500" cy="1085850"/>
    <xdr:pic>
      <xdr:nvPicPr>
        <xdr:cNvPr id="2" name="image5.png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1</xdr:row>
      <xdr:rowOff>371475</xdr:rowOff>
    </xdr:from>
    <xdr:ext cx="847725" cy="352425"/>
    <xdr:sp macro="" textlink="">
      <xdr:nvSpPr>
        <xdr:cNvPr id="13" name="Shape 1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0D000000}"/>
            </a:ext>
          </a:extLst>
        </xdr:cNvPr>
        <xdr:cNvSpPr/>
      </xdr:nvSpPr>
      <xdr:spPr>
        <a:xfrm>
          <a:off x="4931663" y="3613313"/>
          <a:ext cx="828675" cy="333375"/>
        </a:xfrm>
        <a:prstGeom prst="roundRect">
          <a:avLst>
            <a:gd name="adj" fmla="val 16667"/>
          </a:avLst>
        </a:prstGeom>
        <a:solidFill>
          <a:srgbClr val="00B0F0"/>
        </a:solidFill>
        <a:ln w="25400" cap="flat" cmpd="sng">
          <a:solidFill>
            <a:srgbClr val="00B0F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600" b="1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INICIO</a:t>
          </a:r>
          <a:endParaRPr sz="1400"/>
        </a:p>
      </xdr:txBody>
    </xdr:sp>
    <xdr:clientData fLocksWithSheet="0"/>
  </xdr:oneCellAnchor>
  <xdr:oneCellAnchor>
    <xdr:from>
      <xdr:col>1</xdr:col>
      <xdr:colOff>142875</xdr:colOff>
      <xdr:row>1</xdr:row>
      <xdr:rowOff>371475</xdr:rowOff>
    </xdr:from>
    <xdr:ext cx="847725" cy="352425"/>
    <xdr:sp macro="" textlink="">
      <xdr:nvSpPr>
        <xdr:cNvPr id="14" name="Shape 1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0E000000}"/>
            </a:ext>
          </a:extLst>
        </xdr:cNvPr>
        <xdr:cNvSpPr/>
      </xdr:nvSpPr>
      <xdr:spPr>
        <a:xfrm>
          <a:off x="4931663" y="3613313"/>
          <a:ext cx="828675" cy="333375"/>
        </a:xfrm>
        <a:prstGeom prst="roundRect">
          <a:avLst>
            <a:gd name="adj" fmla="val 16667"/>
          </a:avLst>
        </a:prstGeom>
        <a:solidFill>
          <a:srgbClr val="00B0F0"/>
        </a:solidFill>
        <a:ln w="25400" cap="flat" cmpd="sng">
          <a:solidFill>
            <a:srgbClr val="00B0F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600" b="1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INICIO</a:t>
          </a:r>
          <a:endParaRPr sz="1400"/>
        </a:p>
      </xdr:txBody>
    </xdr:sp>
    <xdr:clientData fLocksWithSheet="0"/>
  </xdr:oneCellAnchor>
  <xdr:oneCellAnchor>
    <xdr:from>
      <xdr:col>13</xdr:col>
      <xdr:colOff>266700</xdr:colOff>
      <xdr:row>1</xdr:row>
      <xdr:rowOff>19050</xdr:rowOff>
    </xdr:from>
    <xdr:ext cx="1171575" cy="1076325"/>
    <xdr:pic>
      <xdr:nvPicPr>
        <xdr:cNvPr id="2" name="image8.png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142875</xdr:colOff>
      <xdr:row>1</xdr:row>
      <xdr:rowOff>371475</xdr:rowOff>
    </xdr:from>
    <xdr:ext cx="847725" cy="352425"/>
    <xdr:sp macro="" textlink="">
      <xdr:nvSpPr>
        <xdr:cNvPr id="5" name="Shape 1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75F0043-CEA4-454B-A50C-893E1FD129EA}"/>
            </a:ext>
          </a:extLst>
        </xdr:cNvPr>
        <xdr:cNvSpPr/>
      </xdr:nvSpPr>
      <xdr:spPr>
        <a:xfrm>
          <a:off x="269875" y="561975"/>
          <a:ext cx="847725" cy="352425"/>
        </a:xfrm>
        <a:prstGeom prst="roundRect">
          <a:avLst>
            <a:gd name="adj" fmla="val 16667"/>
          </a:avLst>
        </a:prstGeom>
        <a:solidFill>
          <a:srgbClr val="00B0F0"/>
        </a:solidFill>
        <a:ln w="25400" cap="flat" cmpd="sng">
          <a:solidFill>
            <a:srgbClr val="00B0F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600" b="1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INICIO</a:t>
          </a:r>
          <a:endParaRPr sz="1400"/>
        </a:p>
      </xdr:txBody>
    </xdr:sp>
    <xdr:clientData fLocksWithSheet="0"/>
  </xdr:oneCellAnchor>
  <xdr:oneCellAnchor>
    <xdr:from>
      <xdr:col>1</xdr:col>
      <xdr:colOff>142875</xdr:colOff>
      <xdr:row>1</xdr:row>
      <xdr:rowOff>371475</xdr:rowOff>
    </xdr:from>
    <xdr:ext cx="847725" cy="352425"/>
    <xdr:sp macro="" textlink="">
      <xdr:nvSpPr>
        <xdr:cNvPr id="6" name="Shape 15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96C025B-31E0-384F-9A2B-2C95468BE997}"/>
            </a:ext>
          </a:extLst>
        </xdr:cNvPr>
        <xdr:cNvSpPr/>
      </xdr:nvSpPr>
      <xdr:spPr>
        <a:xfrm>
          <a:off x="269875" y="561975"/>
          <a:ext cx="847725" cy="352425"/>
        </a:xfrm>
        <a:prstGeom prst="roundRect">
          <a:avLst>
            <a:gd name="adj" fmla="val 16667"/>
          </a:avLst>
        </a:prstGeom>
        <a:solidFill>
          <a:srgbClr val="00B0F0"/>
        </a:solidFill>
        <a:ln w="25400" cap="flat" cmpd="sng">
          <a:solidFill>
            <a:srgbClr val="00B0F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600" b="1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INICIO</a:t>
          </a:r>
          <a:endParaRPr sz="1400"/>
        </a:p>
      </xdr:txBody>
    </xdr:sp>
    <xdr:clientData fLocksWithSheet="0"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409575</xdr:colOff>
      <xdr:row>1</xdr:row>
      <xdr:rowOff>381000</xdr:rowOff>
    </xdr:from>
    <xdr:ext cx="847725" cy="352425"/>
    <xdr:sp macro="" textlink="">
      <xdr:nvSpPr>
        <xdr:cNvPr id="18" name="Shape 18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12000000}"/>
            </a:ext>
          </a:extLst>
        </xdr:cNvPr>
        <xdr:cNvSpPr/>
      </xdr:nvSpPr>
      <xdr:spPr>
        <a:xfrm>
          <a:off x="4931663" y="3613313"/>
          <a:ext cx="828675" cy="333375"/>
        </a:xfrm>
        <a:prstGeom prst="roundRect">
          <a:avLst>
            <a:gd name="adj" fmla="val 16667"/>
          </a:avLst>
        </a:prstGeom>
        <a:solidFill>
          <a:srgbClr val="00B0F0"/>
        </a:solidFill>
        <a:ln w="25400" cap="flat" cmpd="sng">
          <a:solidFill>
            <a:srgbClr val="00B0F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600" b="1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INICIO</a:t>
          </a:r>
          <a:endParaRPr sz="1400"/>
        </a:p>
      </xdr:txBody>
    </xdr:sp>
    <xdr:clientData fLocksWithSheet="0"/>
  </xdr:oneCellAnchor>
  <xdr:oneCellAnchor>
    <xdr:from>
      <xdr:col>13</xdr:col>
      <xdr:colOff>361950</xdr:colOff>
      <xdr:row>1</xdr:row>
      <xdr:rowOff>19050</xdr:rowOff>
    </xdr:from>
    <xdr:ext cx="1076325" cy="1076325"/>
    <xdr:pic>
      <xdr:nvPicPr>
        <xdr:cNvPr id="2" name="image6.png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1</xdr:row>
      <xdr:rowOff>371475</xdr:rowOff>
    </xdr:from>
    <xdr:ext cx="847725" cy="352425"/>
    <xdr:sp macro="" textlink="">
      <xdr:nvSpPr>
        <xdr:cNvPr id="21" name="Shape 2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15000000}"/>
            </a:ext>
          </a:extLst>
        </xdr:cNvPr>
        <xdr:cNvSpPr/>
      </xdr:nvSpPr>
      <xdr:spPr>
        <a:xfrm>
          <a:off x="4931663" y="3613313"/>
          <a:ext cx="828675" cy="333375"/>
        </a:xfrm>
        <a:prstGeom prst="roundRect">
          <a:avLst>
            <a:gd name="adj" fmla="val 16667"/>
          </a:avLst>
        </a:prstGeom>
        <a:solidFill>
          <a:srgbClr val="00B0F0"/>
        </a:solidFill>
        <a:ln w="25400" cap="flat" cmpd="sng">
          <a:solidFill>
            <a:srgbClr val="00B0F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600" b="1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INICIO</a:t>
          </a:r>
          <a:endParaRPr sz="1400"/>
        </a:p>
      </xdr:txBody>
    </xdr:sp>
    <xdr:clientData fLocksWithSheet="0"/>
  </xdr:oneCellAnchor>
  <xdr:oneCellAnchor>
    <xdr:from>
      <xdr:col>1</xdr:col>
      <xdr:colOff>142875</xdr:colOff>
      <xdr:row>1</xdr:row>
      <xdr:rowOff>371475</xdr:rowOff>
    </xdr:from>
    <xdr:ext cx="847725" cy="352425"/>
    <xdr:sp macro="" textlink="">
      <xdr:nvSpPr>
        <xdr:cNvPr id="22" name="Shape 2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16000000}"/>
            </a:ext>
          </a:extLst>
        </xdr:cNvPr>
        <xdr:cNvSpPr/>
      </xdr:nvSpPr>
      <xdr:spPr>
        <a:xfrm>
          <a:off x="4931663" y="3613313"/>
          <a:ext cx="828675" cy="333375"/>
        </a:xfrm>
        <a:prstGeom prst="roundRect">
          <a:avLst>
            <a:gd name="adj" fmla="val 16667"/>
          </a:avLst>
        </a:prstGeom>
        <a:solidFill>
          <a:srgbClr val="00B0F0"/>
        </a:solidFill>
        <a:ln w="25400" cap="flat" cmpd="sng">
          <a:solidFill>
            <a:srgbClr val="00B0F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600" b="1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INICIO</a:t>
          </a:r>
          <a:endParaRPr sz="1400"/>
        </a:p>
      </xdr:txBody>
    </xdr:sp>
    <xdr:clientData fLocksWithSheet="0"/>
  </xdr:oneCellAnchor>
  <xdr:oneCellAnchor>
    <xdr:from>
      <xdr:col>13</xdr:col>
      <xdr:colOff>304800</xdr:colOff>
      <xdr:row>1</xdr:row>
      <xdr:rowOff>9525</xdr:rowOff>
    </xdr:from>
    <xdr:ext cx="1143000" cy="1247775"/>
    <xdr:pic>
      <xdr:nvPicPr>
        <xdr:cNvPr id="2" name="image11.png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228600</xdr:colOff>
      <xdr:row>1</xdr:row>
      <xdr:rowOff>400050</xdr:rowOff>
    </xdr:from>
    <xdr:ext cx="847725" cy="352425"/>
    <xdr:sp macro="" textlink="">
      <xdr:nvSpPr>
        <xdr:cNvPr id="2" name="Shape 20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9709E0B-9CED-DA44-BC24-260E2FAFE799}"/>
            </a:ext>
          </a:extLst>
        </xdr:cNvPr>
        <xdr:cNvSpPr/>
      </xdr:nvSpPr>
      <xdr:spPr>
        <a:xfrm>
          <a:off x="939800" y="590550"/>
          <a:ext cx="847725" cy="352425"/>
        </a:xfrm>
        <a:prstGeom prst="roundRect">
          <a:avLst>
            <a:gd name="adj" fmla="val 16667"/>
          </a:avLst>
        </a:prstGeom>
        <a:solidFill>
          <a:srgbClr val="00B0F0"/>
        </a:solidFill>
        <a:ln w="25400" cap="flat" cmpd="sng">
          <a:solidFill>
            <a:srgbClr val="00B0F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600" b="1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INICIO</a:t>
          </a:r>
          <a:endParaRPr sz="1400"/>
        </a:p>
      </xdr:txBody>
    </xdr:sp>
    <xdr:clientData fLocksWithSheet="0"/>
  </xdr:oneCellAnchor>
  <xdr:oneCellAnchor>
    <xdr:from>
      <xdr:col>13</xdr:col>
      <xdr:colOff>257175</xdr:colOff>
      <xdr:row>1</xdr:row>
      <xdr:rowOff>66675</xdr:rowOff>
    </xdr:from>
    <xdr:ext cx="1200150" cy="1181100"/>
    <xdr:pic>
      <xdr:nvPicPr>
        <xdr:cNvPr id="3" name="image11.png" title="Image">
          <a:extLst>
            <a:ext uri="{FF2B5EF4-FFF2-40B4-BE49-F238E27FC236}">
              <a16:creationId xmlns:a16="http://schemas.microsoft.com/office/drawing/2014/main" id="{A9E1A8F0-96A2-9D45-B00A-ED8CD3C82C4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137775" y="257175"/>
          <a:ext cx="1200150" cy="1181100"/>
        </a:xfrm>
        <a:prstGeom prst="rect">
          <a:avLst/>
        </a:prstGeom>
        <a:noFill/>
      </xdr:spPr>
    </xdr:pic>
    <xdr:clientData fLocksWithSheet="0"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228600</xdr:colOff>
      <xdr:row>2</xdr:row>
      <xdr:rowOff>400050</xdr:rowOff>
    </xdr:from>
    <xdr:ext cx="847725" cy="352425"/>
    <xdr:sp macro="" textlink="">
      <xdr:nvSpPr>
        <xdr:cNvPr id="2" name="Shape 20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FBB5334-888F-482C-952C-8D1583D5C3AF}"/>
            </a:ext>
          </a:extLst>
        </xdr:cNvPr>
        <xdr:cNvSpPr/>
      </xdr:nvSpPr>
      <xdr:spPr>
        <a:xfrm>
          <a:off x="942975" y="590550"/>
          <a:ext cx="847725" cy="352425"/>
        </a:xfrm>
        <a:prstGeom prst="roundRect">
          <a:avLst>
            <a:gd name="adj" fmla="val 16667"/>
          </a:avLst>
        </a:prstGeom>
        <a:solidFill>
          <a:srgbClr val="00B0F0"/>
        </a:solidFill>
        <a:ln w="25400" cap="flat" cmpd="sng">
          <a:solidFill>
            <a:srgbClr val="00B0F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600" b="1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INICIO</a:t>
          </a:r>
          <a:endParaRPr sz="1400"/>
        </a:p>
      </xdr:txBody>
    </xdr:sp>
    <xdr:clientData fLocksWithSheet="0"/>
  </xdr:oneCellAnchor>
  <xdr:twoCellAnchor editAs="oneCell">
    <xdr:from>
      <xdr:col>13</xdr:col>
      <xdr:colOff>228600</xdr:colOff>
      <xdr:row>2</xdr:row>
      <xdr:rowOff>38100</xdr:rowOff>
    </xdr:from>
    <xdr:to>
      <xdr:col>14</xdr:col>
      <xdr:colOff>438150</xdr:colOff>
      <xdr:row>2</xdr:row>
      <xdr:rowOff>1038225</xdr:rowOff>
    </xdr:to>
    <xdr:pic>
      <xdr:nvPicPr>
        <xdr:cNvPr id="3" name="Picture 2" title="Image">
          <a:extLst>
            <a:ext uri="{FF2B5EF4-FFF2-40B4-BE49-F238E27FC236}">
              <a16:creationId xmlns:a16="http://schemas.microsoft.com/office/drawing/2014/main" id="{5C82CDD8-F334-4B6C-A26D-295FB37FAC47}"/>
            </a:ext>
            <a:ext uri="{147F2762-F138-4A5C-976F-8EAC2B608ADB}">
              <a16:predDERef xmlns:a16="http://schemas.microsoft.com/office/drawing/2014/main" pred="{9FBB5334-888F-482C-952C-8D1583D5C3A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9267825" y="419100"/>
          <a:ext cx="1019175" cy="100012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1</xdr:row>
      <xdr:rowOff>371475</xdr:rowOff>
    </xdr:from>
    <xdr:ext cx="847725" cy="352425"/>
    <xdr:sp macro="" textlink="">
      <xdr:nvSpPr>
        <xdr:cNvPr id="2" name="Shap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6337C6E-E99E-BD4E-AD6A-57930ABB44FA}"/>
            </a:ext>
          </a:extLst>
        </xdr:cNvPr>
        <xdr:cNvSpPr/>
      </xdr:nvSpPr>
      <xdr:spPr>
        <a:xfrm>
          <a:off x="968375" y="561975"/>
          <a:ext cx="847725" cy="352425"/>
        </a:xfrm>
        <a:prstGeom prst="roundRect">
          <a:avLst>
            <a:gd name="adj" fmla="val 16667"/>
          </a:avLst>
        </a:prstGeom>
        <a:solidFill>
          <a:srgbClr val="00B0F0"/>
        </a:solidFill>
        <a:ln w="25400" cap="flat" cmpd="sng">
          <a:solidFill>
            <a:srgbClr val="00B0F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600" b="1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INICIO</a:t>
          </a:r>
          <a:endParaRPr sz="1400"/>
        </a:p>
      </xdr:txBody>
    </xdr:sp>
    <xdr:clientData fLocksWithSheet="0"/>
  </xdr:oneCellAnchor>
  <xdr:oneCellAnchor>
    <xdr:from>
      <xdr:col>1</xdr:col>
      <xdr:colOff>142875</xdr:colOff>
      <xdr:row>1</xdr:row>
      <xdr:rowOff>371475</xdr:rowOff>
    </xdr:from>
    <xdr:ext cx="847725" cy="352425"/>
    <xdr:sp macro="" textlink="">
      <xdr:nvSpPr>
        <xdr:cNvPr id="3" name="Shape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5DB31BF-AC3E-E14D-9F5D-AB772D471DC6}"/>
            </a:ext>
          </a:extLst>
        </xdr:cNvPr>
        <xdr:cNvSpPr/>
      </xdr:nvSpPr>
      <xdr:spPr>
        <a:xfrm>
          <a:off x="968375" y="561975"/>
          <a:ext cx="847725" cy="352425"/>
        </a:xfrm>
        <a:prstGeom prst="roundRect">
          <a:avLst>
            <a:gd name="adj" fmla="val 16667"/>
          </a:avLst>
        </a:prstGeom>
        <a:solidFill>
          <a:srgbClr val="00B0F0"/>
        </a:solidFill>
        <a:ln w="25400" cap="flat" cmpd="sng">
          <a:solidFill>
            <a:srgbClr val="00B0F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600" b="1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INICIO</a:t>
          </a:r>
          <a:endParaRPr sz="1400"/>
        </a:p>
      </xdr:txBody>
    </xdr:sp>
    <xdr:clientData fLocksWithSheet="0"/>
  </xdr:oneCellAnchor>
  <xdr:oneCellAnchor>
    <xdr:from>
      <xdr:col>16</xdr:col>
      <xdr:colOff>228600</xdr:colOff>
      <xdr:row>1</xdr:row>
      <xdr:rowOff>19050</xdr:rowOff>
    </xdr:from>
    <xdr:ext cx="1181100" cy="1076325"/>
    <xdr:pic>
      <xdr:nvPicPr>
        <xdr:cNvPr id="4" name="image2.png">
          <a:extLst>
            <a:ext uri="{FF2B5EF4-FFF2-40B4-BE49-F238E27FC236}">
              <a16:creationId xmlns:a16="http://schemas.microsoft.com/office/drawing/2014/main" id="{028B681C-6CA6-6F4A-B82A-413637B89D7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4401800" y="209550"/>
          <a:ext cx="1181100" cy="1076325"/>
        </a:xfrm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552450</xdr:colOff>
      <xdr:row>1</xdr:row>
      <xdr:rowOff>361950</xdr:rowOff>
    </xdr:from>
    <xdr:ext cx="847725" cy="352425"/>
    <xdr:sp macro="" textlink="">
      <xdr:nvSpPr>
        <xdr:cNvPr id="7" name="Shape 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/>
      </xdr:nvSpPr>
      <xdr:spPr>
        <a:xfrm>
          <a:off x="4931663" y="3613313"/>
          <a:ext cx="828675" cy="333375"/>
        </a:xfrm>
        <a:prstGeom prst="roundRect">
          <a:avLst>
            <a:gd name="adj" fmla="val 16667"/>
          </a:avLst>
        </a:prstGeom>
        <a:solidFill>
          <a:srgbClr val="00B0F0"/>
        </a:solidFill>
        <a:ln w="25400" cap="flat" cmpd="sng">
          <a:solidFill>
            <a:srgbClr val="00B0F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600" b="1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INICIO</a:t>
          </a:r>
          <a:endParaRPr sz="1400"/>
        </a:p>
      </xdr:txBody>
    </xdr:sp>
    <xdr:clientData fLocksWithSheet="0"/>
  </xdr:oneCellAnchor>
  <xdr:oneCellAnchor>
    <xdr:from>
      <xdr:col>13</xdr:col>
      <xdr:colOff>152400</xdr:colOff>
      <xdr:row>1</xdr:row>
      <xdr:rowOff>28575</xdr:rowOff>
    </xdr:from>
    <xdr:ext cx="1181100" cy="1076325"/>
    <xdr:pic>
      <xdr:nvPicPr>
        <xdr:cNvPr id="2" name="image2.pn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1</xdr:row>
      <xdr:rowOff>371475</xdr:rowOff>
    </xdr:from>
    <xdr:ext cx="847725" cy="352425"/>
    <xdr:sp macro="" textlink="">
      <xdr:nvSpPr>
        <xdr:cNvPr id="5" name="Shape 5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>
        <a:xfrm>
          <a:off x="4931663" y="3613313"/>
          <a:ext cx="828675" cy="333375"/>
        </a:xfrm>
        <a:prstGeom prst="roundRect">
          <a:avLst>
            <a:gd name="adj" fmla="val 16667"/>
          </a:avLst>
        </a:prstGeom>
        <a:solidFill>
          <a:srgbClr val="00B0F0"/>
        </a:solidFill>
        <a:ln w="25400" cap="flat" cmpd="sng">
          <a:solidFill>
            <a:srgbClr val="00B0F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600" b="1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INICIO</a:t>
          </a:r>
          <a:endParaRPr sz="1400"/>
        </a:p>
      </xdr:txBody>
    </xdr:sp>
    <xdr:clientData fLocksWithSheet="0"/>
  </xdr:oneCellAnchor>
  <xdr:oneCellAnchor>
    <xdr:from>
      <xdr:col>1</xdr:col>
      <xdr:colOff>142875</xdr:colOff>
      <xdr:row>1</xdr:row>
      <xdr:rowOff>371475</xdr:rowOff>
    </xdr:from>
    <xdr:ext cx="847725" cy="352425"/>
    <xdr:sp macro="" textlink="">
      <xdr:nvSpPr>
        <xdr:cNvPr id="6" name="Shape 6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/>
      </xdr:nvSpPr>
      <xdr:spPr>
        <a:xfrm>
          <a:off x="4931663" y="3613313"/>
          <a:ext cx="828675" cy="333375"/>
        </a:xfrm>
        <a:prstGeom prst="roundRect">
          <a:avLst>
            <a:gd name="adj" fmla="val 16667"/>
          </a:avLst>
        </a:prstGeom>
        <a:solidFill>
          <a:srgbClr val="00B0F0"/>
        </a:solidFill>
        <a:ln w="25400" cap="flat" cmpd="sng">
          <a:solidFill>
            <a:srgbClr val="00B0F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600" b="1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INICIO</a:t>
          </a:r>
          <a:endParaRPr sz="1400"/>
        </a:p>
      </xdr:txBody>
    </xdr:sp>
    <xdr:clientData fLocksWithSheet="0"/>
  </xdr:oneCellAnchor>
  <xdr:oneCellAnchor>
    <xdr:from>
      <xdr:col>13</xdr:col>
      <xdr:colOff>95250</xdr:colOff>
      <xdr:row>1</xdr:row>
      <xdr:rowOff>19050</xdr:rowOff>
    </xdr:from>
    <xdr:ext cx="1190625" cy="1076325"/>
    <xdr:pic>
      <xdr:nvPicPr>
        <xdr:cNvPr id="2" name="image4.pn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1</xdr:row>
      <xdr:rowOff>371475</xdr:rowOff>
    </xdr:from>
    <xdr:ext cx="847725" cy="352425"/>
    <xdr:sp macro="" textlink="">
      <xdr:nvSpPr>
        <xdr:cNvPr id="8" name="Shape 8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SpPr/>
      </xdr:nvSpPr>
      <xdr:spPr>
        <a:xfrm>
          <a:off x="4931663" y="3613313"/>
          <a:ext cx="828675" cy="333375"/>
        </a:xfrm>
        <a:prstGeom prst="roundRect">
          <a:avLst>
            <a:gd name="adj" fmla="val 16667"/>
          </a:avLst>
        </a:prstGeom>
        <a:solidFill>
          <a:srgbClr val="00B0F0"/>
        </a:solidFill>
        <a:ln w="25400" cap="flat" cmpd="sng">
          <a:solidFill>
            <a:srgbClr val="00B0F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600" b="1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INICIO</a:t>
          </a:r>
          <a:endParaRPr sz="1400"/>
        </a:p>
      </xdr:txBody>
    </xdr:sp>
    <xdr:clientData fLocksWithSheet="0"/>
  </xdr:oneCellAnchor>
  <xdr:oneCellAnchor>
    <xdr:from>
      <xdr:col>1</xdr:col>
      <xdr:colOff>142875</xdr:colOff>
      <xdr:row>1</xdr:row>
      <xdr:rowOff>371475</xdr:rowOff>
    </xdr:from>
    <xdr:ext cx="847725" cy="352425"/>
    <xdr:sp macro="" textlink="">
      <xdr:nvSpPr>
        <xdr:cNvPr id="9" name="Shape 9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SpPr/>
      </xdr:nvSpPr>
      <xdr:spPr>
        <a:xfrm>
          <a:off x="4931663" y="3613313"/>
          <a:ext cx="828675" cy="333375"/>
        </a:xfrm>
        <a:prstGeom prst="roundRect">
          <a:avLst>
            <a:gd name="adj" fmla="val 16667"/>
          </a:avLst>
        </a:prstGeom>
        <a:solidFill>
          <a:srgbClr val="00B0F0"/>
        </a:solidFill>
        <a:ln w="25400" cap="flat" cmpd="sng">
          <a:solidFill>
            <a:srgbClr val="00B0F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600" b="1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INICIO</a:t>
          </a:r>
          <a:endParaRPr sz="1400"/>
        </a:p>
      </xdr:txBody>
    </xdr:sp>
    <xdr:clientData fLocksWithSheet="0"/>
  </xdr:oneCellAnchor>
  <xdr:oneCellAnchor>
    <xdr:from>
      <xdr:col>12</xdr:col>
      <xdr:colOff>161925</xdr:colOff>
      <xdr:row>1</xdr:row>
      <xdr:rowOff>28575</xdr:rowOff>
    </xdr:from>
    <xdr:ext cx="1171575" cy="1076325"/>
    <xdr:pic>
      <xdr:nvPicPr>
        <xdr:cNvPr id="2" name="image8.png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1</xdr:row>
      <xdr:rowOff>371475</xdr:rowOff>
    </xdr:from>
    <xdr:ext cx="847725" cy="352425"/>
    <xdr:sp macro="" textlink="">
      <xdr:nvSpPr>
        <xdr:cNvPr id="10" name="Shape 10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SpPr/>
      </xdr:nvSpPr>
      <xdr:spPr>
        <a:xfrm>
          <a:off x="4931663" y="3613313"/>
          <a:ext cx="828675" cy="333375"/>
        </a:xfrm>
        <a:prstGeom prst="roundRect">
          <a:avLst>
            <a:gd name="adj" fmla="val 16667"/>
          </a:avLst>
        </a:prstGeom>
        <a:solidFill>
          <a:srgbClr val="00B0F0"/>
        </a:solidFill>
        <a:ln w="25400" cap="flat" cmpd="sng">
          <a:solidFill>
            <a:srgbClr val="00B0F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600" b="1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INICIO</a:t>
          </a:r>
          <a:endParaRPr sz="1400"/>
        </a:p>
      </xdr:txBody>
    </xdr:sp>
    <xdr:clientData fLocksWithSheet="0"/>
  </xdr:oneCellAnchor>
  <xdr:oneCellAnchor>
    <xdr:from>
      <xdr:col>1</xdr:col>
      <xdr:colOff>142875</xdr:colOff>
      <xdr:row>1</xdr:row>
      <xdr:rowOff>371475</xdr:rowOff>
    </xdr:from>
    <xdr:ext cx="847725" cy="352425"/>
    <xdr:sp macro="" textlink="">
      <xdr:nvSpPr>
        <xdr:cNvPr id="11" name="Shape 1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SpPr/>
      </xdr:nvSpPr>
      <xdr:spPr>
        <a:xfrm>
          <a:off x="4931663" y="3613313"/>
          <a:ext cx="828675" cy="333375"/>
        </a:xfrm>
        <a:prstGeom prst="roundRect">
          <a:avLst>
            <a:gd name="adj" fmla="val 16667"/>
          </a:avLst>
        </a:prstGeom>
        <a:solidFill>
          <a:srgbClr val="00B0F0"/>
        </a:solidFill>
        <a:ln w="25400" cap="flat" cmpd="sng">
          <a:solidFill>
            <a:srgbClr val="00B0F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600" b="1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INICIO</a:t>
          </a:r>
          <a:endParaRPr sz="1400"/>
        </a:p>
      </xdr:txBody>
    </xdr:sp>
    <xdr:clientData fLocksWithSheet="0"/>
  </xdr:oneCellAnchor>
  <xdr:oneCellAnchor>
    <xdr:from>
      <xdr:col>12</xdr:col>
      <xdr:colOff>114300</xdr:colOff>
      <xdr:row>1</xdr:row>
      <xdr:rowOff>28575</xdr:rowOff>
    </xdr:from>
    <xdr:ext cx="1228725" cy="1076325"/>
    <xdr:pic>
      <xdr:nvPicPr>
        <xdr:cNvPr id="2" name="image7.png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848600" y="219075"/>
          <a:ext cx="1228725" cy="1076325"/>
        </a:xfrm>
        <a:prstGeom prst="rect">
          <a:avLst/>
        </a:prstGeom>
        <a:noFill/>
      </xdr:spPr>
    </xdr:pic>
    <xdr:clientData fLocksWithSheet="0"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619125</xdr:colOff>
      <xdr:row>1</xdr:row>
      <xdr:rowOff>390525</xdr:rowOff>
    </xdr:from>
    <xdr:ext cx="847725" cy="352425"/>
    <xdr:sp macro="" textlink="">
      <xdr:nvSpPr>
        <xdr:cNvPr id="12" name="Shape 1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0C000000}"/>
            </a:ext>
          </a:extLst>
        </xdr:cNvPr>
        <xdr:cNvSpPr/>
      </xdr:nvSpPr>
      <xdr:spPr>
        <a:xfrm>
          <a:off x="4931663" y="3613313"/>
          <a:ext cx="828675" cy="333375"/>
        </a:xfrm>
        <a:prstGeom prst="roundRect">
          <a:avLst>
            <a:gd name="adj" fmla="val 16667"/>
          </a:avLst>
        </a:prstGeom>
        <a:solidFill>
          <a:srgbClr val="00B0F0"/>
        </a:solidFill>
        <a:ln w="25400" cap="flat" cmpd="sng">
          <a:solidFill>
            <a:srgbClr val="00B0F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600" b="1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INICIO</a:t>
          </a:r>
          <a:endParaRPr sz="1400"/>
        </a:p>
      </xdr:txBody>
    </xdr:sp>
    <xdr:clientData fLocksWithSheet="0"/>
  </xdr:oneCellAnchor>
  <xdr:oneCellAnchor>
    <xdr:from>
      <xdr:col>15</xdr:col>
      <xdr:colOff>47625</xdr:colOff>
      <xdr:row>1</xdr:row>
      <xdr:rowOff>47625</xdr:rowOff>
    </xdr:from>
    <xdr:ext cx="1019175" cy="904875"/>
    <xdr:pic>
      <xdr:nvPicPr>
        <xdr:cNvPr id="2" name="image10.png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323850</xdr:colOff>
      <xdr:row>1</xdr:row>
      <xdr:rowOff>381000</xdr:rowOff>
    </xdr:from>
    <xdr:ext cx="1181100" cy="381000"/>
    <xdr:sp macro="" textlink="">
      <xdr:nvSpPr>
        <xdr:cNvPr id="17" name="Shape 1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11000000}"/>
            </a:ext>
          </a:extLst>
        </xdr:cNvPr>
        <xdr:cNvSpPr/>
      </xdr:nvSpPr>
      <xdr:spPr>
        <a:xfrm>
          <a:off x="4764975" y="3599025"/>
          <a:ext cx="1162050" cy="361950"/>
        </a:xfrm>
        <a:prstGeom prst="roundRect">
          <a:avLst>
            <a:gd name="adj" fmla="val 16667"/>
          </a:avLst>
        </a:prstGeom>
        <a:solidFill>
          <a:srgbClr val="00B0F0"/>
        </a:solidFill>
        <a:ln w="25400" cap="flat" cmpd="sng">
          <a:solidFill>
            <a:srgbClr val="00B0F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600" b="1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INICIO</a:t>
          </a:r>
          <a:endParaRPr sz="1400"/>
        </a:p>
      </xdr:txBody>
    </xdr:sp>
    <xdr:clientData fLocksWithSheet="0"/>
  </xdr:oneCellAnchor>
  <xdr:oneCellAnchor>
    <xdr:from>
      <xdr:col>12</xdr:col>
      <xdr:colOff>844550</xdr:colOff>
      <xdr:row>1</xdr:row>
      <xdr:rowOff>57150</xdr:rowOff>
    </xdr:from>
    <xdr:ext cx="1177925" cy="1085850"/>
    <xdr:pic>
      <xdr:nvPicPr>
        <xdr:cNvPr id="2" name="image3.png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553950" y="241300"/>
          <a:ext cx="1177925" cy="1085850"/>
        </a:xfrm>
        <a:prstGeom prst="rect">
          <a:avLst/>
        </a:prstGeom>
        <a:noFill/>
      </xdr:spPr>
    </xdr:pic>
    <xdr:clientData fLocksWithSheet="0"/>
  </xdr:oneCellAnchor>
  <xdr:twoCellAnchor>
    <xdr:from>
      <xdr:col>5</xdr:col>
      <xdr:colOff>476250</xdr:colOff>
      <xdr:row>16</xdr:row>
      <xdr:rowOff>95250</xdr:rowOff>
    </xdr:from>
    <xdr:to>
      <xdr:col>10</xdr:col>
      <xdr:colOff>638175</xdr:colOff>
      <xdr:row>30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28BBC86-2D67-4A4E-8EEE-712AEA84A91D}"/>
            </a:ext>
            <a:ext uri="{147F2762-F138-4A5C-976F-8EAC2B608ADB}">
              <a16:predDERef xmlns:a16="http://schemas.microsoft.com/office/drawing/2014/main" pred="{00000000-0008-0000-09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1</xdr:row>
      <xdr:rowOff>371475</xdr:rowOff>
    </xdr:from>
    <xdr:ext cx="847725" cy="352425"/>
    <xdr:sp macro="" textlink="">
      <xdr:nvSpPr>
        <xdr:cNvPr id="2" name="Shap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3D0FE57-8B34-824D-AAC4-2613BA63B905}"/>
            </a:ext>
          </a:extLst>
        </xdr:cNvPr>
        <xdr:cNvSpPr/>
      </xdr:nvSpPr>
      <xdr:spPr>
        <a:xfrm>
          <a:off x="968375" y="561975"/>
          <a:ext cx="847725" cy="352425"/>
        </a:xfrm>
        <a:prstGeom prst="roundRect">
          <a:avLst>
            <a:gd name="adj" fmla="val 16667"/>
          </a:avLst>
        </a:prstGeom>
        <a:solidFill>
          <a:srgbClr val="00B0F0"/>
        </a:solidFill>
        <a:ln w="25400" cap="flat" cmpd="sng">
          <a:solidFill>
            <a:srgbClr val="00B0F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600" b="1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INICIO</a:t>
          </a:r>
          <a:endParaRPr sz="1400"/>
        </a:p>
      </xdr:txBody>
    </xdr:sp>
    <xdr:clientData fLocksWithSheet="0"/>
  </xdr:oneCellAnchor>
  <xdr:oneCellAnchor>
    <xdr:from>
      <xdr:col>1</xdr:col>
      <xdr:colOff>142875</xdr:colOff>
      <xdr:row>1</xdr:row>
      <xdr:rowOff>371475</xdr:rowOff>
    </xdr:from>
    <xdr:ext cx="847725" cy="352425"/>
    <xdr:sp macro="" textlink="">
      <xdr:nvSpPr>
        <xdr:cNvPr id="3" name="Shape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D3FB0FE-CE64-D145-AD44-8665A539F8ED}"/>
            </a:ext>
          </a:extLst>
        </xdr:cNvPr>
        <xdr:cNvSpPr/>
      </xdr:nvSpPr>
      <xdr:spPr>
        <a:xfrm>
          <a:off x="968375" y="561975"/>
          <a:ext cx="847725" cy="352425"/>
        </a:xfrm>
        <a:prstGeom prst="roundRect">
          <a:avLst>
            <a:gd name="adj" fmla="val 16667"/>
          </a:avLst>
        </a:prstGeom>
        <a:solidFill>
          <a:srgbClr val="00B0F0"/>
        </a:solidFill>
        <a:ln w="25400" cap="flat" cmpd="sng">
          <a:solidFill>
            <a:srgbClr val="00B0F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600" b="1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INICIO</a:t>
          </a:r>
          <a:endParaRPr sz="1400"/>
        </a:p>
      </xdr:txBody>
    </xdr:sp>
    <xdr:clientData fLocksWithSheet="0"/>
  </xdr:oneCellAnchor>
  <xdr:oneCellAnchor>
    <xdr:from>
      <xdr:col>16</xdr:col>
      <xdr:colOff>723900</xdr:colOff>
      <xdr:row>1</xdr:row>
      <xdr:rowOff>85725</xdr:rowOff>
    </xdr:from>
    <xdr:ext cx="1181100" cy="1076325"/>
    <xdr:pic>
      <xdr:nvPicPr>
        <xdr:cNvPr id="4" name="image2.png">
          <a:extLst>
            <a:ext uri="{FF2B5EF4-FFF2-40B4-BE49-F238E27FC236}">
              <a16:creationId xmlns:a16="http://schemas.microsoft.com/office/drawing/2014/main" id="{26C4A228-1EBF-D947-8ADC-7BA8C4BE52C2}"/>
            </a:ext>
            <a:ext uri="{147F2762-F138-4A5C-976F-8EAC2B608ADB}">
              <a16:predDERef xmlns:a16="http://schemas.microsoft.com/office/drawing/2014/main" pred="{1D3FB0FE-CE64-D145-AD44-8665A539F8E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649200" y="285750"/>
          <a:ext cx="1181100" cy="107632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FF"/>
  </sheetPr>
  <dimension ref="A1:Z998"/>
  <sheetViews>
    <sheetView tabSelected="1" topLeftCell="E1" workbookViewId="0">
      <selection activeCell="R17" sqref="R17"/>
    </sheetView>
  </sheetViews>
  <sheetFormatPr baseColWidth="10" defaultColWidth="14.453125" defaultRowHeight="15" customHeight="1"/>
  <cols>
    <col min="1" max="1" width="2.453125" customWidth="1"/>
    <col min="2" max="2" width="26.453125" customWidth="1"/>
    <col min="3" max="3" width="14.26953125" customWidth="1"/>
    <col min="4" max="4" width="11.453125" customWidth="1"/>
    <col min="5" max="5" width="10.7265625" customWidth="1"/>
    <col min="6" max="6" width="9.1796875" customWidth="1"/>
    <col min="7" max="7" width="10.7265625" customWidth="1"/>
    <col min="8" max="14" width="9.1796875" customWidth="1"/>
    <col min="15" max="15" width="13.453125" customWidth="1"/>
    <col min="16" max="16" width="4" customWidth="1"/>
    <col min="17" max="17" width="17.453125" customWidth="1"/>
    <col min="18" max="18" width="17.26953125" customWidth="1"/>
    <col min="19" max="26" width="11.453125" customWidth="1"/>
  </cols>
  <sheetData>
    <row r="1" spans="1:26" ht="14.5"/>
    <row r="2" spans="1:26" ht="91.5" customHeight="1">
      <c r="A2" s="103"/>
      <c r="B2" s="1"/>
      <c r="C2" s="190" t="s">
        <v>0</v>
      </c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R2" s="3"/>
      <c r="S2" s="103"/>
      <c r="T2" s="103"/>
      <c r="U2" s="103"/>
      <c r="V2" s="103"/>
      <c r="W2" s="103"/>
      <c r="X2" s="103"/>
      <c r="Y2" s="103"/>
      <c r="Z2" s="103"/>
    </row>
    <row r="3" spans="1:26" ht="17.25" customHeight="1">
      <c r="A3" s="103"/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4"/>
      <c r="S3" s="103"/>
      <c r="T3" s="103"/>
      <c r="U3" s="103"/>
      <c r="V3" s="103"/>
      <c r="W3" s="103"/>
      <c r="X3" s="103"/>
      <c r="Y3" s="103"/>
      <c r="Z3" s="103"/>
    </row>
    <row r="4" spans="1:26" ht="17.25" customHeight="1">
      <c r="A4" s="103"/>
      <c r="B4" s="192" t="s">
        <v>1</v>
      </c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5"/>
      <c r="P4" s="5"/>
      <c r="Q4" s="192" t="s">
        <v>2</v>
      </c>
      <c r="R4" s="193"/>
      <c r="S4" s="103"/>
      <c r="T4" s="103"/>
      <c r="U4" s="103"/>
      <c r="V4" s="103"/>
      <c r="W4" s="103"/>
      <c r="X4" s="103"/>
      <c r="Y4" s="103"/>
      <c r="Z4" s="103"/>
    </row>
    <row r="5" spans="1:26" ht="17.25" customHeight="1">
      <c r="A5" s="103"/>
      <c r="B5" s="84" t="s">
        <v>3</v>
      </c>
      <c r="C5" s="85" t="s">
        <v>4</v>
      </c>
      <c r="D5" s="85" t="s">
        <v>5</v>
      </c>
      <c r="E5" s="85" t="s">
        <v>6</v>
      </c>
      <c r="F5" s="85" t="s">
        <v>7</v>
      </c>
      <c r="G5" s="85" t="s">
        <v>8</v>
      </c>
      <c r="H5" s="85" t="s">
        <v>9</v>
      </c>
      <c r="I5" s="85" t="s">
        <v>10</v>
      </c>
      <c r="J5" s="85" t="s">
        <v>11</v>
      </c>
      <c r="K5" s="85" t="s">
        <v>12</v>
      </c>
      <c r="L5" s="85" t="s">
        <v>13</v>
      </c>
      <c r="M5" s="85" t="s">
        <v>14</v>
      </c>
      <c r="N5" s="85" t="s">
        <v>15</v>
      </c>
      <c r="O5" s="85" t="s">
        <v>16</v>
      </c>
      <c r="P5" s="5"/>
      <c r="Q5" s="85" t="s">
        <v>17</v>
      </c>
      <c r="R5" s="85" t="s">
        <v>18</v>
      </c>
      <c r="S5" s="103"/>
      <c r="T5" s="103"/>
      <c r="U5" s="103"/>
      <c r="V5" s="103"/>
      <c r="W5" s="103"/>
      <c r="X5" s="103"/>
      <c r="Y5" s="103"/>
      <c r="Z5" s="103"/>
    </row>
    <row r="6" spans="1:26" ht="17.25" customHeight="1">
      <c r="A6" s="103"/>
      <c r="B6" s="86" t="s">
        <v>19</v>
      </c>
      <c r="C6" s="94">
        <f t="shared" ref="C6:O6" si="0">SUM(C7:C9)</f>
        <v>16284.067999999999</v>
      </c>
      <c r="D6" s="94">
        <f t="shared" si="0"/>
        <v>21059.206000000006</v>
      </c>
      <c r="E6" s="94">
        <f t="shared" si="0"/>
        <v>21010.396999999997</v>
      </c>
      <c r="F6" s="94">
        <f t="shared" si="0"/>
        <v>14428.367</v>
      </c>
      <c r="G6" s="94">
        <f t="shared" si="0"/>
        <v>17639.431999999993</v>
      </c>
      <c r="H6" s="94">
        <f t="shared" si="0"/>
        <v>19124.440999999992</v>
      </c>
      <c r="I6" s="94">
        <f t="shared" si="0"/>
        <v>16564.522000000001</v>
      </c>
      <c r="J6" s="94">
        <f t="shared" si="0"/>
        <v>16881.482000000004</v>
      </c>
      <c r="K6" s="94">
        <f t="shared" si="0"/>
        <v>17268.260999999999</v>
      </c>
      <c r="L6" s="94">
        <f t="shared" si="0"/>
        <v>17494.357000000004</v>
      </c>
      <c r="M6" s="94">
        <f t="shared" si="0"/>
        <v>17953.401999999998</v>
      </c>
      <c r="N6" s="94">
        <f t="shared" si="0"/>
        <v>16108.805000000004</v>
      </c>
      <c r="O6" s="104">
        <f t="shared" si="0"/>
        <v>211816.74000000002</v>
      </c>
      <c r="P6" s="5"/>
      <c r="Q6" s="86" t="s">
        <v>19</v>
      </c>
      <c r="R6" s="91">
        <f>SUM(R7:R9)</f>
        <v>590</v>
      </c>
      <c r="S6" s="103"/>
      <c r="T6" s="103"/>
      <c r="U6" s="103"/>
      <c r="V6" s="103"/>
      <c r="W6" s="103"/>
      <c r="X6" s="103"/>
      <c r="Y6" s="103"/>
      <c r="Z6" s="103"/>
    </row>
    <row r="7" spans="1:26" ht="14.25" customHeight="1">
      <c r="A7" s="103"/>
      <c r="B7" s="79" t="s">
        <v>20</v>
      </c>
      <c r="C7" s="8">
        <v>10453.928999999998</v>
      </c>
      <c r="D7" s="8">
        <v>13713.820000000003</v>
      </c>
      <c r="E7" s="8">
        <v>13129.089000000002</v>
      </c>
      <c r="F7" s="8">
        <v>9966.8789999999972</v>
      </c>
      <c r="G7" s="8">
        <v>11038.692999999996</v>
      </c>
      <c r="H7" s="8">
        <v>10909.689999999995</v>
      </c>
      <c r="I7" s="8">
        <v>10475.235999999997</v>
      </c>
      <c r="J7" s="8">
        <v>10965.928000000002</v>
      </c>
      <c r="K7" s="8">
        <v>11368.510999999999</v>
      </c>
      <c r="L7" s="8">
        <v>11426.318000000001</v>
      </c>
      <c r="M7" s="8">
        <v>11840.957999999995</v>
      </c>
      <c r="N7" s="8">
        <v>10580.514000000005</v>
      </c>
      <c r="O7" s="13">
        <f t="shared" ref="O7:O8" si="1">SUM(C7:N7)</f>
        <v>135869.565</v>
      </c>
      <c r="P7" s="5"/>
      <c r="Q7" s="79" t="s">
        <v>20</v>
      </c>
      <c r="R7" s="8">
        <v>311</v>
      </c>
      <c r="S7" s="105"/>
      <c r="T7" s="103"/>
      <c r="U7" s="103"/>
      <c r="V7" s="103"/>
      <c r="W7" s="103"/>
      <c r="X7" s="103"/>
      <c r="Y7" s="103"/>
      <c r="Z7" s="103"/>
    </row>
    <row r="8" spans="1:26" ht="15" customHeight="1">
      <c r="A8" s="103"/>
      <c r="B8" s="79" t="s">
        <v>21</v>
      </c>
      <c r="C8" s="8">
        <v>1996.3710000000015</v>
      </c>
      <c r="D8" s="8">
        <v>3086.2940000000012</v>
      </c>
      <c r="E8" s="8">
        <v>3593.5499999999984</v>
      </c>
      <c r="F8" s="8">
        <v>1795.4300000000017</v>
      </c>
      <c r="G8" s="8">
        <v>3472.1909999999989</v>
      </c>
      <c r="H8" s="8">
        <v>4820.3569999999954</v>
      </c>
      <c r="I8" s="8">
        <v>2589.7090000000017</v>
      </c>
      <c r="J8" s="8">
        <v>2246.6220000000021</v>
      </c>
      <c r="K8" s="8">
        <v>1732.885</v>
      </c>
      <c r="L8" s="8">
        <v>1909.3410000000022</v>
      </c>
      <c r="M8" s="8">
        <v>2059.8700000000022</v>
      </c>
      <c r="N8" s="8">
        <v>1867.8140000000005</v>
      </c>
      <c r="O8" s="13">
        <f t="shared" si="1"/>
        <v>31170.434000000005</v>
      </c>
      <c r="P8" s="5"/>
      <c r="Q8" s="79" t="s">
        <v>21</v>
      </c>
      <c r="R8" s="8">
        <v>164</v>
      </c>
      <c r="S8" s="105"/>
      <c r="T8" s="103"/>
      <c r="U8" s="103"/>
      <c r="V8" s="103"/>
      <c r="W8" s="103"/>
      <c r="X8" s="103"/>
      <c r="Y8" s="103"/>
      <c r="Z8" s="103"/>
    </row>
    <row r="9" spans="1:26" ht="14.25" customHeight="1">
      <c r="A9" s="103"/>
      <c r="B9" s="79" t="s">
        <v>22</v>
      </c>
      <c r="C9" s="9">
        <v>3833.7679999999996</v>
      </c>
      <c r="D9" s="8">
        <v>4259.0919999999996</v>
      </c>
      <c r="E9" s="8">
        <v>4287.7579999999989</v>
      </c>
      <c r="F9" s="8">
        <v>2666.0580000000004</v>
      </c>
      <c r="G9" s="8">
        <v>3128.5479999999998</v>
      </c>
      <c r="H9" s="8">
        <v>3394.3940000000002</v>
      </c>
      <c r="I9" s="8">
        <v>3499.5770000000002</v>
      </c>
      <c r="J9" s="8">
        <v>3668.9320000000002</v>
      </c>
      <c r="K9" s="8">
        <v>4166.8649999999998</v>
      </c>
      <c r="L9" s="8">
        <v>4158.6980000000003</v>
      </c>
      <c r="M9" s="8">
        <v>4052.5740000000001</v>
      </c>
      <c r="N9" s="8">
        <v>3660.476999999999</v>
      </c>
      <c r="O9" s="13">
        <f>SUM(C9:N9)</f>
        <v>44776.741000000002</v>
      </c>
      <c r="P9" s="5"/>
      <c r="Q9" s="79" t="s">
        <v>22</v>
      </c>
      <c r="R9" s="8">
        <v>115</v>
      </c>
      <c r="S9" s="105"/>
      <c r="T9" s="103"/>
      <c r="U9" s="103"/>
      <c r="V9" s="103"/>
      <c r="W9" s="103"/>
      <c r="X9" s="103"/>
      <c r="Y9" s="103"/>
      <c r="Z9" s="103"/>
    </row>
    <row r="10" spans="1:26" ht="18" customHeight="1">
      <c r="A10" s="103"/>
      <c r="B10" s="102" t="s">
        <v>23</v>
      </c>
      <c r="C10" s="94">
        <f t="shared" ref="C10:O10" si="2">SUM(C11:C13)</f>
        <v>7901.0280000000002</v>
      </c>
      <c r="D10" s="94">
        <f t="shared" si="2"/>
        <v>9717.6159999999982</v>
      </c>
      <c r="E10" s="94">
        <f t="shared" si="2"/>
        <v>8650.3230000000003</v>
      </c>
      <c r="F10" s="94">
        <f t="shared" si="2"/>
        <v>5534.4229999999998</v>
      </c>
      <c r="G10" s="94">
        <f t="shared" si="2"/>
        <v>5961.1580000000004</v>
      </c>
      <c r="H10" s="94">
        <f t="shared" si="2"/>
        <v>6951.954999999999</v>
      </c>
      <c r="I10" s="94">
        <f t="shared" si="2"/>
        <v>7076.0889999999999</v>
      </c>
      <c r="J10" s="94">
        <f t="shared" si="2"/>
        <v>6955.5969999999988</v>
      </c>
      <c r="K10" s="94">
        <f t="shared" si="2"/>
        <v>7813.677999999999</v>
      </c>
      <c r="L10" s="94">
        <f t="shared" si="2"/>
        <v>8265.4390000000021</v>
      </c>
      <c r="M10" s="94">
        <f t="shared" si="2"/>
        <v>7383.4719999999998</v>
      </c>
      <c r="N10" s="94">
        <f t="shared" si="2"/>
        <v>7258.8519999999999</v>
      </c>
      <c r="O10" s="104">
        <f t="shared" si="2"/>
        <v>89469.62999999999</v>
      </c>
      <c r="P10" s="5"/>
      <c r="Q10" s="102" t="s">
        <v>23</v>
      </c>
      <c r="R10" s="91">
        <f>SUM(R11:R13)</f>
        <v>680</v>
      </c>
      <c r="S10" s="103"/>
      <c r="T10" s="103"/>
      <c r="U10" s="103"/>
      <c r="V10" s="103"/>
      <c r="W10" s="103"/>
      <c r="X10" s="103"/>
      <c r="Y10" s="103"/>
      <c r="Z10" s="103"/>
    </row>
    <row r="11" spans="1:26" ht="12.75" customHeight="1">
      <c r="A11" s="103"/>
      <c r="B11" s="79" t="s">
        <v>20</v>
      </c>
      <c r="C11" s="8">
        <v>6370.0919999999996</v>
      </c>
      <c r="D11" s="8">
        <v>7867.985999999999</v>
      </c>
      <c r="E11" s="8">
        <v>7063.8230000000003</v>
      </c>
      <c r="F11" s="8">
        <v>4773.884</v>
      </c>
      <c r="G11" s="8">
        <v>4952.4220000000005</v>
      </c>
      <c r="H11" s="8">
        <v>5749.8279999999986</v>
      </c>
      <c r="I11" s="8">
        <v>5837.049</v>
      </c>
      <c r="J11" s="8">
        <v>5599.8599999999988</v>
      </c>
      <c r="K11" s="8">
        <v>6302.8329999999996</v>
      </c>
      <c r="L11" s="8">
        <v>6734.3870000000015</v>
      </c>
      <c r="M11" s="8">
        <v>5961.0729999999994</v>
      </c>
      <c r="N11" s="8">
        <v>5966.3449999999993</v>
      </c>
      <c r="O11" s="13">
        <f t="shared" ref="O11:O13" si="3">SUM(C11:N11)</f>
        <v>73179.581999999995</v>
      </c>
      <c r="P11" s="5"/>
      <c r="Q11" s="79" t="s">
        <v>20</v>
      </c>
      <c r="R11" s="8">
        <v>236</v>
      </c>
      <c r="S11" s="103"/>
      <c r="T11" s="103"/>
      <c r="U11" s="103"/>
      <c r="V11" s="103"/>
      <c r="W11" s="103"/>
      <c r="X11" s="103"/>
      <c r="Y11" s="103"/>
      <c r="Z11" s="103"/>
    </row>
    <row r="12" spans="1:26" ht="12" customHeight="1">
      <c r="B12" s="79" t="s">
        <v>21</v>
      </c>
      <c r="C12" s="8">
        <v>373.774</v>
      </c>
      <c r="D12" s="8">
        <v>671.52499999999975</v>
      </c>
      <c r="E12" s="8">
        <v>391.35000000000014</v>
      </c>
      <c r="F12" s="8">
        <v>331.61</v>
      </c>
      <c r="G12" s="8">
        <v>441.02600000000012</v>
      </c>
      <c r="H12" s="8">
        <v>421.89399999999995</v>
      </c>
      <c r="I12" s="8">
        <v>342.72000000000014</v>
      </c>
      <c r="J12" s="8">
        <v>493.39399999999995</v>
      </c>
      <c r="K12" s="8">
        <v>460.32500000000005</v>
      </c>
      <c r="L12" s="8">
        <v>477.73899999999992</v>
      </c>
      <c r="M12" s="8">
        <v>354.6450000000001</v>
      </c>
      <c r="N12" s="8">
        <v>378.892</v>
      </c>
      <c r="O12" s="13">
        <f t="shared" si="3"/>
        <v>5138.8940000000002</v>
      </c>
      <c r="Q12" s="79" t="s">
        <v>21</v>
      </c>
      <c r="R12" s="8">
        <v>265</v>
      </c>
    </row>
    <row r="13" spans="1:26" ht="12.75" customHeight="1">
      <c r="B13" s="79" t="s">
        <v>24</v>
      </c>
      <c r="C13" s="8">
        <v>1157.1619999999998</v>
      </c>
      <c r="D13" s="8">
        <v>1178.1049999999996</v>
      </c>
      <c r="E13" s="8">
        <v>1195.1499999999999</v>
      </c>
      <c r="F13" s="8">
        <v>428.92900000000009</v>
      </c>
      <c r="G13" s="10">
        <v>567.71000000000015</v>
      </c>
      <c r="H13" s="8">
        <v>780.23300000000052</v>
      </c>
      <c r="I13" s="8">
        <v>896.32000000000016</v>
      </c>
      <c r="J13" s="8">
        <v>862.34299999999996</v>
      </c>
      <c r="K13" s="8">
        <v>1050.5199999999998</v>
      </c>
      <c r="L13" s="8">
        <v>1053.3130000000001</v>
      </c>
      <c r="M13" s="8">
        <v>1067.7539999999997</v>
      </c>
      <c r="N13" s="8">
        <v>913.61500000000046</v>
      </c>
      <c r="O13" s="13">
        <f t="shared" si="3"/>
        <v>11151.153999999999</v>
      </c>
      <c r="Q13" s="79" t="s">
        <v>24</v>
      </c>
      <c r="R13" s="8">
        <v>179</v>
      </c>
    </row>
    <row r="14" spans="1:26" ht="18.75" customHeight="1">
      <c r="B14" s="11" t="s">
        <v>16</v>
      </c>
      <c r="C14" s="12">
        <f t="shared" ref="C14:O14" si="4">C10+C6</f>
        <v>24185.095999999998</v>
      </c>
      <c r="D14" s="12">
        <f t="shared" si="4"/>
        <v>30776.822000000004</v>
      </c>
      <c r="E14" s="12">
        <f t="shared" si="4"/>
        <v>29660.719999999998</v>
      </c>
      <c r="F14" s="12">
        <f t="shared" si="4"/>
        <v>19962.79</v>
      </c>
      <c r="G14" s="12">
        <f t="shared" si="4"/>
        <v>23600.589999999993</v>
      </c>
      <c r="H14" s="12">
        <f t="shared" si="4"/>
        <v>26076.39599999999</v>
      </c>
      <c r="I14" s="12">
        <f t="shared" si="4"/>
        <v>23640.611000000001</v>
      </c>
      <c r="J14" s="12">
        <f t="shared" si="4"/>
        <v>23837.079000000002</v>
      </c>
      <c r="K14" s="12">
        <f t="shared" si="4"/>
        <v>25081.938999999998</v>
      </c>
      <c r="L14" s="12">
        <f t="shared" si="4"/>
        <v>25759.796000000006</v>
      </c>
      <c r="M14" s="12">
        <f t="shared" si="4"/>
        <v>25336.873999999996</v>
      </c>
      <c r="N14" s="12">
        <f t="shared" si="4"/>
        <v>23367.657000000003</v>
      </c>
      <c r="O14" s="100">
        <f t="shared" si="4"/>
        <v>301286.37</v>
      </c>
      <c r="Q14" s="11" t="s">
        <v>16</v>
      </c>
      <c r="R14" s="12">
        <f>R10+R6</f>
        <v>1270</v>
      </c>
    </row>
    <row r="15" spans="1:26" ht="12.75" customHeight="1">
      <c r="B15" s="7"/>
    </row>
    <row r="16" spans="1:26" ht="14.5"/>
    <row r="17" spans="1:26" ht="14.5">
      <c r="B17" s="192" t="s">
        <v>25</v>
      </c>
      <c r="C17" s="193"/>
      <c r="D17" s="193"/>
      <c r="E17" s="193"/>
      <c r="F17" s="193"/>
      <c r="G17" s="193"/>
      <c r="H17" s="193"/>
      <c r="I17" s="193"/>
      <c r="J17" s="193"/>
      <c r="K17" s="193"/>
      <c r="L17" s="193"/>
      <c r="M17" s="193"/>
      <c r="N17" s="193"/>
      <c r="O17" s="13"/>
    </row>
    <row r="18" spans="1:26" ht="14.5">
      <c r="A18" s="14"/>
      <c r="B18" s="85" t="s">
        <v>26</v>
      </c>
      <c r="C18" s="85" t="s">
        <v>4</v>
      </c>
      <c r="D18" s="85" t="s">
        <v>5</v>
      </c>
      <c r="E18" s="85" t="s">
        <v>6</v>
      </c>
      <c r="F18" s="85" t="s">
        <v>7</v>
      </c>
      <c r="G18" s="85" t="s">
        <v>8</v>
      </c>
      <c r="H18" s="85" t="s">
        <v>9</v>
      </c>
      <c r="I18" s="85" t="s">
        <v>10</v>
      </c>
      <c r="J18" s="85" t="s">
        <v>11</v>
      </c>
      <c r="K18" s="85" t="s">
        <v>12</v>
      </c>
      <c r="L18" s="85" t="s">
        <v>13</v>
      </c>
      <c r="M18" s="85" t="s">
        <v>14</v>
      </c>
      <c r="N18" s="85" t="s">
        <v>15</v>
      </c>
      <c r="O18" s="85" t="s">
        <v>16</v>
      </c>
      <c r="P18" s="14"/>
      <c r="S18" s="14"/>
      <c r="T18" s="14"/>
      <c r="U18" s="101"/>
      <c r="V18" s="14"/>
      <c r="W18" s="14"/>
      <c r="X18" s="14"/>
      <c r="Y18" s="14"/>
      <c r="Z18" s="14"/>
    </row>
    <row r="19" spans="1:26" ht="15.75" customHeight="1">
      <c r="B19" t="s">
        <v>19</v>
      </c>
      <c r="C19" s="13">
        <f t="shared" ref="C19:N19" si="5">C6*0.9</f>
        <v>14655.6612</v>
      </c>
      <c r="D19" s="13">
        <f t="shared" si="5"/>
        <v>18953.285400000004</v>
      </c>
      <c r="E19" s="13">
        <f t="shared" si="5"/>
        <v>18909.3573</v>
      </c>
      <c r="F19" s="13">
        <f t="shared" si="5"/>
        <v>12985.5303</v>
      </c>
      <c r="G19" s="13">
        <f t="shared" si="5"/>
        <v>15875.488799999994</v>
      </c>
      <c r="H19" s="13">
        <f t="shared" si="5"/>
        <v>17211.996899999995</v>
      </c>
      <c r="I19" s="13">
        <f t="shared" si="5"/>
        <v>14908.069800000001</v>
      </c>
      <c r="J19" s="13">
        <f t="shared" si="5"/>
        <v>15193.333800000004</v>
      </c>
      <c r="K19" s="13">
        <f t="shared" si="5"/>
        <v>15541.434899999998</v>
      </c>
      <c r="L19" s="13">
        <f t="shared" si="5"/>
        <v>15744.921300000004</v>
      </c>
      <c r="M19" s="13">
        <f t="shared" si="5"/>
        <v>16158.061799999999</v>
      </c>
      <c r="N19" s="13">
        <f t="shared" si="5"/>
        <v>14497.924500000005</v>
      </c>
      <c r="O19" s="13">
        <f t="shared" ref="O19:O23" si="6">+SUM(C19:N19)</f>
        <v>190635.06599999999</v>
      </c>
      <c r="Q19" s="14"/>
      <c r="R19" s="14"/>
    </row>
    <row r="20" spans="1:26" ht="15.75" customHeight="1">
      <c r="B20" t="s">
        <v>23</v>
      </c>
      <c r="C20" s="13">
        <f t="shared" ref="C20:N20" si="7">C10*0.9</f>
        <v>7110.9252000000006</v>
      </c>
      <c r="D20" s="13">
        <f t="shared" si="7"/>
        <v>8745.8543999999983</v>
      </c>
      <c r="E20" s="13">
        <f t="shared" si="7"/>
        <v>7785.2907000000005</v>
      </c>
      <c r="F20" s="13">
        <f t="shared" si="7"/>
        <v>4980.9807000000001</v>
      </c>
      <c r="G20" s="13">
        <f t="shared" si="7"/>
        <v>5365.0422000000008</v>
      </c>
      <c r="H20" s="13">
        <f t="shared" si="7"/>
        <v>6256.7594999999992</v>
      </c>
      <c r="I20" s="13">
        <f t="shared" si="7"/>
        <v>6368.4800999999998</v>
      </c>
      <c r="J20" s="13">
        <f t="shared" si="7"/>
        <v>6260.037299999999</v>
      </c>
      <c r="K20" s="13">
        <f t="shared" si="7"/>
        <v>7032.310199999999</v>
      </c>
      <c r="L20" s="13">
        <f t="shared" si="7"/>
        <v>7438.8951000000025</v>
      </c>
      <c r="M20" s="13">
        <f t="shared" si="7"/>
        <v>6645.1247999999996</v>
      </c>
      <c r="N20" s="13">
        <f t="shared" si="7"/>
        <v>6532.9668000000001</v>
      </c>
      <c r="O20" s="13">
        <f t="shared" si="6"/>
        <v>80522.667000000001</v>
      </c>
    </row>
    <row r="21" spans="1:26" ht="15.75" customHeight="1">
      <c r="B21" t="s">
        <v>27</v>
      </c>
      <c r="C21" s="13">
        <f t="shared" ref="C21:N21" si="8">C6*10/100</f>
        <v>1628.4068</v>
      </c>
      <c r="D21" s="13">
        <f t="shared" si="8"/>
        <v>2105.9206000000004</v>
      </c>
      <c r="E21" s="13">
        <f t="shared" si="8"/>
        <v>2101.0396999999998</v>
      </c>
      <c r="F21" s="13">
        <f t="shared" si="8"/>
        <v>1442.8367000000001</v>
      </c>
      <c r="G21" s="13">
        <f t="shared" si="8"/>
        <v>1763.9431999999995</v>
      </c>
      <c r="H21" s="13">
        <f t="shared" si="8"/>
        <v>1912.4440999999993</v>
      </c>
      <c r="I21" s="13">
        <f t="shared" si="8"/>
        <v>1656.4521999999999</v>
      </c>
      <c r="J21" s="13">
        <f t="shared" si="8"/>
        <v>1688.1482000000003</v>
      </c>
      <c r="K21" s="13">
        <f t="shared" si="8"/>
        <v>1726.8260999999998</v>
      </c>
      <c r="L21" s="13">
        <f t="shared" si="8"/>
        <v>1749.4357000000005</v>
      </c>
      <c r="M21" s="13">
        <f t="shared" si="8"/>
        <v>1795.3401999999999</v>
      </c>
      <c r="N21" s="13">
        <f t="shared" si="8"/>
        <v>1610.8805000000004</v>
      </c>
      <c r="O21" s="13">
        <f t="shared" si="6"/>
        <v>21181.673999999995</v>
      </c>
    </row>
    <row r="22" spans="1:26" ht="15.75" customHeight="1">
      <c r="B22" t="s">
        <v>28</v>
      </c>
      <c r="C22" s="13">
        <f t="shared" ref="C22:N22" si="9">C10*10/100</f>
        <v>790.1028</v>
      </c>
      <c r="D22" s="13">
        <f t="shared" si="9"/>
        <v>971.7615999999997</v>
      </c>
      <c r="E22" s="13">
        <f t="shared" si="9"/>
        <v>865.03230000000008</v>
      </c>
      <c r="F22" s="13">
        <f t="shared" si="9"/>
        <v>553.44229999999993</v>
      </c>
      <c r="G22" s="13">
        <f t="shared" si="9"/>
        <v>596.11580000000004</v>
      </c>
      <c r="H22" s="13">
        <f t="shared" si="9"/>
        <v>695.19549999999992</v>
      </c>
      <c r="I22" s="13">
        <f t="shared" si="9"/>
        <v>707.60889999999995</v>
      </c>
      <c r="J22" s="13">
        <f t="shared" si="9"/>
        <v>695.55969999999991</v>
      </c>
      <c r="K22" s="13">
        <f t="shared" si="9"/>
        <v>781.36779999999987</v>
      </c>
      <c r="L22" s="13">
        <f t="shared" si="9"/>
        <v>826.54390000000012</v>
      </c>
      <c r="M22" s="13">
        <f t="shared" si="9"/>
        <v>738.34720000000004</v>
      </c>
      <c r="N22" s="13">
        <f t="shared" si="9"/>
        <v>725.88520000000005</v>
      </c>
      <c r="O22" s="13">
        <f t="shared" si="6"/>
        <v>8946.9630000000016</v>
      </c>
    </row>
    <row r="23" spans="1:26" ht="15.75" customHeight="1">
      <c r="B23" s="15" t="s">
        <v>16</v>
      </c>
      <c r="C23" s="16">
        <f t="shared" ref="C23:N23" si="10">+SUM(C19:C22)</f>
        <v>24185.096000000001</v>
      </c>
      <c r="D23" s="16">
        <f t="shared" si="10"/>
        <v>30776.822000000004</v>
      </c>
      <c r="E23" s="16">
        <f t="shared" si="10"/>
        <v>29660.720000000001</v>
      </c>
      <c r="F23" s="16">
        <f t="shared" si="10"/>
        <v>19962.789999999997</v>
      </c>
      <c r="G23" s="16">
        <f t="shared" si="10"/>
        <v>23600.589999999993</v>
      </c>
      <c r="H23" s="16">
        <f t="shared" si="10"/>
        <v>26076.395999999997</v>
      </c>
      <c r="I23" s="16">
        <f t="shared" si="10"/>
        <v>23640.611000000001</v>
      </c>
      <c r="J23" s="16">
        <f t="shared" si="10"/>
        <v>23837.079000000005</v>
      </c>
      <c r="K23" s="16">
        <f t="shared" si="10"/>
        <v>25081.938999999995</v>
      </c>
      <c r="L23" s="16">
        <f t="shared" si="10"/>
        <v>25759.796000000009</v>
      </c>
      <c r="M23" s="16">
        <f t="shared" si="10"/>
        <v>25336.874</v>
      </c>
      <c r="N23" s="16">
        <f t="shared" si="10"/>
        <v>23367.657000000003</v>
      </c>
      <c r="O23" s="16">
        <f t="shared" si="6"/>
        <v>301286.37</v>
      </c>
    </row>
    <row r="24" spans="1:26" ht="119.25" customHeight="1">
      <c r="B24" s="194" t="s">
        <v>29</v>
      </c>
      <c r="C24" s="195"/>
      <c r="D24" s="195"/>
      <c r="E24" s="195"/>
      <c r="F24" s="195"/>
      <c r="G24" s="195"/>
      <c r="H24" s="195"/>
      <c r="I24" s="195"/>
      <c r="J24" s="195"/>
      <c r="K24" s="195"/>
      <c r="L24" s="195"/>
      <c r="M24" s="195"/>
      <c r="N24" s="195"/>
      <c r="O24" s="195"/>
      <c r="P24" s="17"/>
    </row>
    <row r="25" spans="1:26" ht="15.75" customHeight="1">
      <c r="Q25" s="17"/>
    </row>
    <row r="26" spans="1:26" ht="15.75" customHeight="1"/>
    <row r="27" spans="1:26" ht="15.75" customHeight="1"/>
    <row r="28" spans="1:26" ht="15.75" customHeight="1"/>
    <row r="29" spans="1:26" ht="15.75" customHeight="1"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26" ht="15.75" customHeight="1"/>
    <row r="31" spans="1:26" ht="15.75" customHeight="1"/>
    <row r="32" spans="1:26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</sheetData>
  <sheetProtection algorithmName="SHA-512" hashValue="fpSYz8pkY0X7E7qtUHifysqJMe/zcUiltop6yRFvfa3jk8W1sSAIlbG2XcBXRoCeRIegFjFmeivTRZwfn1Cejg==" saltValue="2iyNKOW74grj0ybZ1YM2VQ==" spinCount="100000" sheet="1" objects="1" scenarios="1" selectLockedCells="1" selectUnlockedCells="1"/>
  <mergeCells count="5">
    <mergeCell ref="C2:Q2"/>
    <mergeCell ref="B4:N4"/>
    <mergeCell ref="Q4:R4"/>
    <mergeCell ref="B17:N17"/>
    <mergeCell ref="B24:O24"/>
  </mergeCells>
  <pageMargins left="0.7" right="0.7" top="0.75" bottom="0.75" header="0" footer="0"/>
  <pageSetup orientation="portrait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FFFF"/>
  </sheetPr>
  <dimension ref="B2:R1000"/>
  <sheetViews>
    <sheetView workbookViewId="0">
      <selection activeCell="P33" sqref="P33"/>
    </sheetView>
  </sheetViews>
  <sheetFormatPr baseColWidth="10" defaultColWidth="14.453125" defaultRowHeight="15" customHeight="1"/>
  <cols>
    <col min="1" max="1" width="4" customWidth="1"/>
    <col min="2" max="2" width="20.81640625" customWidth="1"/>
    <col min="3" max="3" width="11.7265625" customWidth="1"/>
    <col min="4" max="4" width="4" customWidth="1"/>
    <col min="5" max="5" width="5.453125" customWidth="1"/>
    <col min="6" max="6" width="3.81640625" customWidth="1"/>
    <col min="7" max="7" width="4.7265625" customWidth="1"/>
    <col min="8" max="8" width="3.81640625" customWidth="1"/>
    <col min="9" max="9" width="3.26953125" customWidth="1"/>
    <col min="10" max="12" width="4.1796875" customWidth="1"/>
    <col min="13" max="13" width="4.26953125" customWidth="1"/>
    <col min="14" max="14" width="3.453125" customWidth="1"/>
    <col min="15" max="15" width="12.453125" customWidth="1"/>
    <col min="16" max="16" width="17.453125" customWidth="1"/>
    <col min="17" max="17" width="19.7265625" customWidth="1"/>
    <col min="18" max="18" width="14.81640625" customWidth="1"/>
    <col min="19" max="26" width="10.7265625" customWidth="1"/>
  </cols>
  <sheetData>
    <row r="2" spans="2:18" ht="91.5" customHeight="1">
      <c r="B2" s="1"/>
      <c r="C2" s="18"/>
      <c r="D2" s="190" t="s">
        <v>165</v>
      </c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8"/>
    </row>
    <row r="5" spans="2:18" ht="17.25" customHeight="1">
      <c r="B5" s="80" t="s">
        <v>166</v>
      </c>
      <c r="C5" s="80" t="s">
        <v>167</v>
      </c>
      <c r="D5" s="80"/>
      <c r="E5" s="80"/>
      <c r="F5" s="43"/>
      <c r="G5" s="43"/>
      <c r="H5" s="67"/>
      <c r="I5" s="67"/>
      <c r="J5" s="67"/>
      <c r="K5" s="67"/>
      <c r="L5" s="67"/>
      <c r="M5" s="67"/>
      <c r="N5" s="67"/>
      <c r="O5" s="67"/>
      <c r="P5" s="67"/>
      <c r="Q5" s="67"/>
      <c r="R5" s="103"/>
    </row>
    <row r="7" spans="2:18" ht="14.5">
      <c r="B7" s="14" t="s">
        <v>168</v>
      </c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206" t="s">
        <v>169</v>
      </c>
      <c r="Q7" s="206" t="s">
        <v>170</v>
      </c>
      <c r="R7" s="207" t="s">
        <v>171</v>
      </c>
    </row>
    <row r="8" spans="2:18" ht="14.5">
      <c r="B8" s="14" t="s">
        <v>172</v>
      </c>
      <c r="C8" s="68" t="s">
        <v>4</v>
      </c>
      <c r="D8" s="14" t="s">
        <v>5</v>
      </c>
      <c r="E8" s="14" t="s">
        <v>6</v>
      </c>
      <c r="F8" s="14" t="s">
        <v>7</v>
      </c>
      <c r="G8" s="14" t="s">
        <v>8</v>
      </c>
      <c r="H8" s="14" t="s">
        <v>9</v>
      </c>
      <c r="I8" s="14" t="s">
        <v>10</v>
      </c>
      <c r="J8" s="14" t="s">
        <v>11</v>
      </c>
      <c r="K8" s="14" t="s">
        <v>12</v>
      </c>
      <c r="L8" s="14" t="s">
        <v>13</v>
      </c>
      <c r="M8" s="14" t="s">
        <v>14</v>
      </c>
      <c r="N8" s="14" t="s">
        <v>15</v>
      </c>
      <c r="O8" s="14" t="s">
        <v>16</v>
      </c>
      <c r="P8" s="195"/>
      <c r="Q8" s="195"/>
      <c r="R8" s="195"/>
    </row>
    <row r="9" spans="2:18" ht="14.5">
      <c r="B9" s="24" t="s">
        <v>173</v>
      </c>
      <c r="C9" s="119"/>
      <c r="D9" s="119">
        <v>2</v>
      </c>
      <c r="E9" s="119">
        <v>2</v>
      </c>
      <c r="F9" s="119"/>
      <c r="G9" s="119"/>
      <c r="H9" s="119"/>
      <c r="I9" s="119"/>
      <c r="J9" s="119"/>
      <c r="K9" s="119"/>
      <c r="L9" s="119"/>
      <c r="M9" s="119"/>
      <c r="N9" s="119"/>
      <c r="O9" s="119">
        <f t="shared" ref="O9:O10" si="0">SUM(C9:N9)</f>
        <v>4</v>
      </c>
      <c r="P9" s="24">
        <v>606.1</v>
      </c>
      <c r="Q9" s="24">
        <v>8096.6</v>
      </c>
      <c r="R9">
        <v>653</v>
      </c>
    </row>
    <row r="10" spans="2:18" ht="14.5">
      <c r="B10" s="24" t="s">
        <v>174</v>
      </c>
      <c r="C10" s="119"/>
      <c r="D10" s="119">
        <v>1</v>
      </c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>
        <f t="shared" si="0"/>
        <v>1</v>
      </c>
      <c r="P10" s="24">
        <v>100.2</v>
      </c>
      <c r="Q10">
        <v>4571.3999999999996</v>
      </c>
      <c r="R10">
        <v>288</v>
      </c>
    </row>
    <row r="11" spans="2:18" ht="14.5">
      <c r="B11" s="62" t="s">
        <v>175</v>
      </c>
      <c r="C11" s="69">
        <f t="shared" ref="C11:R11" si="1">SUM(C9:C10)</f>
        <v>0</v>
      </c>
      <c r="D11" s="69">
        <f t="shared" si="1"/>
        <v>3</v>
      </c>
      <c r="E11" s="69">
        <f t="shared" si="1"/>
        <v>2</v>
      </c>
      <c r="F11" s="69">
        <f t="shared" si="1"/>
        <v>0</v>
      </c>
      <c r="G11" s="69">
        <f t="shared" si="1"/>
        <v>0</v>
      </c>
      <c r="H11" s="69">
        <f t="shared" si="1"/>
        <v>0</v>
      </c>
      <c r="I11" s="69">
        <f t="shared" si="1"/>
        <v>0</v>
      </c>
      <c r="J11" s="69">
        <f t="shared" si="1"/>
        <v>0</v>
      </c>
      <c r="K11" s="69">
        <f t="shared" si="1"/>
        <v>0</v>
      </c>
      <c r="L11" s="69">
        <f t="shared" si="1"/>
        <v>0</v>
      </c>
      <c r="M11" s="69">
        <f t="shared" si="1"/>
        <v>0</v>
      </c>
      <c r="N11" s="69">
        <f t="shared" si="1"/>
        <v>0</v>
      </c>
      <c r="O11" s="69">
        <f t="shared" si="1"/>
        <v>5</v>
      </c>
      <c r="P11" s="69">
        <f t="shared" si="1"/>
        <v>706.30000000000007</v>
      </c>
      <c r="Q11" s="69">
        <f t="shared" si="1"/>
        <v>12668</v>
      </c>
      <c r="R11" s="69">
        <f t="shared" si="1"/>
        <v>941</v>
      </c>
    </row>
    <row r="12" spans="2:18" ht="14.5">
      <c r="B12" s="120"/>
      <c r="C12" s="120"/>
      <c r="D12" s="120"/>
      <c r="E12" s="120"/>
      <c r="F12" s="120"/>
      <c r="G12" s="120"/>
      <c r="H12" s="120"/>
      <c r="I12" s="120"/>
      <c r="J12" s="120"/>
      <c r="K12" s="120"/>
      <c r="L12" s="120"/>
      <c r="M12" s="120"/>
      <c r="N12" s="120"/>
      <c r="O12" s="120"/>
      <c r="P12" s="120"/>
      <c r="Q12" s="120">
        <f>P11*0.001</f>
        <v>0.70630000000000004</v>
      </c>
      <c r="R12" s="120" t="s">
        <v>176</v>
      </c>
    </row>
    <row r="14" spans="2:18" ht="14.5">
      <c r="B14" s="70" t="s">
        <v>177</v>
      </c>
    </row>
    <row r="15" spans="2:18" ht="14.5">
      <c r="B15" s="71" t="s">
        <v>178</v>
      </c>
    </row>
    <row r="16" spans="2:18" ht="14.5">
      <c r="B16" s="71" t="s">
        <v>179</v>
      </c>
    </row>
    <row r="17" spans="2:18" ht="14.5">
      <c r="B17" s="71" t="s">
        <v>180</v>
      </c>
    </row>
    <row r="20" spans="2:18" ht="14.5">
      <c r="B20" s="80" t="s">
        <v>166</v>
      </c>
      <c r="C20" s="80" t="s">
        <v>181</v>
      </c>
      <c r="D20" s="80"/>
      <c r="E20" s="80"/>
      <c r="F20" s="80"/>
      <c r="G20" s="80"/>
    </row>
    <row r="21" spans="2:18" ht="15.75" customHeight="1"/>
    <row r="22" spans="2:18" ht="15.75" customHeight="1">
      <c r="B22" s="14" t="s">
        <v>168</v>
      </c>
      <c r="C22" s="14"/>
      <c r="P22" s="206" t="s">
        <v>169</v>
      </c>
      <c r="Q22" s="206" t="s">
        <v>170</v>
      </c>
      <c r="R22" s="206" t="s">
        <v>171</v>
      </c>
    </row>
    <row r="23" spans="2:18" ht="15.75" customHeight="1">
      <c r="B23" s="14" t="s">
        <v>172</v>
      </c>
      <c r="C23" s="14" t="s">
        <v>4</v>
      </c>
      <c r="D23" s="14" t="s">
        <v>5</v>
      </c>
      <c r="E23" s="14" t="s">
        <v>6</v>
      </c>
      <c r="F23" s="14" t="s">
        <v>7</v>
      </c>
      <c r="G23" s="14" t="s">
        <v>8</v>
      </c>
      <c r="H23" s="14" t="s">
        <v>9</v>
      </c>
      <c r="I23" s="14" t="s">
        <v>10</v>
      </c>
      <c r="J23" s="14" t="s">
        <v>11</v>
      </c>
      <c r="K23" s="14" t="s">
        <v>12</v>
      </c>
      <c r="L23" s="14" t="s">
        <v>13</v>
      </c>
      <c r="M23" s="14" t="s">
        <v>14</v>
      </c>
      <c r="N23" s="14" t="s">
        <v>15</v>
      </c>
      <c r="O23" s="14" t="s">
        <v>16</v>
      </c>
      <c r="P23" s="195"/>
      <c r="Q23" s="195"/>
      <c r="R23" s="195"/>
    </row>
    <row r="24" spans="2:18" ht="15.75" customHeight="1">
      <c r="C24" s="103"/>
      <c r="D24" s="103"/>
      <c r="E24" s="103"/>
      <c r="F24" s="103"/>
      <c r="G24" s="103"/>
      <c r="H24" s="103"/>
      <c r="I24" s="103"/>
      <c r="J24" s="103"/>
      <c r="K24" s="103"/>
      <c r="L24" s="103"/>
      <c r="M24" s="121"/>
      <c r="N24" s="121"/>
      <c r="O24" s="121">
        <f>SUM(C24:N24)</f>
        <v>0</v>
      </c>
      <c r="R24" s="121"/>
    </row>
    <row r="25" spans="2:18" ht="15.75" customHeight="1">
      <c r="B25" s="62" t="s">
        <v>175</v>
      </c>
      <c r="C25" s="69">
        <f t="shared" ref="C25:R25" si="2">SUM(C14:C24)</f>
        <v>0</v>
      </c>
      <c r="D25" s="69">
        <f t="shared" si="2"/>
        <v>0</v>
      </c>
      <c r="E25" s="69">
        <f t="shared" si="2"/>
        <v>0</v>
      </c>
      <c r="F25" s="69">
        <f t="shared" si="2"/>
        <v>0</v>
      </c>
      <c r="G25" s="69">
        <f t="shared" si="2"/>
        <v>0</v>
      </c>
      <c r="H25" s="69">
        <f t="shared" si="2"/>
        <v>0</v>
      </c>
      <c r="I25" s="69">
        <f t="shared" si="2"/>
        <v>0</v>
      </c>
      <c r="J25" s="69">
        <f t="shared" si="2"/>
        <v>0</v>
      </c>
      <c r="K25" s="69">
        <f t="shared" si="2"/>
        <v>0</v>
      </c>
      <c r="L25" s="69">
        <f t="shared" si="2"/>
        <v>0</v>
      </c>
      <c r="M25" s="69">
        <f t="shared" si="2"/>
        <v>0</v>
      </c>
      <c r="N25" s="69">
        <f t="shared" si="2"/>
        <v>0</v>
      </c>
      <c r="O25" s="69">
        <f t="shared" si="2"/>
        <v>0</v>
      </c>
      <c r="P25" s="69">
        <f t="shared" si="2"/>
        <v>0</v>
      </c>
      <c r="Q25" s="69">
        <f t="shared" si="2"/>
        <v>0</v>
      </c>
      <c r="R25" s="69">
        <f t="shared" si="2"/>
        <v>0</v>
      </c>
    </row>
    <row r="26" spans="2:18" ht="15.75" customHeight="1">
      <c r="B26" s="120"/>
      <c r="C26" s="120"/>
      <c r="D26" s="120"/>
      <c r="E26" s="120"/>
      <c r="F26" s="120"/>
      <c r="G26" s="120"/>
      <c r="H26" s="120"/>
      <c r="I26" s="120"/>
      <c r="J26" s="120"/>
      <c r="K26" s="120"/>
      <c r="L26" s="120"/>
      <c r="M26" s="120"/>
      <c r="N26" s="120"/>
      <c r="O26" s="120"/>
      <c r="P26" s="120">
        <f>P25*0.001</f>
        <v>0</v>
      </c>
      <c r="Q26" s="120" t="s">
        <v>176</v>
      </c>
      <c r="R26" s="120"/>
    </row>
    <row r="27" spans="2:18" ht="15.75" customHeight="1"/>
    <row r="28" spans="2:18" ht="15.75" customHeight="1"/>
    <row r="29" spans="2:18" ht="15.75" customHeight="1">
      <c r="B29" s="70" t="s">
        <v>177</v>
      </c>
    </row>
    <row r="30" spans="2:18" ht="15.75" customHeight="1">
      <c r="B30" s="71" t="s">
        <v>178</v>
      </c>
    </row>
    <row r="31" spans="2:18" ht="15.75" customHeight="1">
      <c r="B31" s="71" t="s">
        <v>179</v>
      </c>
    </row>
    <row r="32" spans="2:18" ht="15.75" customHeight="1">
      <c r="B32" s="71" t="s">
        <v>180</v>
      </c>
    </row>
    <row r="33" spans="2:3" ht="15.75" customHeight="1"/>
    <row r="34" spans="2:3" ht="15.75" customHeight="1">
      <c r="B34" s="72" t="s">
        <v>182</v>
      </c>
      <c r="C34" s="73">
        <f>+P26+Q12</f>
        <v>0.70630000000000004</v>
      </c>
    </row>
    <row r="35" spans="2:3" ht="15.75" customHeight="1"/>
    <row r="36" spans="2:3" ht="15.75" customHeight="1"/>
    <row r="37" spans="2:3" ht="15.75" customHeight="1"/>
    <row r="38" spans="2:3" ht="15.75" customHeight="1"/>
    <row r="39" spans="2:3" ht="15.75" customHeight="1"/>
    <row r="40" spans="2:3" ht="15.75" customHeight="1"/>
    <row r="41" spans="2:3" ht="15.75" customHeight="1"/>
    <row r="42" spans="2:3" ht="15.75" customHeight="1"/>
    <row r="43" spans="2:3" ht="15.75" customHeight="1"/>
    <row r="44" spans="2:3" ht="15.75" customHeight="1"/>
    <row r="45" spans="2:3" ht="15.75" customHeight="1"/>
    <row r="46" spans="2:3" ht="15.75" customHeight="1"/>
    <row r="47" spans="2:3" ht="15.75" customHeight="1"/>
    <row r="48" spans="2:3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sheetProtection algorithmName="SHA-512" hashValue="AvXgkqbekjPVVolC50prasaJcb7KID1KsiE58eiUfMD9TzG0p0tnfEG+THEQXhAkOdg/oTSy7NsJrmRbC3/E8g==" saltValue="KW9ToPbiGmk3KPhcEpDbGA==" spinCount="100000" sheet="1" objects="1" scenarios="1" selectLockedCells="1" selectUnlockedCells="1"/>
  <mergeCells count="7">
    <mergeCell ref="D2:P2"/>
    <mergeCell ref="P7:P8"/>
    <mergeCell ref="Q7:Q8"/>
    <mergeCell ref="R7:R8"/>
    <mergeCell ref="P22:P23"/>
    <mergeCell ref="Q22:Q23"/>
    <mergeCell ref="R22:R23"/>
  </mergeCells>
  <pageMargins left="0.7" right="0.7" top="0.75" bottom="0.75" header="0" footer="0"/>
  <pageSetup orientation="landscape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Z1005"/>
  <sheetViews>
    <sheetView topLeftCell="L1" workbookViewId="0">
      <selection activeCell="Q24" sqref="Q24"/>
    </sheetView>
  </sheetViews>
  <sheetFormatPr baseColWidth="10" defaultColWidth="14.453125" defaultRowHeight="15" customHeight="1"/>
  <cols>
    <col min="1" max="1" width="10.7265625" customWidth="1"/>
    <col min="2" max="2" width="33.54296875" customWidth="1"/>
    <col min="3" max="3" width="28.26953125" customWidth="1"/>
    <col min="4" max="4" width="14.453125" customWidth="1"/>
    <col min="5" max="5" width="12.54296875" customWidth="1"/>
    <col min="6" max="11" width="10.7265625" customWidth="1"/>
    <col min="12" max="12" width="24.7265625" customWidth="1"/>
    <col min="13" max="13" width="10.7265625" customWidth="1"/>
    <col min="14" max="14" width="13.1796875" customWidth="1"/>
    <col min="15" max="15" width="13.81640625" customWidth="1"/>
    <col min="16" max="26" width="10.7265625" customWidth="1"/>
  </cols>
  <sheetData>
    <row r="1" spans="1:26" ht="14.5"/>
    <row r="2" spans="1:26" ht="117.75" customHeight="1">
      <c r="B2" s="1"/>
      <c r="C2" s="190" t="s">
        <v>183</v>
      </c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8"/>
      <c r="O2" s="3"/>
    </row>
    <row r="3" spans="1:26" ht="15" customHeight="1">
      <c r="B3" s="164"/>
      <c r="C3" s="164"/>
      <c r="D3" s="164"/>
      <c r="E3" s="164"/>
      <c r="F3" s="164"/>
      <c r="G3" s="164"/>
    </row>
    <row r="4" spans="1:26" ht="14.5">
      <c r="A4" s="164"/>
      <c r="B4" s="208"/>
      <c r="C4" s="208"/>
      <c r="D4" s="164"/>
      <c r="E4" s="164"/>
      <c r="F4" s="164"/>
      <c r="G4" s="164"/>
      <c r="H4" s="164"/>
    </row>
    <row r="5" spans="1:26" ht="30" customHeight="1">
      <c r="A5" s="174"/>
      <c r="B5" s="165"/>
      <c r="C5" s="165"/>
      <c r="D5" s="166"/>
      <c r="E5" s="165"/>
      <c r="F5" s="165"/>
      <c r="G5" s="164"/>
      <c r="H5" s="164"/>
      <c r="L5" s="131" t="s">
        <v>184</v>
      </c>
      <c r="M5" s="149" t="s">
        <v>185</v>
      </c>
      <c r="N5" s="149" t="s">
        <v>186</v>
      </c>
      <c r="O5" s="149" t="s">
        <v>187</v>
      </c>
      <c r="P5" s="149" t="s">
        <v>188</v>
      </c>
      <c r="Q5" s="149" t="s">
        <v>189</v>
      </c>
      <c r="R5" s="149" t="s">
        <v>190</v>
      </c>
      <c r="S5" s="149" t="s">
        <v>191</v>
      </c>
      <c r="T5" s="149" t="s">
        <v>192</v>
      </c>
      <c r="U5" s="149" t="s">
        <v>193</v>
      </c>
      <c r="V5" s="149" t="s">
        <v>194</v>
      </c>
      <c r="W5" s="149" t="s">
        <v>195</v>
      </c>
      <c r="X5" s="149" t="s">
        <v>196</v>
      </c>
      <c r="Y5" s="75"/>
      <c r="Z5" s="75"/>
    </row>
    <row r="6" spans="1:26" ht="14.5">
      <c r="A6" s="164"/>
      <c r="B6" s="167"/>
      <c r="C6" s="168"/>
      <c r="D6" s="167"/>
      <c r="E6" s="169"/>
      <c r="F6" s="164"/>
      <c r="G6" s="164"/>
      <c r="H6" s="164"/>
      <c r="L6" s="132" t="s">
        <v>197</v>
      </c>
      <c r="M6" s="155">
        <f>M30</f>
        <v>199966</v>
      </c>
      <c r="N6" s="155">
        <f t="shared" ref="N6:X6" si="0">N30</f>
        <v>201482</v>
      </c>
      <c r="O6" s="155">
        <f t="shared" si="0"/>
        <v>234966</v>
      </c>
      <c r="P6" s="155">
        <f t="shared" si="0"/>
        <v>169127</v>
      </c>
      <c r="Q6" s="155">
        <f t="shared" si="0"/>
        <v>177187</v>
      </c>
      <c r="R6" s="155">
        <f t="shared" si="0"/>
        <v>205748</v>
      </c>
      <c r="S6" s="155">
        <f t="shared" si="0"/>
        <v>219565</v>
      </c>
      <c r="T6" s="155">
        <f t="shared" si="0"/>
        <v>246335</v>
      </c>
      <c r="U6" s="155">
        <f t="shared" si="0"/>
        <v>252019</v>
      </c>
      <c r="V6" s="155">
        <f t="shared" si="0"/>
        <v>242344</v>
      </c>
      <c r="W6" s="155">
        <f t="shared" si="0"/>
        <v>281753</v>
      </c>
      <c r="X6" s="155">
        <f t="shared" si="0"/>
        <v>291125</v>
      </c>
    </row>
    <row r="7" spans="1:26" ht="15" customHeight="1">
      <c r="A7" s="164"/>
      <c r="B7" s="167"/>
      <c r="C7" s="168"/>
      <c r="D7" s="167"/>
      <c r="E7" s="169"/>
      <c r="F7" s="164"/>
      <c r="G7" s="164"/>
      <c r="H7" s="164"/>
      <c r="L7" s="132" t="s">
        <v>198</v>
      </c>
      <c r="M7" s="155">
        <f>M31</f>
        <v>0</v>
      </c>
      <c r="N7" s="155">
        <f t="shared" ref="N7:X7" si="1">N31</f>
        <v>0</v>
      </c>
      <c r="O7" s="155">
        <f t="shared" si="1"/>
        <v>0</v>
      </c>
      <c r="P7" s="155">
        <f t="shared" si="1"/>
        <v>0</v>
      </c>
      <c r="Q7" s="155">
        <f t="shared" si="1"/>
        <v>0</v>
      </c>
      <c r="R7" s="155">
        <f t="shared" si="1"/>
        <v>0</v>
      </c>
      <c r="S7" s="155">
        <f t="shared" si="1"/>
        <v>0</v>
      </c>
      <c r="T7" s="155">
        <f t="shared" si="1"/>
        <v>0</v>
      </c>
      <c r="U7" s="155">
        <f t="shared" si="1"/>
        <v>0</v>
      </c>
      <c r="V7" s="155">
        <f t="shared" si="1"/>
        <v>0</v>
      </c>
      <c r="W7" s="155">
        <f t="shared" si="1"/>
        <v>0</v>
      </c>
      <c r="X7" s="155">
        <f t="shared" si="1"/>
        <v>0</v>
      </c>
    </row>
    <row r="8" spans="1:26" ht="15" customHeight="1">
      <c r="A8" s="164"/>
      <c r="B8" s="167"/>
      <c r="C8" s="168"/>
      <c r="D8" s="167"/>
      <c r="E8" s="169"/>
      <c r="F8" s="164"/>
      <c r="G8" s="164"/>
      <c r="H8" s="164"/>
      <c r="L8" s="132" t="s">
        <v>199</v>
      </c>
      <c r="M8" s="155">
        <f>M32+M33</f>
        <v>734666</v>
      </c>
      <c r="N8" s="155">
        <f t="shared" ref="N8:X8" si="2">N32+N33</f>
        <v>519960</v>
      </c>
      <c r="O8" s="155">
        <f t="shared" si="2"/>
        <v>604495</v>
      </c>
      <c r="P8" s="155">
        <f t="shared" si="2"/>
        <v>422970</v>
      </c>
      <c r="Q8" s="155">
        <f t="shared" si="2"/>
        <v>652423</v>
      </c>
      <c r="R8" s="155">
        <f t="shared" si="2"/>
        <v>991255</v>
      </c>
      <c r="S8" s="155">
        <f t="shared" si="2"/>
        <v>942599</v>
      </c>
      <c r="T8" s="155">
        <f t="shared" si="2"/>
        <v>873577</v>
      </c>
      <c r="U8" s="155">
        <f t="shared" si="2"/>
        <v>461151</v>
      </c>
      <c r="V8" s="155">
        <f t="shared" si="2"/>
        <v>491795</v>
      </c>
      <c r="W8" s="155">
        <f t="shared" si="2"/>
        <v>1133896</v>
      </c>
      <c r="X8" s="155">
        <f t="shared" si="2"/>
        <v>979185</v>
      </c>
    </row>
    <row r="9" spans="1:26" ht="15" customHeight="1">
      <c r="A9" s="164"/>
      <c r="B9" s="167"/>
      <c r="C9" s="168"/>
      <c r="D9" s="167"/>
      <c r="E9" s="169"/>
      <c r="F9" s="164"/>
      <c r="G9" s="164"/>
      <c r="H9" s="164"/>
      <c r="L9" s="132" t="s">
        <v>200</v>
      </c>
      <c r="M9" s="155">
        <f>M42+M44</f>
        <v>10825</v>
      </c>
      <c r="N9" s="155">
        <f t="shared" ref="N9:X9" si="3">N42+N44</f>
        <v>8850</v>
      </c>
      <c r="O9" s="155">
        <f t="shared" si="3"/>
        <v>26050</v>
      </c>
      <c r="P9" s="155">
        <f t="shared" si="3"/>
        <v>10600</v>
      </c>
      <c r="Q9" s="155">
        <f t="shared" si="3"/>
        <v>12575</v>
      </c>
      <c r="R9" s="155">
        <f t="shared" si="3"/>
        <v>11050</v>
      </c>
      <c r="S9" s="155">
        <f t="shared" si="3"/>
        <v>8125</v>
      </c>
      <c r="T9" s="155">
        <f t="shared" si="3"/>
        <v>10500</v>
      </c>
      <c r="U9" s="155">
        <f t="shared" si="3"/>
        <v>6050</v>
      </c>
      <c r="V9" s="155">
        <f t="shared" si="3"/>
        <v>6250</v>
      </c>
      <c r="W9" s="155">
        <f t="shared" si="3"/>
        <v>10800</v>
      </c>
      <c r="X9" s="155">
        <f t="shared" si="3"/>
        <v>5600</v>
      </c>
    </row>
    <row r="10" spans="1:26" ht="15" customHeight="1">
      <c r="A10" s="164"/>
      <c r="B10" s="167"/>
      <c r="C10" s="168"/>
      <c r="D10" s="167"/>
      <c r="E10" s="169"/>
      <c r="F10" s="164"/>
      <c r="G10" s="164"/>
      <c r="H10" s="164"/>
      <c r="L10" s="132" t="s">
        <v>201</v>
      </c>
      <c r="M10" s="155">
        <f>M39</f>
        <v>62</v>
      </c>
      <c r="N10" s="155">
        <f t="shared" ref="N10:X10" si="4">N39</f>
        <v>259</v>
      </c>
      <c r="O10" s="155">
        <f>O39</f>
        <v>299</v>
      </c>
      <c r="P10" s="155">
        <f t="shared" si="4"/>
        <v>242</v>
      </c>
      <c r="Q10" s="155">
        <f t="shared" si="4"/>
        <v>153</v>
      </c>
      <c r="R10" s="155">
        <f t="shared" si="4"/>
        <v>222</v>
      </c>
      <c r="S10" s="155">
        <f t="shared" si="4"/>
        <v>5</v>
      </c>
      <c r="T10" s="155">
        <f t="shared" si="4"/>
        <v>56</v>
      </c>
      <c r="U10" s="155">
        <f t="shared" si="4"/>
        <v>83</v>
      </c>
      <c r="V10" s="155">
        <f t="shared" si="4"/>
        <v>139</v>
      </c>
      <c r="W10" s="155">
        <f t="shared" si="4"/>
        <v>0</v>
      </c>
      <c r="X10" s="155">
        <f t="shared" si="4"/>
        <v>0</v>
      </c>
    </row>
    <row r="11" spans="1:26" ht="15" customHeight="1">
      <c r="A11" s="164"/>
      <c r="B11" s="167"/>
      <c r="C11" s="168"/>
      <c r="D11" s="167"/>
      <c r="E11" s="169"/>
      <c r="F11" s="164"/>
      <c r="G11" s="164"/>
      <c r="H11" s="164"/>
      <c r="L11" s="132" t="s">
        <v>202</v>
      </c>
      <c r="M11" s="155">
        <f>M45</f>
        <v>46018.68</v>
      </c>
      <c r="N11" s="155">
        <f t="shared" ref="N11:X12" si="5">N45</f>
        <v>40509.800000000003</v>
      </c>
      <c r="O11" s="155">
        <f t="shared" si="5"/>
        <v>47703</v>
      </c>
      <c r="P11" s="155">
        <f t="shared" si="5"/>
        <v>46346.400000000001</v>
      </c>
      <c r="Q11" s="155">
        <f t="shared" si="5"/>
        <v>50854.92</v>
      </c>
      <c r="R11" s="155">
        <f t="shared" si="5"/>
        <v>49016.639999999999</v>
      </c>
      <c r="S11" s="155">
        <f t="shared" si="5"/>
        <v>48111.32</v>
      </c>
      <c r="T11" s="155">
        <f t="shared" si="5"/>
        <v>50763.32</v>
      </c>
      <c r="U11" s="155">
        <f t="shared" si="5"/>
        <v>40880.839999999997</v>
      </c>
      <c r="V11" s="155">
        <f t="shared" si="5"/>
        <v>43125.760000000002</v>
      </c>
      <c r="W11" s="155">
        <f t="shared" si="5"/>
        <v>80059.360000000001</v>
      </c>
      <c r="X11" s="155">
        <f t="shared" si="5"/>
        <v>40898.800000000003</v>
      </c>
    </row>
    <row r="12" spans="1:26" ht="15" customHeight="1">
      <c r="A12" s="164"/>
      <c r="B12" s="167"/>
      <c r="C12" s="168"/>
      <c r="D12" s="167"/>
      <c r="E12" s="169"/>
      <c r="F12" s="164"/>
      <c r="G12" s="164"/>
      <c r="H12" s="164"/>
      <c r="L12" s="132" t="s">
        <v>203</v>
      </c>
      <c r="M12" s="155">
        <f>M46</f>
        <v>0</v>
      </c>
      <c r="N12" s="155">
        <f t="shared" si="5"/>
        <v>0</v>
      </c>
      <c r="O12" s="155">
        <f t="shared" si="5"/>
        <v>20</v>
      </c>
      <c r="P12" s="155">
        <f t="shared" si="5"/>
        <v>65</v>
      </c>
      <c r="Q12" s="155">
        <f t="shared" si="5"/>
        <v>95</v>
      </c>
      <c r="R12" s="155">
        <f t="shared" si="5"/>
        <v>129</v>
      </c>
      <c r="S12" s="155">
        <f t="shared" si="5"/>
        <v>417</v>
      </c>
      <c r="T12" s="155">
        <f t="shared" si="5"/>
        <v>324</v>
      </c>
      <c r="U12" s="155">
        <f t="shared" si="5"/>
        <v>331</v>
      </c>
      <c r="V12" s="155">
        <f t="shared" si="5"/>
        <v>353</v>
      </c>
      <c r="W12" s="155">
        <f t="shared" si="5"/>
        <v>323</v>
      </c>
      <c r="X12" s="155">
        <f t="shared" si="5"/>
        <v>151</v>
      </c>
    </row>
    <row r="13" spans="1:26" ht="15" customHeight="1">
      <c r="A13" s="164"/>
      <c r="B13" s="167"/>
      <c r="C13" s="168"/>
      <c r="D13" s="167"/>
      <c r="E13" s="169"/>
      <c r="F13" s="164"/>
      <c r="G13" s="164"/>
      <c r="H13" s="164"/>
      <c r="L13" s="132" t="s">
        <v>204</v>
      </c>
      <c r="M13" s="155">
        <f>M34</f>
        <v>161000</v>
      </c>
      <c r="N13" s="155">
        <f t="shared" ref="N13:X13" si="6">N34</f>
        <v>170252</v>
      </c>
      <c r="O13" s="155">
        <f t="shared" si="6"/>
        <v>217999</v>
      </c>
      <c r="P13" s="155">
        <f t="shared" si="6"/>
        <v>127499</v>
      </c>
      <c r="Q13" s="155">
        <f t="shared" si="6"/>
        <v>116123</v>
      </c>
      <c r="R13" s="155">
        <f t="shared" si="6"/>
        <v>163179</v>
      </c>
      <c r="S13" s="155">
        <f t="shared" si="6"/>
        <v>173752</v>
      </c>
      <c r="T13" s="155">
        <f t="shared" si="6"/>
        <v>219999</v>
      </c>
      <c r="U13" s="155">
        <f t="shared" si="6"/>
        <v>197003</v>
      </c>
      <c r="V13" s="155">
        <f t="shared" si="6"/>
        <v>185999</v>
      </c>
      <c r="W13" s="155">
        <f t="shared" si="6"/>
        <v>239499</v>
      </c>
      <c r="X13" s="155">
        <f t="shared" si="6"/>
        <v>231999</v>
      </c>
    </row>
    <row r="14" spans="1:26" ht="15" customHeight="1">
      <c r="A14" s="164"/>
      <c r="B14" s="167"/>
      <c r="C14" s="168"/>
      <c r="D14" s="167"/>
      <c r="E14" s="169"/>
      <c r="F14" s="164"/>
      <c r="G14" s="164"/>
      <c r="H14" s="164"/>
      <c r="L14" s="132" t="s">
        <v>205</v>
      </c>
      <c r="M14" s="155">
        <f>M38</f>
        <v>2379</v>
      </c>
      <c r="N14" s="155">
        <f t="shared" ref="N14:X14" si="7">N38</f>
        <v>630</v>
      </c>
      <c r="O14" s="155">
        <f>O38</f>
        <v>0</v>
      </c>
      <c r="P14" s="155">
        <f t="shared" si="7"/>
        <v>0</v>
      </c>
      <c r="Q14" s="155">
        <f t="shared" si="7"/>
        <v>0</v>
      </c>
      <c r="R14" s="155">
        <f t="shared" si="7"/>
        <v>0</v>
      </c>
      <c r="S14" s="155">
        <f t="shared" si="7"/>
        <v>0</v>
      </c>
      <c r="T14" s="155">
        <f t="shared" si="7"/>
        <v>0</v>
      </c>
      <c r="U14" s="155">
        <f t="shared" si="7"/>
        <v>450</v>
      </c>
      <c r="V14" s="155">
        <f t="shared" si="7"/>
        <v>0</v>
      </c>
      <c r="W14" s="155">
        <f t="shared" si="7"/>
        <v>0</v>
      </c>
      <c r="X14" s="155">
        <f t="shared" si="7"/>
        <v>0</v>
      </c>
    </row>
    <row r="15" spans="1:26" s="156" customFormat="1" ht="14.5">
      <c r="A15" s="172"/>
      <c r="B15" s="98"/>
      <c r="C15" s="170"/>
      <c r="D15" s="171"/>
      <c r="E15" s="170"/>
      <c r="F15" s="170"/>
      <c r="G15" s="172"/>
      <c r="H15" s="172"/>
      <c r="L15" s="11" t="s">
        <v>206</v>
      </c>
      <c r="M15" s="148">
        <f>SUM(M6:M14)</f>
        <v>1154916.6800000002</v>
      </c>
      <c r="N15" s="148">
        <f t="shared" ref="N15:X15" si="8">SUM(N6:N14)</f>
        <v>941942.8</v>
      </c>
      <c r="O15" s="148">
        <f>SUM(O6:O14)</f>
        <v>1131532</v>
      </c>
      <c r="P15" s="148">
        <f t="shared" si="8"/>
        <v>776849.4</v>
      </c>
      <c r="Q15" s="148">
        <f t="shared" si="8"/>
        <v>1009410.92</v>
      </c>
      <c r="R15" s="148">
        <f t="shared" si="8"/>
        <v>1420599.64</v>
      </c>
      <c r="S15" s="148">
        <f t="shared" si="8"/>
        <v>1392574.32</v>
      </c>
      <c r="T15" s="148">
        <f t="shared" si="8"/>
        <v>1401554.32</v>
      </c>
      <c r="U15" s="148">
        <f t="shared" si="8"/>
        <v>957967.84</v>
      </c>
      <c r="V15" s="148">
        <f t="shared" si="8"/>
        <v>970005.76</v>
      </c>
      <c r="W15" s="148">
        <f t="shared" si="8"/>
        <v>1746330.36</v>
      </c>
      <c r="X15" s="148">
        <f t="shared" si="8"/>
        <v>1548958.8</v>
      </c>
    </row>
    <row r="16" spans="1:26" ht="15" customHeight="1">
      <c r="A16" s="164"/>
      <c r="B16" s="167"/>
      <c r="C16" s="168"/>
      <c r="D16" s="167"/>
      <c r="E16" s="169"/>
      <c r="F16" s="164"/>
      <c r="G16" s="164"/>
      <c r="H16" s="164"/>
      <c r="L16" s="132" t="s">
        <v>198</v>
      </c>
      <c r="M16" s="155">
        <f>M23+M22</f>
        <v>738553.64</v>
      </c>
      <c r="N16" s="155">
        <f t="shared" ref="N16:X16" si="9">N23+N22</f>
        <v>496787.67</v>
      </c>
      <c r="O16" s="155">
        <f t="shared" si="9"/>
        <v>413852.07999999996</v>
      </c>
      <c r="P16" s="155">
        <f t="shared" si="9"/>
        <v>524913.04</v>
      </c>
      <c r="Q16" s="155">
        <f t="shared" si="9"/>
        <v>643831.63</v>
      </c>
      <c r="R16" s="155">
        <f t="shared" si="9"/>
        <v>659128.05000000005</v>
      </c>
      <c r="S16" s="155">
        <f t="shared" si="9"/>
        <v>565155.52</v>
      </c>
      <c r="T16" s="155">
        <f t="shared" si="9"/>
        <v>401544.57999999996</v>
      </c>
      <c r="U16" s="155">
        <f t="shared" si="9"/>
        <v>292821.90000000002</v>
      </c>
      <c r="V16" s="155">
        <f t="shared" si="9"/>
        <v>633536.4</v>
      </c>
      <c r="W16" s="155">
        <f t="shared" si="9"/>
        <v>489044.18999999994</v>
      </c>
      <c r="X16" s="155">
        <f t="shared" si="9"/>
        <v>639514.14</v>
      </c>
    </row>
    <row r="17" spans="1:26" ht="14.5">
      <c r="A17" s="164"/>
      <c r="B17" s="98"/>
      <c r="C17" s="173"/>
      <c r="D17" s="171"/>
      <c r="E17" s="170"/>
      <c r="F17" s="170"/>
      <c r="G17" s="164"/>
      <c r="H17" s="164"/>
      <c r="L17" s="11" t="s">
        <v>207</v>
      </c>
      <c r="M17" s="148">
        <f>M16</f>
        <v>738553.64</v>
      </c>
      <c r="N17" s="148">
        <f t="shared" ref="N17:X17" si="10">N16</f>
        <v>496787.67</v>
      </c>
      <c r="O17" s="148">
        <f t="shared" si="10"/>
        <v>413852.07999999996</v>
      </c>
      <c r="P17" s="148">
        <f t="shared" si="10"/>
        <v>524913.04</v>
      </c>
      <c r="Q17" s="148">
        <f t="shared" si="10"/>
        <v>643831.63</v>
      </c>
      <c r="R17" s="148">
        <f t="shared" si="10"/>
        <v>659128.05000000005</v>
      </c>
      <c r="S17" s="148">
        <f t="shared" si="10"/>
        <v>565155.52</v>
      </c>
      <c r="T17" s="148">
        <f t="shared" si="10"/>
        <v>401544.57999999996</v>
      </c>
      <c r="U17" s="148">
        <f t="shared" si="10"/>
        <v>292821.90000000002</v>
      </c>
      <c r="V17" s="148">
        <f t="shared" si="10"/>
        <v>633536.4</v>
      </c>
      <c r="W17" s="148">
        <f t="shared" si="10"/>
        <v>489044.18999999994</v>
      </c>
      <c r="X17" s="148">
        <f t="shared" si="10"/>
        <v>639514.14</v>
      </c>
    </row>
    <row r="18" spans="1:26" s="156" customFormat="1" ht="15" customHeight="1">
      <c r="A18" s="172"/>
      <c r="B18" s="98"/>
      <c r="C18" s="170"/>
      <c r="D18" s="171"/>
      <c r="E18" s="170"/>
      <c r="F18" s="170"/>
      <c r="G18" s="172"/>
      <c r="H18" s="172"/>
      <c r="L18" s="11" t="s">
        <v>16</v>
      </c>
      <c r="M18" s="148">
        <f>M15+M17</f>
        <v>1893470.3200000003</v>
      </c>
      <c r="N18" s="148">
        <f t="shared" ref="N18:X18" si="11">N15+N17</f>
        <v>1438730.47</v>
      </c>
      <c r="O18" s="148">
        <f t="shared" si="11"/>
        <v>1545384.08</v>
      </c>
      <c r="P18" s="148">
        <f t="shared" si="11"/>
        <v>1301762.44</v>
      </c>
      <c r="Q18" s="148">
        <f t="shared" si="11"/>
        <v>1653242.55</v>
      </c>
      <c r="R18" s="148">
        <f t="shared" si="11"/>
        <v>2079727.69</v>
      </c>
      <c r="S18" s="148">
        <f t="shared" si="11"/>
        <v>1957729.84</v>
      </c>
      <c r="T18" s="148">
        <f t="shared" si="11"/>
        <v>1803098.9</v>
      </c>
      <c r="U18" s="148">
        <f t="shared" si="11"/>
        <v>1250789.74</v>
      </c>
      <c r="V18" s="148">
        <f t="shared" si="11"/>
        <v>1603542.1600000001</v>
      </c>
      <c r="W18" s="148">
        <f t="shared" si="11"/>
        <v>2235374.5499999998</v>
      </c>
      <c r="X18" s="148">
        <f t="shared" si="11"/>
        <v>2188472.94</v>
      </c>
    </row>
    <row r="19" spans="1:26" ht="15" customHeight="1">
      <c r="B19" s="98"/>
      <c r="C19" s="171"/>
      <c r="D19" s="164"/>
      <c r="E19" s="164"/>
      <c r="F19" s="164"/>
      <c r="G19" s="164"/>
    </row>
    <row r="20" spans="1:26" ht="14.5">
      <c r="B20" s="199" t="s">
        <v>208</v>
      </c>
      <c r="C20" s="199"/>
      <c r="L20" s="199" t="s">
        <v>208</v>
      </c>
      <c r="M20" s="199"/>
      <c r="N20" s="199"/>
      <c r="O20" s="199"/>
      <c r="P20" s="199"/>
      <c r="Q20" s="199"/>
      <c r="R20" s="199"/>
      <c r="S20" s="199"/>
      <c r="T20" s="199"/>
      <c r="U20" s="199"/>
      <c r="V20" s="199"/>
      <c r="W20" s="199"/>
      <c r="X20" s="199"/>
    </row>
    <row r="21" spans="1:26" ht="16" customHeight="1">
      <c r="A21" s="75"/>
      <c r="B21" s="131" t="s">
        <v>209</v>
      </c>
      <c r="C21" s="131" t="s">
        <v>210</v>
      </c>
      <c r="L21" s="131" t="s">
        <v>209</v>
      </c>
      <c r="M21" s="149" t="s">
        <v>185</v>
      </c>
      <c r="N21" s="149" t="s">
        <v>186</v>
      </c>
      <c r="O21" s="149" t="s">
        <v>187</v>
      </c>
      <c r="P21" s="149" t="s">
        <v>188</v>
      </c>
      <c r="Q21" s="149" t="s">
        <v>189</v>
      </c>
      <c r="R21" s="149" t="s">
        <v>190</v>
      </c>
      <c r="S21" s="149" t="s">
        <v>191</v>
      </c>
      <c r="T21" s="149" t="s">
        <v>192</v>
      </c>
      <c r="U21" s="149" t="s">
        <v>193</v>
      </c>
      <c r="V21" s="149" t="s">
        <v>194</v>
      </c>
      <c r="W21" s="149" t="s">
        <v>195</v>
      </c>
      <c r="X21" s="149" t="s">
        <v>196</v>
      </c>
      <c r="Y21" s="75"/>
      <c r="Z21" s="75"/>
    </row>
    <row r="22" spans="1:26" ht="14.5">
      <c r="B22" s="137" t="s">
        <v>211</v>
      </c>
      <c r="C22" s="34">
        <f>P90</f>
        <v>1944112.7999999998</v>
      </c>
      <c r="L22" s="137" t="s">
        <v>211</v>
      </c>
      <c r="M22" s="34">
        <f>D90</f>
        <v>220869.62</v>
      </c>
      <c r="N22" s="34">
        <f t="shared" ref="N22:X22" si="12">E90</f>
        <v>149223.95000000001</v>
      </c>
      <c r="O22" s="34">
        <f t="shared" si="12"/>
        <v>123967.72</v>
      </c>
      <c r="P22" s="34">
        <f t="shared" si="12"/>
        <v>157112.54</v>
      </c>
      <c r="Q22" s="34">
        <f t="shared" si="12"/>
        <v>192727.39</v>
      </c>
      <c r="R22" s="34">
        <f t="shared" si="12"/>
        <v>197828.07</v>
      </c>
      <c r="S22" s="34">
        <f t="shared" si="12"/>
        <v>169779.69</v>
      </c>
      <c r="T22" s="34">
        <f t="shared" si="12"/>
        <v>120498.16</v>
      </c>
      <c r="U22" s="34">
        <f t="shared" si="12"/>
        <v>87856.68</v>
      </c>
      <c r="V22" s="34">
        <f t="shared" si="12"/>
        <v>190202.41</v>
      </c>
      <c r="W22" s="34">
        <f t="shared" si="12"/>
        <v>146330.84</v>
      </c>
      <c r="X22" s="34">
        <f t="shared" si="12"/>
        <v>187715.73</v>
      </c>
    </row>
    <row r="23" spans="1:26" ht="14.5">
      <c r="B23" s="137" t="s">
        <v>212</v>
      </c>
      <c r="C23" s="34">
        <f>P91</f>
        <v>4554570.04</v>
      </c>
      <c r="D23" s="30"/>
      <c r="L23" s="137" t="s">
        <v>212</v>
      </c>
      <c r="M23" s="34">
        <f>D91</f>
        <v>517684.02</v>
      </c>
      <c r="N23" s="34">
        <f t="shared" ref="N23:X23" si="13">E91</f>
        <v>347563.72</v>
      </c>
      <c r="O23" s="34">
        <f t="shared" si="13"/>
        <v>289884.36</v>
      </c>
      <c r="P23" s="34">
        <f t="shared" si="13"/>
        <v>367800.5</v>
      </c>
      <c r="Q23" s="34">
        <f t="shared" si="13"/>
        <v>451104.24</v>
      </c>
      <c r="R23" s="34">
        <f t="shared" si="13"/>
        <v>461299.98</v>
      </c>
      <c r="S23" s="34">
        <f t="shared" si="13"/>
        <v>395375.83</v>
      </c>
      <c r="T23" s="34">
        <f t="shared" si="13"/>
        <v>281046.42</v>
      </c>
      <c r="U23" s="34">
        <f t="shared" si="13"/>
        <v>204965.22</v>
      </c>
      <c r="V23" s="34">
        <f t="shared" si="13"/>
        <v>443333.99</v>
      </c>
      <c r="W23" s="34">
        <f t="shared" si="13"/>
        <v>342713.35</v>
      </c>
      <c r="X23" s="34">
        <f t="shared" si="13"/>
        <v>451798.41</v>
      </c>
    </row>
    <row r="24" spans="1:26" ht="14.5">
      <c r="B24" s="137" t="s">
        <v>213</v>
      </c>
      <c r="C24" s="34">
        <f>P92</f>
        <v>66678</v>
      </c>
      <c r="L24" s="137" t="s">
        <v>213</v>
      </c>
      <c r="M24" s="34">
        <f>D92</f>
        <v>4775</v>
      </c>
      <c r="N24" s="34">
        <f t="shared" ref="N24:X24" si="14">E92</f>
        <v>4875</v>
      </c>
      <c r="O24" s="34">
        <f t="shared" si="14"/>
        <v>5525</v>
      </c>
      <c r="P24" s="34">
        <f t="shared" si="14"/>
        <v>6375</v>
      </c>
      <c r="Q24" s="34">
        <f t="shared" si="14"/>
        <v>6375</v>
      </c>
      <c r="R24" s="34">
        <f t="shared" si="14"/>
        <v>6600</v>
      </c>
      <c r="S24" s="34">
        <f t="shared" si="14"/>
        <v>6500</v>
      </c>
      <c r="T24" s="34">
        <f t="shared" si="14"/>
        <v>4550</v>
      </c>
      <c r="U24" s="34">
        <f t="shared" si="14"/>
        <v>4625</v>
      </c>
      <c r="V24" s="34">
        <f t="shared" si="14"/>
        <v>5850</v>
      </c>
      <c r="W24" s="34">
        <f t="shared" si="14"/>
        <v>5078</v>
      </c>
      <c r="X24" s="34">
        <f t="shared" si="14"/>
        <v>5550</v>
      </c>
    </row>
    <row r="25" spans="1:26" ht="14.5">
      <c r="B25" s="147" t="s">
        <v>214</v>
      </c>
      <c r="C25" s="34">
        <f>P93</f>
        <v>49975</v>
      </c>
      <c r="L25" s="147" t="s">
        <v>214</v>
      </c>
      <c r="M25" s="34">
        <f>D93</f>
        <v>4150</v>
      </c>
      <c r="N25" s="34">
        <f t="shared" ref="N25:X25" si="15">E93</f>
        <v>3350</v>
      </c>
      <c r="O25" s="34">
        <f t="shared" si="15"/>
        <v>3375</v>
      </c>
      <c r="P25" s="34">
        <f t="shared" si="15"/>
        <v>3975</v>
      </c>
      <c r="Q25" s="34">
        <f t="shared" si="15"/>
        <v>4650</v>
      </c>
      <c r="R25" s="34">
        <f t="shared" si="15"/>
        <v>4700</v>
      </c>
      <c r="S25" s="34">
        <f t="shared" si="15"/>
        <v>4375</v>
      </c>
      <c r="T25" s="34">
        <f t="shared" si="15"/>
        <v>4375</v>
      </c>
      <c r="U25" s="34">
        <f t="shared" si="15"/>
        <v>2400</v>
      </c>
      <c r="V25" s="34">
        <f t="shared" si="15"/>
        <v>5375</v>
      </c>
      <c r="W25" s="34">
        <f t="shared" si="15"/>
        <v>4075</v>
      </c>
      <c r="X25" s="34">
        <f t="shared" si="15"/>
        <v>5175</v>
      </c>
    </row>
    <row r="26" spans="1:26" ht="15.75" customHeight="1">
      <c r="B26" s="11" t="s">
        <v>16</v>
      </c>
      <c r="C26" s="148">
        <f>SUM(C22:C25)</f>
        <v>6615335.8399999999</v>
      </c>
      <c r="L26" s="11" t="s">
        <v>16</v>
      </c>
      <c r="M26" s="148">
        <f>SUM(M22:M25)</f>
        <v>747478.64</v>
      </c>
      <c r="N26" s="148">
        <f t="shared" ref="N26:W26" si="16">SUM(N22:N25)</f>
        <v>505012.67</v>
      </c>
      <c r="O26" s="148">
        <f t="shared" si="16"/>
        <v>422752.07999999996</v>
      </c>
      <c r="P26" s="148">
        <f t="shared" si="16"/>
        <v>535263.04</v>
      </c>
      <c r="Q26" s="148">
        <f t="shared" si="16"/>
        <v>654856.63</v>
      </c>
      <c r="R26" s="148">
        <f t="shared" si="16"/>
        <v>670428.05000000005</v>
      </c>
      <c r="S26" s="148">
        <f t="shared" si="16"/>
        <v>576030.52</v>
      </c>
      <c r="T26" s="148">
        <f t="shared" si="16"/>
        <v>410469.57999999996</v>
      </c>
      <c r="U26" s="148">
        <f t="shared" si="16"/>
        <v>299846.90000000002</v>
      </c>
      <c r="V26" s="148">
        <f t="shared" si="16"/>
        <v>644761.4</v>
      </c>
      <c r="W26" s="148">
        <f t="shared" si="16"/>
        <v>498197.18999999994</v>
      </c>
      <c r="X26" s="148">
        <f>SUM(X22:X25)</f>
        <v>650239.14</v>
      </c>
    </row>
    <row r="27" spans="1:26" ht="15.75" customHeight="1"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</row>
    <row r="28" spans="1:26" ht="14.5">
      <c r="B28" s="199" t="s">
        <v>215</v>
      </c>
      <c r="C28" s="199"/>
      <c r="L28" s="199" t="s">
        <v>215</v>
      </c>
      <c r="M28" s="199"/>
      <c r="N28" s="199"/>
      <c r="O28" s="199"/>
      <c r="P28" s="199"/>
      <c r="Q28" s="199"/>
      <c r="R28" s="199"/>
      <c r="S28" s="199"/>
      <c r="T28" s="199"/>
      <c r="U28" s="199"/>
      <c r="V28" s="199"/>
      <c r="W28" s="199"/>
      <c r="X28" s="199"/>
    </row>
    <row r="29" spans="1:26" ht="15.75" customHeight="1">
      <c r="A29" s="75"/>
      <c r="B29" s="131" t="s">
        <v>184</v>
      </c>
      <c r="C29" s="149" t="s">
        <v>210</v>
      </c>
      <c r="E29" s="133"/>
      <c r="F29" s="133"/>
      <c r="G29" s="133"/>
      <c r="H29" s="133"/>
      <c r="I29" s="133"/>
      <c r="J29" s="133"/>
      <c r="K29" s="133"/>
      <c r="L29" s="131" t="s">
        <v>184</v>
      </c>
      <c r="M29" s="149" t="s">
        <v>185</v>
      </c>
      <c r="N29" s="149" t="s">
        <v>186</v>
      </c>
      <c r="O29" s="149" t="s">
        <v>187</v>
      </c>
      <c r="P29" s="149" t="s">
        <v>188</v>
      </c>
      <c r="Q29" s="149" t="s">
        <v>189</v>
      </c>
      <c r="R29" s="149" t="s">
        <v>190</v>
      </c>
      <c r="S29" s="149" t="s">
        <v>191</v>
      </c>
      <c r="T29" s="149" t="s">
        <v>192</v>
      </c>
      <c r="U29" s="149" t="s">
        <v>193</v>
      </c>
      <c r="V29" s="149" t="s">
        <v>194</v>
      </c>
      <c r="W29" s="149" t="s">
        <v>195</v>
      </c>
      <c r="X29" s="149" t="s">
        <v>196</v>
      </c>
      <c r="Y29" s="75"/>
      <c r="Z29" s="75"/>
    </row>
    <row r="30" spans="1:26" ht="15.75" customHeight="1">
      <c r="A30" s="75"/>
      <c r="B30" s="150" t="s">
        <v>197</v>
      </c>
      <c r="C30" s="150">
        <f>P51+P63+P72+P88</f>
        <v>2721617</v>
      </c>
      <c r="E30" s="133"/>
      <c r="F30" s="133"/>
      <c r="G30" s="133"/>
      <c r="H30" s="133"/>
      <c r="I30" s="133"/>
      <c r="J30" s="133"/>
      <c r="K30" s="133"/>
      <c r="L30" s="150" t="s">
        <v>197</v>
      </c>
      <c r="M30" s="150">
        <f>D51+D63+D72+D88</f>
        <v>199966</v>
      </c>
      <c r="N30" s="150">
        <f t="shared" ref="N30:X30" si="17">E51+E63+E72+E88</f>
        <v>201482</v>
      </c>
      <c r="O30" s="150">
        <f t="shared" si="17"/>
        <v>234966</v>
      </c>
      <c r="P30" s="150">
        <f t="shared" si="17"/>
        <v>169127</v>
      </c>
      <c r="Q30" s="150">
        <f t="shared" si="17"/>
        <v>177187</v>
      </c>
      <c r="R30" s="150">
        <f t="shared" si="17"/>
        <v>205748</v>
      </c>
      <c r="S30" s="150">
        <f t="shared" si="17"/>
        <v>219565</v>
      </c>
      <c r="T30" s="150">
        <f t="shared" si="17"/>
        <v>246335</v>
      </c>
      <c r="U30" s="150">
        <f t="shared" si="17"/>
        <v>252019</v>
      </c>
      <c r="V30" s="150">
        <f t="shared" si="17"/>
        <v>242344</v>
      </c>
      <c r="W30" s="150">
        <f t="shared" si="17"/>
        <v>281753</v>
      </c>
      <c r="X30" s="150">
        <f t="shared" si="17"/>
        <v>291125</v>
      </c>
      <c r="Y30" s="75"/>
      <c r="Z30" s="75"/>
    </row>
    <row r="31" spans="1:26" ht="15.75" customHeight="1">
      <c r="A31" s="75"/>
      <c r="B31" s="150" t="s">
        <v>198</v>
      </c>
      <c r="C31" s="150">
        <f>P60</f>
        <v>0</v>
      </c>
      <c r="E31" s="133"/>
      <c r="F31" s="133"/>
      <c r="G31" s="133"/>
      <c r="H31" s="133"/>
      <c r="I31" s="133"/>
      <c r="J31" s="133"/>
      <c r="K31" s="133"/>
      <c r="L31" s="150" t="s">
        <v>198</v>
      </c>
      <c r="M31" s="150">
        <f>D60</f>
        <v>0</v>
      </c>
      <c r="N31" s="150">
        <f t="shared" ref="N31:X31" si="18">E60</f>
        <v>0</v>
      </c>
      <c r="O31" s="150">
        <f t="shared" si="18"/>
        <v>0</v>
      </c>
      <c r="P31" s="150">
        <f t="shared" si="18"/>
        <v>0</v>
      </c>
      <c r="Q31" s="150">
        <f t="shared" si="18"/>
        <v>0</v>
      </c>
      <c r="R31" s="150">
        <f t="shared" si="18"/>
        <v>0</v>
      </c>
      <c r="S31" s="150">
        <f t="shared" si="18"/>
        <v>0</v>
      </c>
      <c r="T31" s="150">
        <f t="shared" si="18"/>
        <v>0</v>
      </c>
      <c r="U31" s="150">
        <f t="shared" si="18"/>
        <v>0</v>
      </c>
      <c r="V31" s="150">
        <f t="shared" si="18"/>
        <v>0</v>
      </c>
      <c r="W31" s="150">
        <f t="shared" si="18"/>
        <v>0</v>
      </c>
      <c r="X31" s="150">
        <f t="shared" si="18"/>
        <v>0</v>
      </c>
      <c r="Y31" s="75"/>
      <c r="Z31" s="75"/>
    </row>
    <row r="32" spans="1:26" ht="15.75" customHeight="1">
      <c r="A32" s="75"/>
      <c r="B32" s="139" t="s">
        <v>216</v>
      </c>
      <c r="C32" s="150">
        <f>P52+P65</f>
        <v>8502972</v>
      </c>
      <c r="E32" s="133"/>
      <c r="F32" s="133"/>
      <c r="G32" s="133"/>
      <c r="H32" s="133"/>
      <c r="I32" s="133"/>
      <c r="J32" s="133"/>
      <c r="K32" s="133"/>
      <c r="L32" s="139" t="s">
        <v>216</v>
      </c>
      <c r="M32" s="150">
        <f>D52+D65</f>
        <v>710841</v>
      </c>
      <c r="N32" s="150">
        <f t="shared" ref="N32:X32" si="19">E52+E65</f>
        <v>498560</v>
      </c>
      <c r="O32" s="150">
        <f t="shared" si="19"/>
        <v>581120</v>
      </c>
      <c r="P32" s="150">
        <f t="shared" si="19"/>
        <v>398995</v>
      </c>
      <c r="Q32" s="150">
        <f t="shared" si="19"/>
        <v>627098</v>
      </c>
      <c r="R32" s="150">
        <f t="shared" si="19"/>
        <v>965880</v>
      </c>
      <c r="S32" s="150">
        <f t="shared" si="19"/>
        <v>915824</v>
      </c>
      <c r="T32" s="150">
        <f t="shared" si="19"/>
        <v>846977</v>
      </c>
      <c r="U32" s="150">
        <f t="shared" si="19"/>
        <v>437926</v>
      </c>
      <c r="V32" s="150">
        <f t="shared" si="19"/>
        <v>467745</v>
      </c>
      <c r="W32" s="150">
        <f t="shared" si="19"/>
        <v>1087621</v>
      </c>
      <c r="X32" s="150">
        <f t="shared" si="19"/>
        <v>964385</v>
      </c>
      <c r="Y32" s="75"/>
      <c r="Z32" s="75"/>
    </row>
    <row r="33" spans="1:26" ht="15.75" customHeight="1">
      <c r="A33" s="75"/>
      <c r="B33" s="139" t="s">
        <v>217</v>
      </c>
      <c r="C33" s="150">
        <f>P76+P53+P86</f>
        <v>305000</v>
      </c>
      <c r="E33" s="133"/>
      <c r="F33" s="133"/>
      <c r="G33" s="133"/>
      <c r="H33" s="133"/>
      <c r="I33" s="133"/>
      <c r="J33" s="133"/>
      <c r="K33" s="133"/>
      <c r="L33" s="139" t="s">
        <v>217</v>
      </c>
      <c r="M33" s="150">
        <f>D76+D53+D86</f>
        <v>23825</v>
      </c>
      <c r="N33" s="150">
        <f t="shared" ref="N33:X33" si="20">E76+E53+E86</f>
        <v>21400</v>
      </c>
      <c r="O33" s="150">
        <f t="shared" si="20"/>
        <v>23375</v>
      </c>
      <c r="P33" s="150">
        <f t="shared" si="20"/>
        <v>23975</v>
      </c>
      <c r="Q33" s="150">
        <f t="shared" si="20"/>
        <v>25325</v>
      </c>
      <c r="R33" s="150">
        <f t="shared" si="20"/>
        <v>25375</v>
      </c>
      <c r="S33" s="150">
        <f t="shared" si="20"/>
        <v>26775</v>
      </c>
      <c r="T33" s="150">
        <f t="shared" si="20"/>
        <v>26600</v>
      </c>
      <c r="U33" s="150">
        <f t="shared" si="20"/>
        <v>23225</v>
      </c>
      <c r="V33" s="150">
        <f t="shared" si="20"/>
        <v>24050</v>
      </c>
      <c r="W33" s="150">
        <f t="shared" si="20"/>
        <v>46275</v>
      </c>
      <c r="X33" s="150">
        <f t="shared" si="20"/>
        <v>14800</v>
      </c>
      <c r="Y33" s="75"/>
      <c r="Z33" s="75"/>
    </row>
    <row r="34" spans="1:26" ht="15.75" customHeight="1">
      <c r="A34" s="75"/>
      <c r="B34" s="137" t="s">
        <v>204</v>
      </c>
      <c r="C34" s="150">
        <f>P54</f>
        <v>2204303</v>
      </c>
      <c r="E34" s="133"/>
      <c r="F34" s="133"/>
      <c r="G34" s="133"/>
      <c r="H34" s="133"/>
      <c r="I34" s="133"/>
      <c r="J34" s="133"/>
      <c r="K34" s="133"/>
      <c r="L34" s="137" t="s">
        <v>204</v>
      </c>
      <c r="M34" s="150">
        <f>D54</f>
        <v>161000</v>
      </c>
      <c r="N34" s="150">
        <f t="shared" ref="N34:X34" si="21">E54</f>
        <v>170252</v>
      </c>
      <c r="O34" s="150">
        <f t="shared" si="21"/>
        <v>217999</v>
      </c>
      <c r="P34" s="150">
        <f t="shared" si="21"/>
        <v>127499</v>
      </c>
      <c r="Q34" s="150">
        <f t="shared" si="21"/>
        <v>116123</v>
      </c>
      <c r="R34" s="150">
        <f t="shared" si="21"/>
        <v>163179</v>
      </c>
      <c r="S34" s="150">
        <f t="shared" si="21"/>
        <v>173752</v>
      </c>
      <c r="T34" s="150">
        <f t="shared" si="21"/>
        <v>219999</v>
      </c>
      <c r="U34" s="150">
        <f t="shared" si="21"/>
        <v>197003</v>
      </c>
      <c r="V34" s="150">
        <f t="shared" si="21"/>
        <v>185999</v>
      </c>
      <c r="W34" s="150">
        <f t="shared" si="21"/>
        <v>239499</v>
      </c>
      <c r="X34" s="150">
        <f t="shared" si="21"/>
        <v>231999</v>
      </c>
      <c r="Y34" s="75"/>
      <c r="Z34" s="75"/>
    </row>
    <row r="35" spans="1:26" ht="15.75" customHeight="1">
      <c r="A35" s="75"/>
      <c r="B35" s="137" t="s">
        <v>218</v>
      </c>
      <c r="C35" s="150">
        <f>P55+P71+P87+P66</f>
        <v>190725</v>
      </c>
      <c r="E35" s="133"/>
      <c r="F35" s="133"/>
      <c r="G35" s="133"/>
      <c r="H35" s="133"/>
      <c r="I35" s="133"/>
      <c r="J35" s="133"/>
      <c r="K35" s="133"/>
      <c r="L35" s="137" t="s">
        <v>218</v>
      </c>
      <c r="M35" s="150">
        <f>D55+D71+D87+D66</f>
        <v>11125</v>
      </c>
      <c r="N35" s="150">
        <f t="shared" ref="N35:X35" si="22">E55+E71+E87+E66</f>
        <v>22275</v>
      </c>
      <c r="O35" s="150">
        <f t="shared" si="22"/>
        <v>42875</v>
      </c>
      <c r="P35" s="150">
        <f t="shared" si="22"/>
        <v>21525</v>
      </c>
      <c r="Q35" s="150">
        <f t="shared" si="22"/>
        <v>9450</v>
      </c>
      <c r="R35" s="150">
        <f t="shared" si="22"/>
        <v>9325</v>
      </c>
      <c r="S35" s="150">
        <f t="shared" si="22"/>
        <v>9975</v>
      </c>
      <c r="T35" s="150">
        <f t="shared" si="22"/>
        <v>10175</v>
      </c>
      <c r="U35" s="150">
        <f t="shared" si="22"/>
        <v>8750</v>
      </c>
      <c r="V35" s="150">
        <f t="shared" si="22"/>
        <v>9650</v>
      </c>
      <c r="W35" s="150">
        <f t="shared" si="22"/>
        <v>19475</v>
      </c>
      <c r="X35" s="150">
        <f t="shared" si="22"/>
        <v>16125</v>
      </c>
      <c r="Y35" s="75"/>
      <c r="Z35" s="75"/>
    </row>
    <row r="36" spans="1:26" ht="15.75" customHeight="1">
      <c r="A36" s="75"/>
      <c r="B36" s="137" t="s">
        <v>219</v>
      </c>
      <c r="C36" s="150">
        <f>P56</f>
        <v>3025</v>
      </c>
      <c r="E36" s="133"/>
      <c r="F36" s="133"/>
      <c r="G36" s="133"/>
      <c r="H36" s="133"/>
      <c r="I36" s="133"/>
      <c r="J36" s="133"/>
      <c r="K36" s="133"/>
      <c r="L36" s="137" t="s">
        <v>219</v>
      </c>
      <c r="M36" s="150">
        <f>D56</f>
        <v>0</v>
      </c>
      <c r="N36" s="150">
        <f t="shared" ref="N36:X36" si="23">E56</f>
        <v>0</v>
      </c>
      <c r="O36" s="150">
        <f t="shared" si="23"/>
        <v>0</v>
      </c>
      <c r="P36" s="150">
        <f t="shared" si="23"/>
        <v>0</v>
      </c>
      <c r="Q36" s="150">
        <f t="shared" si="23"/>
        <v>75</v>
      </c>
      <c r="R36" s="150">
        <f t="shared" si="23"/>
        <v>0</v>
      </c>
      <c r="S36" s="150">
        <f t="shared" si="23"/>
        <v>375</v>
      </c>
      <c r="T36" s="150">
        <f t="shared" si="23"/>
        <v>0</v>
      </c>
      <c r="U36" s="150">
        <f t="shared" si="23"/>
        <v>0</v>
      </c>
      <c r="V36" s="150">
        <f t="shared" si="23"/>
        <v>0</v>
      </c>
      <c r="W36" s="150">
        <f t="shared" si="23"/>
        <v>150</v>
      </c>
      <c r="X36" s="150">
        <f t="shared" si="23"/>
        <v>2425</v>
      </c>
      <c r="Y36" s="75"/>
      <c r="Z36" s="75"/>
    </row>
    <row r="37" spans="1:26" ht="15" customHeight="1">
      <c r="A37" s="75"/>
      <c r="B37" s="137" t="s">
        <v>220</v>
      </c>
      <c r="C37" s="150">
        <f>P57+P68+P80+P83</f>
        <v>5265308.84</v>
      </c>
      <c r="E37" s="133"/>
      <c r="F37" s="133"/>
      <c r="G37" s="133"/>
      <c r="H37" s="133"/>
      <c r="I37" s="133"/>
      <c r="J37" s="133"/>
      <c r="K37" s="133"/>
      <c r="L37" s="137" t="s">
        <v>220</v>
      </c>
      <c r="M37" s="150">
        <f>D57+D68+D80+D83</f>
        <v>301139.68</v>
      </c>
      <c r="N37" s="150">
        <f t="shared" ref="N37:X37" si="24">E57+E68+E80+E83</f>
        <v>500655.8</v>
      </c>
      <c r="O37" s="150">
        <f t="shared" si="24"/>
        <v>621014</v>
      </c>
      <c r="P37" s="150">
        <f t="shared" si="24"/>
        <v>372281.4</v>
      </c>
      <c r="Q37" s="150">
        <f t="shared" si="24"/>
        <v>294857.92</v>
      </c>
      <c r="R37" s="150">
        <f t="shared" si="24"/>
        <v>225429.64</v>
      </c>
      <c r="S37" s="150">
        <f t="shared" si="24"/>
        <v>235178.32</v>
      </c>
      <c r="T37" s="150">
        <f t="shared" si="24"/>
        <v>400233.32</v>
      </c>
      <c r="U37" s="150">
        <f t="shared" si="24"/>
        <v>581173.84</v>
      </c>
      <c r="V37" s="150">
        <f t="shared" si="24"/>
        <v>586913.76</v>
      </c>
      <c r="W37" s="150">
        <f t="shared" si="24"/>
        <v>675635.36</v>
      </c>
      <c r="X37" s="150">
        <f t="shared" si="24"/>
        <v>470795.8</v>
      </c>
      <c r="Y37" s="75"/>
      <c r="Z37" s="75"/>
    </row>
    <row r="38" spans="1:26" ht="15" customHeight="1">
      <c r="A38" s="75"/>
      <c r="B38" s="137" t="s">
        <v>205</v>
      </c>
      <c r="C38" s="150">
        <f>P59</f>
        <v>3459</v>
      </c>
      <c r="E38" s="133"/>
      <c r="F38" s="133"/>
      <c r="G38" s="133"/>
      <c r="H38" s="133"/>
      <c r="I38" s="133"/>
      <c r="J38" s="133"/>
      <c r="K38" s="133"/>
      <c r="L38" s="137" t="s">
        <v>205</v>
      </c>
      <c r="M38" s="150">
        <f>D59</f>
        <v>2379</v>
      </c>
      <c r="N38" s="150">
        <f t="shared" ref="N38:X38" si="25">E59</f>
        <v>630</v>
      </c>
      <c r="O38" s="150">
        <f t="shared" si="25"/>
        <v>0</v>
      </c>
      <c r="P38" s="150">
        <f t="shared" si="25"/>
        <v>0</v>
      </c>
      <c r="Q38" s="150">
        <f t="shared" si="25"/>
        <v>0</v>
      </c>
      <c r="R38" s="150">
        <f t="shared" si="25"/>
        <v>0</v>
      </c>
      <c r="S38" s="150">
        <f t="shared" si="25"/>
        <v>0</v>
      </c>
      <c r="T38" s="150">
        <f t="shared" si="25"/>
        <v>0</v>
      </c>
      <c r="U38" s="150">
        <f t="shared" si="25"/>
        <v>450</v>
      </c>
      <c r="V38" s="150">
        <f t="shared" si="25"/>
        <v>0</v>
      </c>
      <c r="W38" s="150">
        <f t="shared" si="25"/>
        <v>0</v>
      </c>
      <c r="X38" s="150">
        <f t="shared" si="25"/>
        <v>0</v>
      </c>
      <c r="Y38" s="75"/>
      <c r="Z38" s="75"/>
    </row>
    <row r="39" spans="1:26" ht="15.75" customHeight="1">
      <c r="A39" s="75"/>
      <c r="B39" s="139" t="s">
        <v>221</v>
      </c>
      <c r="C39" s="150">
        <f>P69+P58</f>
        <v>6455</v>
      </c>
      <c r="E39" s="133"/>
      <c r="F39" s="133"/>
      <c r="G39" s="133"/>
      <c r="H39" s="133"/>
      <c r="I39" s="133"/>
      <c r="J39" s="133"/>
      <c r="K39" s="133"/>
      <c r="L39" s="139" t="s">
        <v>221</v>
      </c>
      <c r="M39" s="150">
        <f>D69</f>
        <v>62</v>
      </c>
      <c r="N39" s="150">
        <f t="shared" ref="N39:X39" si="26">E69</f>
        <v>259</v>
      </c>
      <c r="O39" s="150">
        <f t="shared" si="26"/>
        <v>299</v>
      </c>
      <c r="P39" s="150">
        <f t="shared" si="26"/>
        <v>242</v>
      </c>
      <c r="Q39" s="150">
        <f t="shared" si="26"/>
        <v>153</v>
      </c>
      <c r="R39" s="150">
        <f t="shared" si="26"/>
        <v>222</v>
      </c>
      <c r="S39" s="150">
        <f t="shared" si="26"/>
        <v>5</v>
      </c>
      <c r="T39" s="150">
        <f t="shared" si="26"/>
        <v>56</v>
      </c>
      <c r="U39" s="150">
        <f t="shared" si="26"/>
        <v>83</v>
      </c>
      <c r="V39" s="150">
        <f t="shared" si="26"/>
        <v>139</v>
      </c>
      <c r="W39" s="150">
        <f t="shared" si="26"/>
        <v>0</v>
      </c>
      <c r="X39" s="150">
        <f t="shared" si="26"/>
        <v>0</v>
      </c>
      <c r="Y39" s="75"/>
      <c r="Z39" s="75"/>
    </row>
    <row r="40" spans="1:26" ht="15.75" customHeight="1">
      <c r="A40" s="75"/>
      <c r="B40" s="137" t="s">
        <v>222</v>
      </c>
      <c r="C40" s="150">
        <f>P62</f>
        <v>275</v>
      </c>
      <c r="E40" s="133"/>
      <c r="F40" s="133"/>
      <c r="G40" s="133"/>
      <c r="H40" s="133"/>
      <c r="I40" s="133"/>
      <c r="J40" s="133"/>
      <c r="K40" s="133"/>
      <c r="L40" s="137" t="s">
        <v>222</v>
      </c>
      <c r="M40" s="150">
        <f>D62</f>
        <v>100</v>
      </c>
      <c r="N40" s="150">
        <f t="shared" ref="N40:X40" si="27">E62</f>
        <v>50</v>
      </c>
      <c r="O40" s="150">
        <f t="shared" si="27"/>
        <v>75</v>
      </c>
      <c r="P40" s="150">
        <f t="shared" si="27"/>
        <v>50</v>
      </c>
      <c r="Q40" s="150">
        <f t="shared" si="27"/>
        <v>0</v>
      </c>
      <c r="R40" s="150">
        <f t="shared" si="27"/>
        <v>0</v>
      </c>
      <c r="S40" s="150">
        <f t="shared" si="27"/>
        <v>0</v>
      </c>
      <c r="T40" s="150">
        <f t="shared" si="27"/>
        <v>0</v>
      </c>
      <c r="U40" s="150">
        <f t="shared" si="27"/>
        <v>0</v>
      </c>
      <c r="V40" s="150">
        <f t="shared" si="27"/>
        <v>0</v>
      </c>
      <c r="W40" s="150">
        <f t="shared" si="27"/>
        <v>0</v>
      </c>
      <c r="X40" s="150">
        <f t="shared" si="27"/>
        <v>0</v>
      </c>
      <c r="Y40" s="75"/>
      <c r="Z40" s="75"/>
    </row>
    <row r="41" spans="1:26" ht="15.75" customHeight="1">
      <c r="A41" s="75"/>
      <c r="B41" s="137" t="s">
        <v>223</v>
      </c>
      <c r="C41" s="150">
        <f>P64</f>
        <v>587816</v>
      </c>
      <c r="E41" s="133"/>
      <c r="F41" s="133"/>
      <c r="G41" s="133"/>
      <c r="H41" s="133"/>
      <c r="I41" s="133"/>
      <c r="J41" s="133"/>
      <c r="K41" s="133"/>
      <c r="L41" s="137" t="s">
        <v>223</v>
      </c>
      <c r="M41" s="150">
        <f>D64</f>
        <v>42752</v>
      </c>
      <c r="N41" s="150">
        <f t="shared" ref="N41:X41" si="28">E64</f>
        <v>26817</v>
      </c>
      <c r="O41" s="150">
        <f t="shared" si="28"/>
        <v>31448</v>
      </c>
      <c r="P41" s="150">
        <f t="shared" si="28"/>
        <v>41350</v>
      </c>
      <c r="Q41" s="150">
        <f t="shared" si="28"/>
        <v>47162</v>
      </c>
      <c r="R41" s="150">
        <f t="shared" si="28"/>
        <v>55261</v>
      </c>
      <c r="S41" s="150">
        <f t="shared" si="28"/>
        <v>70893</v>
      </c>
      <c r="T41" s="150">
        <f t="shared" si="28"/>
        <v>44891</v>
      </c>
      <c r="U41" s="150">
        <f t="shared" si="28"/>
        <v>39548</v>
      </c>
      <c r="V41" s="150">
        <f t="shared" si="28"/>
        <v>45789</v>
      </c>
      <c r="W41" s="150">
        <f t="shared" si="28"/>
        <v>72387</v>
      </c>
      <c r="X41" s="150">
        <f t="shared" si="28"/>
        <v>69518</v>
      </c>
      <c r="Y41" s="75"/>
      <c r="Z41" s="75"/>
    </row>
    <row r="42" spans="1:26" ht="15.75" customHeight="1">
      <c r="A42" s="75"/>
      <c r="B42" s="137" t="s">
        <v>224</v>
      </c>
      <c r="C42" s="150">
        <f>P67</f>
        <v>12250</v>
      </c>
      <c r="E42" s="133"/>
      <c r="F42" s="133"/>
      <c r="G42" s="133"/>
      <c r="H42" s="133"/>
      <c r="I42" s="133"/>
      <c r="J42" s="133"/>
      <c r="K42" s="133"/>
      <c r="L42" s="137" t="s">
        <v>224</v>
      </c>
      <c r="M42" s="150">
        <f>D67</f>
        <v>0</v>
      </c>
      <c r="N42" s="150">
        <f t="shared" ref="N42:X42" si="29">E67</f>
        <v>0</v>
      </c>
      <c r="O42" s="150">
        <f t="shared" si="29"/>
        <v>12250</v>
      </c>
      <c r="P42" s="150">
        <f t="shared" si="29"/>
        <v>0</v>
      </c>
      <c r="Q42" s="150">
        <f t="shared" si="29"/>
        <v>0</v>
      </c>
      <c r="R42" s="150">
        <f t="shared" si="29"/>
        <v>0</v>
      </c>
      <c r="S42" s="150">
        <f t="shared" si="29"/>
        <v>0</v>
      </c>
      <c r="T42" s="150">
        <f t="shared" si="29"/>
        <v>0</v>
      </c>
      <c r="U42" s="150">
        <f t="shared" si="29"/>
        <v>0</v>
      </c>
      <c r="V42" s="150">
        <f t="shared" si="29"/>
        <v>0</v>
      </c>
      <c r="W42" s="150">
        <f t="shared" si="29"/>
        <v>0</v>
      </c>
      <c r="X42" s="150">
        <f t="shared" si="29"/>
        <v>0</v>
      </c>
      <c r="Y42" s="75"/>
      <c r="Z42" s="75"/>
    </row>
    <row r="43" spans="1:26" ht="15.75" customHeight="1">
      <c r="A43" s="75"/>
      <c r="B43" s="137" t="s">
        <v>225</v>
      </c>
      <c r="C43" s="150">
        <f>P73</f>
        <v>1166</v>
      </c>
      <c r="E43" s="133"/>
      <c r="F43" s="133"/>
      <c r="G43" s="133"/>
      <c r="H43" s="133"/>
      <c r="I43" s="133"/>
      <c r="J43" s="133"/>
      <c r="K43" s="133"/>
      <c r="L43" s="137" t="s">
        <v>225</v>
      </c>
      <c r="M43" s="150">
        <f>D73</f>
        <v>124</v>
      </c>
      <c r="N43" s="150">
        <f t="shared" ref="N43:X43" si="30">E73</f>
        <v>69</v>
      </c>
      <c r="O43" s="150">
        <f t="shared" si="30"/>
        <v>73</v>
      </c>
      <c r="P43" s="150">
        <f t="shared" si="30"/>
        <v>85</v>
      </c>
      <c r="Q43" s="150">
        <f t="shared" si="30"/>
        <v>97</v>
      </c>
      <c r="R43" s="150">
        <f t="shared" si="30"/>
        <v>74</v>
      </c>
      <c r="S43" s="150">
        <f t="shared" si="30"/>
        <v>62</v>
      </c>
      <c r="T43" s="150">
        <f t="shared" si="30"/>
        <v>145</v>
      </c>
      <c r="U43" s="150">
        <f t="shared" si="30"/>
        <v>70</v>
      </c>
      <c r="V43" s="150">
        <f t="shared" si="30"/>
        <v>111</v>
      </c>
      <c r="W43" s="150">
        <f t="shared" si="30"/>
        <v>148</v>
      </c>
      <c r="X43" s="150">
        <f t="shared" si="30"/>
        <v>108</v>
      </c>
      <c r="Y43" s="75"/>
      <c r="Z43" s="75"/>
    </row>
    <row r="44" spans="1:26" ht="15.75" customHeight="1">
      <c r="A44" s="75"/>
      <c r="B44" s="137" t="s">
        <v>226</v>
      </c>
      <c r="C44" s="150">
        <f>P74</f>
        <v>115025</v>
      </c>
      <c r="E44" s="133"/>
      <c r="F44" s="133"/>
      <c r="G44" s="133"/>
      <c r="H44" s="133"/>
      <c r="I44" s="133"/>
      <c r="J44" s="133"/>
      <c r="K44" s="133"/>
      <c r="L44" s="137" t="s">
        <v>226</v>
      </c>
      <c r="M44" s="150">
        <f>D74</f>
        <v>10825</v>
      </c>
      <c r="N44" s="150">
        <f t="shared" ref="N44:X44" si="31">E74</f>
        <v>8850</v>
      </c>
      <c r="O44" s="150">
        <f t="shared" si="31"/>
        <v>13800</v>
      </c>
      <c r="P44" s="150">
        <f t="shared" si="31"/>
        <v>10600</v>
      </c>
      <c r="Q44" s="150">
        <f t="shared" si="31"/>
        <v>12575</v>
      </c>
      <c r="R44" s="150">
        <f t="shared" si="31"/>
        <v>11050</v>
      </c>
      <c r="S44" s="150">
        <f t="shared" si="31"/>
        <v>8125</v>
      </c>
      <c r="T44" s="150">
        <f t="shared" si="31"/>
        <v>10500</v>
      </c>
      <c r="U44" s="150">
        <f t="shared" si="31"/>
        <v>6050</v>
      </c>
      <c r="V44" s="150">
        <f t="shared" si="31"/>
        <v>6250</v>
      </c>
      <c r="W44" s="150">
        <f t="shared" si="31"/>
        <v>10800</v>
      </c>
      <c r="X44" s="150">
        <f t="shared" si="31"/>
        <v>5600</v>
      </c>
      <c r="Y44" s="75"/>
      <c r="Z44" s="75"/>
    </row>
    <row r="45" spans="1:26" ht="15.75" customHeight="1">
      <c r="A45" s="75"/>
      <c r="B45" s="14" t="s">
        <v>227</v>
      </c>
      <c r="C45" s="150">
        <f>P82+P79+P75</f>
        <v>4303</v>
      </c>
      <c r="E45" s="133"/>
      <c r="F45" s="133"/>
      <c r="G45" s="133"/>
      <c r="H45" s="133"/>
      <c r="I45" s="133"/>
      <c r="J45" s="133"/>
      <c r="K45" s="133"/>
      <c r="L45" s="14" t="s">
        <v>227</v>
      </c>
      <c r="M45" s="150">
        <f>D80+D77</f>
        <v>46018.68</v>
      </c>
      <c r="N45" s="150">
        <f t="shared" ref="N45:X45" si="32">E80+E77</f>
        <v>40509.800000000003</v>
      </c>
      <c r="O45" s="150">
        <f t="shared" si="32"/>
        <v>47703</v>
      </c>
      <c r="P45" s="150">
        <f t="shared" si="32"/>
        <v>46346.400000000001</v>
      </c>
      <c r="Q45" s="150">
        <f t="shared" si="32"/>
        <v>50854.92</v>
      </c>
      <c r="R45" s="150">
        <f t="shared" si="32"/>
        <v>49016.639999999999</v>
      </c>
      <c r="S45" s="150">
        <f t="shared" si="32"/>
        <v>48111.32</v>
      </c>
      <c r="T45" s="150">
        <f t="shared" si="32"/>
        <v>50763.32</v>
      </c>
      <c r="U45" s="150">
        <f t="shared" si="32"/>
        <v>40880.839999999997</v>
      </c>
      <c r="V45" s="150">
        <f t="shared" si="32"/>
        <v>43125.760000000002</v>
      </c>
      <c r="W45" s="150">
        <f t="shared" si="32"/>
        <v>80059.360000000001</v>
      </c>
      <c r="X45" s="150">
        <f t="shared" si="32"/>
        <v>40898.800000000003</v>
      </c>
      <c r="Y45" s="75"/>
      <c r="Z45" s="75"/>
    </row>
    <row r="46" spans="1:26" ht="15" customHeight="1">
      <c r="B46" s="151" t="s">
        <v>203</v>
      </c>
      <c r="C46" s="152">
        <f>P84+P78</f>
        <v>2208</v>
      </c>
      <c r="E46" s="34"/>
      <c r="F46" s="34"/>
      <c r="G46" s="34"/>
      <c r="H46" s="34"/>
      <c r="I46" s="34"/>
      <c r="J46" s="34"/>
      <c r="K46" s="34"/>
      <c r="L46" s="151" t="s">
        <v>203</v>
      </c>
      <c r="M46" s="152">
        <f>D84+D78</f>
        <v>0</v>
      </c>
      <c r="N46" s="152">
        <f t="shared" ref="N46:X46" si="33">E84+E78</f>
        <v>0</v>
      </c>
      <c r="O46" s="152">
        <f t="shared" si="33"/>
        <v>20</v>
      </c>
      <c r="P46" s="152">
        <f t="shared" si="33"/>
        <v>65</v>
      </c>
      <c r="Q46" s="152">
        <f t="shared" si="33"/>
        <v>95</v>
      </c>
      <c r="R46" s="152">
        <f t="shared" si="33"/>
        <v>129</v>
      </c>
      <c r="S46" s="152">
        <f t="shared" si="33"/>
        <v>417</v>
      </c>
      <c r="T46" s="152">
        <f t="shared" si="33"/>
        <v>324</v>
      </c>
      <c r="U46" s="152">
        <f t="shared" si="33"/>
        <v>331</v>
      </c>
      <c r="V46" s="152">
        <f t="shared" si="33"/>
        <v>353</v>
      </c>
      <c r="W46" s="152">
        <f t="shared" si="33"/>
        <v>323</v>
      </c>
      <c r="X46" s="152">
        <f t="shared" si="33"/>
        <v>151</v>
      </c>
    </row>
    <row r="47" spans="1:26" ht="14.5">
      <c r="B47" s="11" t="s">
        <v>16</v>
      </c>
      <c r="C47" s="146">
        <f>SUM(C30:C46)</f>
        <v>19925907.84</v>
      </c>
      <c r="E47" s="133"/>
      <c r="F47" s="133"/>
      <c r="G47" s="133"/>
      <c r="H47" s="133"/>
      <c r="I47" s="133"/>
      <c r="J47" s="133"/>
      <c r="K47" s="133"/>
      <c r="L47" s="11" t="s">
        <v>16</v>
      </c>
      <c r="M47" s="146">
        <f>SUM(M30:M46)</f>
        <v>1510157.3599999999</v>
      </c>
      <c r="N47" s="146">
        <f t="shared" ref="N47:X47" si="34">SUM(N30:N46)</f>
        <v>1491809.6</v>
      </c>
      <c r="O47" s="146">
        <f t="shared" si="34"/>
        <v>1827017</v>
      </c>
      <c r="P47" s="146">
        <f t="shared" si="34"/>
        <v>1212140.7999999998</v>
      </c>
      <c r="Q47" s="146">
        <f t="shared" si="34"/>
        <v>1361052.8399999999</v>
      </c>
      <c r="R47" s="146">
        <f t="shared" si="34"/>
        <v>1710689.28</v>
      </c>
      <c r="S47" s="146">
        <f t="shared" si="34"/>
        <v>1709057.6400000001</v>
      </c>
      <c r="T47" s="146">
        <f t="shared" si="34"/>
        <v>1856998.6400000001</v>
      </c>
      <c r="U47" s="146">
        <f t="shared" si="34"/>
        <v>1587509.68</v>
      </c>
      <c r="V47" s="146">
        <f t="shared" si="34"/>
        <v>1612469.52</v>
      </c>
      <c r="W47" s="146">
        <f t="shared" si="34"/>
        <v>2514125.7199999997</v>
      </c>
      <c r="X47" s="146">
        <f t="shared" si="34"/>
        <v>2107930.6</v>
      </c>
    </row>
    <row r="48" spans="1:26" ht="15.75" customHeight="1">
      <c r="E48" s="133"/>
      <c r="F48" s="133"/>
      <c r="G48" s="133"/>
      <c r="H48" s="133"/>
      <c r="I48" s="133"/>
      <c r="J48" s="133"/>
      <c r="K48" s="133"/>
      <c r="L48" s="133"/>
      <c r="M48" s="133"/>
      <c r="N48" s="133"/>
      <c r="O48" s="133"/>
      <c r="P48" s="133"/>
      <c r="Q48" s="133"/>
      <c r="R48" s="133"/>
    </row>
    <row r="49" spans="2:18" ht="15.75" customHeight="1">
      <c r="B49" s="199" t="s">
        <v>228</v>
      </c>
      <c r="C49" s="199"/>
      <c r="D49" s="199"/>
      <c r="E49" s="199"/>
      <c r="F49" s="199"/>
      <c r="G49" s="199"/>
      <c r="H49" s="199"/>
      <c r="I49" s="199"/>
      <c r="J49" s="199"/>
      <c r="K49" s="199"/>
      <c r="L49" s="199"/>
      <c r="M49" s="199"/>
      <c r="N49" s="199"/>
      <c r="O49" s="199"/>
      <c r="P49" s="199"/>
      <c r="Q49" s="133"/>
      <c r="R49" s="133"/>
    </row>
    <row r="50" spans="2:18" ht="15.75" customHeight="1">
      <c r="B50" s="134" t="s">
        <v>229</v>
      </c>
      <c r="C50" s="135" t="s">
        <v>209</v>
      </c>
      <c r="D50" s="131" t="s">
        <v>185</v>
      </c>
      <c r="E50" s="131" t="s">
        <v>186</v>
      </c>
      <c r="F50" s="131" t="s">
        <v>187</v>
      </c>
      <c r="G50" s="131" t="s">
        <v>188</v>
      </c>
      <c r="H50" s="131" t="s">
        <v>230</v>
      </c>
      <c r="I50" s="131" t="s">
        <v>190</v>
      </c>
      <c r="J50" s="131" t="s">
        <v>191</v>
      </c>
      <c r="K50" s="131" t="s">
        <v>192</v>
      </c>
      <c r="L50" s="131" t="s">
        <v>193</v>
      </c>
      <c r="M50" s="131" t="s">
        <v>194</v>
      </c>
      <c r="N50" s="131" t="s">
        <v>231</v>
      </c>
      <c r="O50" s="131" t="s">
        <v>196</v>
      </c>
      <c r="P50" s="131" t="s">
        <v>232</v>
      </c>
      <c r="Q50" s="133"/>
      <c r="R50" s="150"/>
    </row>
    <row r="51" spans="2:18" ht="15.75" customHeight="1">
      <c r="B51" s="209" t="s">
        <v>233</v>
      </c>
      <c r="C51" s="137" t="s">
        <v>197</v>
      </c>
      <c r="D51" s="150">
        <v>121330</v>
      </c>
      <c r="E51" s="150">
        <v>126852</v>
      </c>
      <c r="F51" s="150">
        <v>158242</v>
      </c>
      <c r="G51" s="150">
        <v>96438</v>
      </c>
      <c r="H51" s="150">
        <v>92673</v>
      </c>
      <c r="I51" s="150">
        <v>122215</v>
      </c>
      <c r="J51" s="150">
        <v>125854</v>
      </c>
      <c r="K51" s="150">
        <v>170422</v>
      </c>
      <c r="L51" s="150">
        <v>172269</v>
      </c>
      <c r="M51" s="150">
        <v>158762</v>
      </c>
      <c r="N51" s="150">
        <v>194022</v>
      </c>
      <c r="O51" s="150">
        <v>206795</v>
      </c>
      <c r="P51" s="137">
        <f>SUM(D51:O51)</f>
        <v>1745874</v>
      </c>
      <c r="Q51" s="133"/>
      <c r="R51" s="150"/>
    </row>
    <row r="52" spans="2:18" ht="15.75" customHeight="1">
      <c r="B52" s="209"/>
      <c r="C52" s="139" t="s">
        <v>216</v>
      </c>
      <c r="D52" s="150">
        <v>482487</v>
      </c>
      <c r="E52" s="150">
        <v>486617</v>
      </c>
      <c r="F52" s="150">
        <v>581120</v>
      </c>
      <c r="G52" s="150">
        <v>234729</v>
      </c>
      <c r="H52" s="150">
        <v>298953</v>
      </c>
      <c r="I52" s="150">
        <v>564321</v>
      </c>
      <c r="J52" s="150">
        <v>498528</v>
      </c>
      <c r="K52" s="150">
        <v>508902</v>
      </c>
      <c r="L52" s="150">
        <v>433900</v>
      </c>
      <c r="M52" s="150">
        <v>364189</v>
      </c>
      <c r="N52" s="150">
        <v>736052</v>
      </c>
      <c r="O52" s="150">
        <v>666750</v>
      </c>
      <c r="P52" s="137">
        <f>SUM(D52:O52)</f>
        <v>5856548</v>
      </c>
      <c r="Q52" s="133"/>
      <c r="R52" s="150"/>
    </row>
    <row r="53" spans="2:18" ht="15.75" customHeight="1">
      <c r="B53" s="209"/>
      <c r="C53" s="139" t="s">
        <v>217</v>
      </c>
      <c r="D53" s="150">
        <v>0</v>
      </c>
      <c r="E53" s="150">
        <v>0</v>
      </c>
      <c r="F53" s="150">
        <v>0</v>
      </c>
      <c r="G53" s="150">
        <v>0</v>
      </c>
      <c r="H53" s="150">
        <v>0</v>
      </c>
      <c r="I53" s="150">
        <v>0</v>
      </c>
      <c r="J53" s="150">
        <v>0</v>
      </c>
      <c r="K53" s="150">
        <v>0</v>
      </c>
      <c r="L53" s="150">
        <v>0</v>
      </c>
      <c r="M53" s="150">
        <v>0</v>
      </c>
      <c r="N53" s="150">
        <v>0</v>
      </c>
      <c r="O53" s="150">
        <v>0</v>
      </c>
      <c r="P53" s="137">
        <f t="shared" ref="P53:P60" si="35">SUM(D53:O53)</f>
        <v>0</v>
      </c>
      <c r="Q53" s="133"/>
      <c r="R53" s="133"/>
    </row>
    <row r="54" spans="2:18" ht="15.75" customHeight="1">
      <c r="B54" s="209"/>
      <c r="C54" s="137" t="s">
        <v>204</v>
      </c>
      <c r="D54" s="150">
        <v>161000</v>
      </c>
      <c r="E54" s="150">
        <v>170252</v>
      </c>
      <c r="F54" s="150">
        <v>217999</v>
      </c>
      <c r="G54" s="150">
        <v>127499</v>
      </c>
      <c r="H54" s="150">
        <v>116123</v>
      </c>
      <c r="I54" s="150">
        <v>163179</v>
      </c>
      <c r="J54" s="150">
        <v>173752</v>
      </c>
      <c r="K54" s="150">
        <v>219999</v>
      </c>
      <c r="L54" s="150">
        <v>197003</v>
      </c>
      <c r="M54" s="150">
        <v>185999</v>
      </c>
      <c r="N54" s="150">
        <v>239499</v>
      </c>
      <c r="O54" s="150">
        <v>231999</v>
      </c>
      <c r="P54" s="137">
        <f>SUM(D54:O54)</f>
        <v>2204303</v>
      </c>
      <c r="Q54" s="133"/>
      <c r="R54" s="133"/>
    </row>
    <row r="55" spans="2:18" ht="15.75" customHeight="1">
      <c r="B55" s="209"/>
      <c r="C55" s="137" t="s">
        <v>218</v>
      </c>
      <c r="D55" s="150">
        <v>0</v>
      </c>
      <c r="E55" s="150">
        <v>0</v>
      </c>
      <c r="F55" s="150">
        <v>0</v>
      </c>
      <c r="G55" s="150"/>
      <c r="H55" s="150"/>
      <c r="I55" s="150"/>
      <c r="J55" s="150"/>
      <c r="K55" s="150"/>
      <c r="L55" s="150"/>
      <c r="M55" s="150"/>
      <c r="N55" s="150"/>
      <c r="O55" s="150"/>
      <c r="P55" s="137">
        <f t="shared" si="35"/>
        <v>0</v>
      </c>
    </row>
    <row r="56" spans="2:18" ht="15.75" customHeight="1">
      <c r="B56" s="209"/>
      <c r="C56" s="137" t="s">
        <v>219</v>
      </c>
      <c r="D56" s="150">
        <v>0</v>
      </c>
      <c r="E56" s="150">
        <v>0</v>
      </c>
      <c r="F56" s="150">
        <v>0</v>
      </c>
      <c r="G56" s="150">
        <v>0</v>
      </c>
      <c r="H56" s="150">
        <v>75</v>
      </c>
      <c r="I56" s="150">
        <v>0</v>
      </c>
      <c r="J56" s="150">
        <v>375</v>
      </c>
      <c r="K56" s="150">
        <v>0</v>
      </c>
      <c r="L56" s="150">
        <v>0</v>
      </c>
      <c r="M56" s="150">
        <v>0</v>
      </c>
      <c r="N56" s="150">
        <v>150</v>
      </c>
      <c r="O56" s="150">
        <v>2425</v>
      </c>
      <c r="P56" s="137">
        <f>SUM(D56:O56)</f>
        <v>3025</v>
      </c>
    </row>
    <row r="57" spans="2:18" ht="15.75" customHeight="1">
      <c r="B57" s="209"/>
      <c r="C57" s="137" t="s">
        <v>220</v>
      </c>
      <c r="D57" s="153">
        <v>281354</v>
      </c>
      <c r="E57" s="153">
        <v>354071</v>
      </c>
      <c r="F57" s="153">
        <v>439284</v>
      </c>
      <c r="G57" s="153">
        <v>294720</v>
      </c>
      <c r="H57" s="153">
        <v>239825</v>
      </c>
      <c r="I57" s="153">
        <v>224540</v>
      </c>
      <c r="J57" s="153">
        <v>234385</v>
      </c>
      <c r="K57" s="153">
        <v>391789</v>
      </c>
      <c r="L57" s="153">
        <v>373992</v>
      </c>
      <c r="M57" s="153">
        <v>390992</v>
      </c>
      <c r="N57" s="153">
        <v>667971</v>
      </c>
      <c r="O57" s="153">
        <v>460869</v>
      </c>
      <c r="P57" s="137">
        <f t="shared" si="35"/>
        <v>4353792</v>
      </c>
    </row>
    <row r="58" spans="2:18" ht="15.75" customHeight="1">
      <c r="B58" s="209"/>
      <c r="C58" s="137" t="s">
        <v>221</v>
      </c>
      <c r="D58" s="153">
        <v>0</v>
      </c>
      <c r="E58" s="153">
        <v>0</v>
      </c>
      <c r="F58" s="153">
        <v>0</v>
      </c>
      <c r="G58" s="153">
        <v>394</v>
      </c>
      <c r="H58" s="153">
        <v>441</v>
      </c>
      <c r="I58" s="153">
        <v>63</v>
      </c>
      <c r="J58" s="153">
        <v>0</v>
      </c>
      <c r="K58" s="153">
        <v>0</v>
      </c>
      <c r="L58" s="153">
        <v>0</v>
      </c>
      <c r="M58" s="153">
        <v>0</v>
      </c>
      <c r="N58" s="153">
        <v>3262</v>
      </c>
      <c r="O58" s="153">
        <v>775</v>
      </c>
      <c r="P58" s="137">
        <f t="shared" si="35"/>
        <v>4935</v>
      </c>
    </row>
    <row r="59" spans="2:18" ht="15.75" customHeight="1">
      <c r="B59" s="209"/>
      <c r="C59" s="137" t="s">
        <v>205</v>
      </c>
      <c r="D59" s="153">
        <v>2379</v>
      </c>
      <c r="E59" s="153">
        <v>630</v>
      </c>
      <c r="F59" s="153">
        <v>0</v>
      </c>
      <c r="G59" s="153">
        <v>0</v>
      </c>
      <c r="H59" s="153">
        <v>0</v>
      </c>
      <c r="I59" s="153">
        <v>0</v>
      </c>
      <c r="J59" s="153">
        <v>0</v>
      </c>
      <c r="K59" s="153">
        <v>0</v>
      </c>
      <c r="L59" s="153">
        <v>450</v>
      </c>
      <c r="M59" s="153">
        <v>0</v>
      </c>
      <c r="N59" s="153">
        <v>0</v>
      </c>
      <c r="O59" s="153">
        <v>0</v>
      </c>
      <c r="P59" s="137">
        <f t="shared" si="35"/>
        <v>3459</v>
      </c>
    </row>
    <row r="60" spans="2:18" ht="15.75" customHeight="1">
      <c r="B60" s="209"/>
      <c r="C60" s="137" t="s">
        <v>198</v>
      </c>
      <c r="D60" s="153">
        <v>0</v>
      </c>
      <c r="E60" s="153">
        <v>0</v>
      </c>
      <c r="F60" s="153">
        <v>0</v>
      </c>
      <c r="G60" s="153">
        <v>0</v>
      </c>
      <c r="H60" s="153">
        <v>0</v>
      </c>
      <c r="I60" s="153">
        <v>0</v>
      </c>
      <c r="J60" s="153">
        <v>0</v>
      </c>
      <c r="K60" s="153">
        <v>0</v>
      </c>
      <c r="L60" s="153">
        <v>0</v>
      </c>
      <c r="M60" s="153">
        <v>0</v>
      </c>
      <c r="N60" s="153">
        <v>0</v>
      </c>
      <c r="O60" s="153">
        <v>0</v>
      </c>
      <c r="P60" s="137">
        <f t="shared" si="35"/>
        <v>0</v>
      </c>
    </row>
    <row r="61" spans="2:18" ht="15.75" customHeight="1">
      <c r="B61" s="211" t="s">
        <v>234</v>
      </c>
      <c r="C61" s="211"/>
      <c r="D61" s="140">
        <f t="shared" ref="D61:O61" si="36">SUM(D51:D59)</f>
        <v>1048550</v>
      </c>
      <c r="E61" s="140">
        <f t="shared" si="36"/>
        <v>1138422</v>
      </c>
      <c r="F61" s="140">
        <f t="shared" si="36"/>
        <v>1396645</v>
      </c>
      <c r="G61" s="140">
        <f t="shared" si="36"/>
        <v>753780</v>
      </c>
      <c r="H61" s="140">
        <f t="shared" si="36"/>
        <v>748090</v>
      </c>
      <c r="I61" s="140">
        <f t="shared" si="36"/>
        <v>1074318</v>
      </c>
      <c r="J61" s="140">
        <f t="shared" si="36"/>
        <v>1032894</v>
      </c>
      <c r="K61" s="140">
        <f t="shared" si="36"/>
        <v>1291112</v>
      </c>
      <c r="L61" s="140">
        <f t="shared" si="36"/>
        <v>1177614</v>
      </c>
      <c r="M61" s="140">
        <f t="shared" si="36"/>
        <v>1099942</v>
      </c>
      <c r="N61" s="140">
        <f t="shared" si="36"/>
        <v>1840956</v>
      </c>
      <c r="O61" s="140">
        <f t="shared" si="36"/>
        <v>1569613</v>
      </c>
      <c r="P61" s="140">
        <f>SUM(P51:P60)</f>
        <v>14171936</v>
      </c>
    </row>
    <row r="62" spans="2:18" ht="15.75" customHeight="1">
      <c r="B62" s="209" t="s">
        <v>235</v>
      </c>
      <c r="C62" s="137" t="s">
        <v>222</v>
      </c>
      <c r="D62" s="137">
        <v>100</v>
      </c>
      <c r="E62">
        <v>50</v>
      </c>
      <c r="F62">
        <v>75</v>
      </c>
      <c r="G62">
        <v>50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 s="137">
        <f>SUM(D62:O62)</f>
        <v>275</v>
      </c>
    </row>
    <row r="63" spans="2:18" ht="15.75" customHeight="1">
      <c r="B63" s="209"/>
      <c r="C63" s="137" t="s">
        <v>197</v>
      </c>
      <c r="D63">
        <v>76360</v>
      </c>
      <c r="E63">
        <v>72330</v>
      </c>
      <c r="F63">
        <v>74240</v>
      </c>
      <c r="G63">
        <v>70530</v>
      </c>
      <c r="H63">
        <v>82030</v>
      </c>
      <c r="I63">
        <v>81230</v>
      </c>
      <c r="J63">
        <v>91330</v>
      </c>
      <c r="K63">
        <v>73330</v>
      </c>
      <c r="L63">
        <v>77640</v>
      </c>
      <c r="M63">
        <v>81300</v>
      </c>
      <c r="N63">
        <v>85230</v>
      </c>
      <c r="O63">
        <v>82010</v>
      </c>
      <c r="P63" s="137">
        <f t="shared" ref="P63:P82" si="37">SUM(D63:O63)</f>
        <v>947560</v>
      </c>
    </row>
    <row r="64" spans="2:18" ht="15.75" customHeight="1">
      <c r="B64" s="209"/>
      <c r="C64" s="137" t="s">
        <v>223</v>
      </c>
      <c r="D64">
        <v>42752</v>
      </c>
      <c r="E64">
        <v>26817</v>
      </c>
      <c r="F64">
        <v>31448</v>
      </c>
      <c r="G64">
        <v>41350</v>
      </c>
      <c r="H64">
        <v>47162</v>
      </c>
      <c r="I64">
        <v>55261</v>
      </c>
      <c r="J64">
        <v>70893</v>
      </c>
      <c r="K64">
        <v>44891</v>
      </c>
      <c r="L64">
        <v>39548</v>
      </c>
      <c r="M64">
        <v>45789</v>
      </c>
      <c r="N64">
        <v>72387</v>
      </c>
      <c r="O64">
        <v>69518</v>
      </c>
      <c r="P64" s="137">
        <f t="shared" si="37"/>
        <v>587816</v>
      </c>
    </row>
    <row r="65" spans="2:16" ht="15.75" customHeight="1">
      <c r="B65" s="209"/>
      <c r="C65" s="137" t="s">
        <v>216</v>
      </c>
      <c r="D65">
        <v>228354</v>
      </c>
      <c r="E65">
        <v>11943</v>
      </c>
      <c r="F65">
        <v>0</v>
      </c>
      <c r="G65">
        <v>164266</v>
      </c>
      <c r="H65">
        <v>328145</v>
      </c>
      <c r="I65">
        <v>401559</v>
      </c>
      <c r="J65">
        <v>417296</v>
      </c>
      <c r="K65">
        <v>338075</v>
      </c>
      <c r="L65">
        <v>4026</v>
      </c>
      <c r="M65">
        <v>103556</v>
      </c>
      <c r="N65">
        <v>351569</v>
      </c>
      <c r="O65">
        <v>297635</v>
      </c>
      <c r="P65" s="137">
        <f>SUM(D65:O65)</f>
        <v>2646424</v>
      </c>
    </row>
    <row r="66" spans="2:16" ht="15.75" customHeight="1">
      <c r="B66" s="209"/>
      <c r="C66" s="137" t="s">
        <v>218</v>
      </c>
      <c r="D66">
        <v>2650</v>
      </c>
      <c r="E66">
        <v>14800</v>
      </c>
      <c r="F66">
        <v>35300</v>
      </c>
      <c r="G66">
        <v>12775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 s="137">
        <f t="shared" si="37"/>
        <v>65525</v>
      </c>
    </row>
    <row r="67" spans="2:16" ht="15.75" customHeight="1">
      <c r="B67" s="209"/>
      <c r="C67" s="137" t="s">
        <v>224</v>
      </c>
      <c r="D67">
        <v>0</v>
      </c>
      <c r="E67">
        <v>0</v>
      </c>
      <c r="F67">
        <v>12250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 s="137">
        <f t="shared" si="37"/>
        <v>12250</v>
      </c>
    </row>
    <row r="68" spans="2:16" ht="15.75" customHeight="1">
      <c r="B68" s="209"/>
      <c r="C68" s="137" t="s">
        <v>220</v>
      </c>
      <c r="D68">
        <v>19292</v>
      </c>
      <c r="E68">
        <v>146169</v>
      </c>
      <c r="F68">
        <v>181334</v>
      </c>
      <c r="G68">
        <v>76809</v>
      </c>
      <c r="H68">
        <v>54134</v>
      </c>
      <c r="I68">
        <v>0</v>
      </c>
      <c r="J68">
        <v>0</v>
      </c>
      <c r="K68">
        <v>7684</v>
      </c>
      <c r="L68">
        <v>206506</v>
      </c>
      <c r="M68">
        <v>195139</v>
      </c>
      <c r="N68">
        <v>6842</v>
      </c>
      <c r="O68">
        <v>9181</v>
      </c>
      <c r="P68" s="137">
        <f>SUM(D68:O68)</f>
        <v>903090</v>
      </c>
    </row>
    <row r="69" spans="2:16" ht="15.75" customHeight="1">
      <c r="B69" s="209"/>
      <c r="C69" s="137" t="s">
        <v>221</v>
      </c>
      <c r="D69" s="138">
        <v>62</v>
      </c>
      <c r="E69">
        <v>259</v>
      </c>
      <c r="F69">
        <v>299</v>
      </c>
      <c r="G69">
        <v>242</v>
      </c>
      <c r="H69">
        <v>153</v>
      </c>
      <c r="I69">
        <v>222</v>
      </c>
      <c r="J69">
        <v>5</v>
      </c>
      <c r="K69">
        <v>56</v>
      </c>
      <c r="L69">
        <v>83</v>
      </c>
      <c r="M69">
        <v>139</v>
      </c>
      <c r="N69">
        <v>0</v>
      </c>
      <c r="O69">
        <v>0</v>
      </c>
      <c r="P69" s="137">
        <f t="shared" si="37"/>
        <v>1520</v>
      </c>
    </row>
    <row r="70" spans="2:16" ht="15.75" customHeight="1">
      <c r="B70" s="141" t="s">
        <v>234</v>
      </c>
      <c r="C70" s="141"/>
      <c r="D70" s="140">
        <f>SUM(D62:D69)</f>
        <v>369570</v>
      </c>
      <c r="E70" s="140">
        <f t="shared" ref="E70:O70" si="38">SUM(E62:E69)</f>
        <v>272368</v>
      </c>
      <c r="F70" s="140">
        <f t="shared" si="38"/>
        <v>334946</v>
      </c>
      <c r="G70" s="140">
        <f t="shared" si="38"/>
        <v>366022</v>
      </c>
      <c r="H70" s="140">
        <f t="shared" si="38"/>
        <v>511624</v>
      </c>
      <c r="I70" s="140">
        <f t="shared" si="38"/>
        <v>538272</v>
      </c>
      <c r="J70" s="140">
        <f t="shared" si="38"/>
        <v>579524</v>
      </c>
      <c r="K70" s="140">
        <f t="shared" si="38"/>
        <v>464036</v>
      </c>
      <c r="L70" s="140">
        <f t="shared" si="38"/>
        <v>327803</v>
      </c>
      <c r="M70" s="140">
        <f t="shared" si="38"/>
        <v>425923</v>
      </c>
      <c r="N70" s="140">
        <f t="shared" si="38"/>
        <v>516028</v>
      </c>
      <c r="O70" s="140">
        <f t="shared" si="38"/>
        <v>458344</v>
      </c>
      <c r="P70" s="140">
        <f>SUM(P62:P69)</f>
        <v>5164460</v>
      </c>
    </row>
    <row r="71" spans="2:16" ht="15.75" customHeight="1">
      <c r="B71" s="209" t="s">
        <v>236</v>
      </c>
      <c r="C71" s="137" t="s">
        <v>218</v>
      </c>
      <c r="D71" s="138">
        <v>8475</v>
      </c>
      <c r="E71" s="138">
        <v>7475</v>
      </c>
      <c r="F71" s="138">
        <v>7575</v>
      </c>
      <c r="G71" s="138">
        <v>8750</v>
      </c>
      <c r="H71" s="138">
        <v>9450</v>
      </c>
      <c r="I71" s="138">
        <v>9325</v>
      </c>
      <c r="J71" s="138">
        <v>9975</v>
      </c>
      <c r="K71" s="138">
        <v>10175</v>
      </c>
      <c r="L71" s="138">
        <v>8750</v>
      </c>
      <c r="M71" s="138">
        <v>9650</v>
      </c>
      <c r="N71" s="138">
        <v>19475</v>
      </c>
      <c r="O71" s="138">
        <v>16125</v>
      </c>
      <c r="P71" s="137">
        <f t="shared" si="37"/>
        <v>125200</v>
      </c>
    </row>
    <row r="72" spans="2:16" ht="15.75" customHeight="1">
      <c r="B72" s="209"/>
      <c r="C72" s="137" t="s">
        <v>197</v>
      </c>
      <c r="D72" s="138">
        <v>2276</v>
      </c>
      <c r="E72" s="138">
        <v>2300</v>
      </c>
      <c r="F72" s="138">
        <v>2484</v>
      </c>
      <c r="G72" s="138">
        <v>2159</v>
      </c>
      <c r="H72" s="138">
        <v>2484</v>
      </c>
      <c r="I72" s="138">
        <v>2303</v>
      </c>
      <c r="J72" s="138">
        <v>2381</v>
      </c>
      <c r="K72" s="138">
        <v>2583</v>
      </c>
      <c r="L72" s="138">
        <v>2110</v>
      </c>
      <c r="M72" s="138">
        <v>2282</v>
      </c>
      <c r="N72" s="138">
        <v>2501</v>
      </c>
      <c r="O72" s="138">
        <v>2320</v>
      </c>
      <c r="P72" s="137">
        <f t="shared" si="37"/>
        <v>28183</v>
      </c>
    </row>
    <row r="73" spans="2:16" ht="15.75" customHeight="1">
      <c r="B73" s="209"/>
      <c r="C73" s="137" t="s">
        <v>225</v>
      </c>
      <c r="D73" s="138">
        <v>124</v>
      </c>
      <c r="E73" s="138">
        <v>69</v>
      </c>
      <c r="F73" s="138">
        <v>73</v>
      </c>
      <c r="G73" s="138">
        <v>85</v>
      </c>
      <c r="H73" s="138">
        <v>97</v>
      </c>
      <c r="I73" s="138">
        <v>74</v>
      </c>
      <c r="J73" s="138">
        <v>62</v>
      </c>
      <c r="K73" s="138">
        <v>145</v>
      </c>
      <c r="L73" s="138">
        <v>70</v>
      </c>
      <c r="M73" s="138">
        <v>111</v>
      </c>
      <c r="N73" s="138">
        <v>148</v>
      </c>
      <c r="O73" s="138">
        <v>108</v>
      </c>
      <c r="P73" s="137">
        <f t="shared" si="37"/>
        <v>1166</v>
      </c>
    </row>
    <row r="74" spans="2:16" ht="15.75" customHeight="1">
      <c r="B74" s="209"/>
      <c r="C74" s="150" t="s">
        <v>226</v>
      </c>
      <c r="D74" s="138">
        <v>10825</v>
      </c>
      <c r="E74" s="138">
        <v>8850</v>
      </c>
      <c r="F74">
        <v>13800</v>
      </c>
      <c r="G74" s="138">
        <v>10600</v>
      </c>
      <c r="H74" s="138">
        <v>12575</v>
      </c>
      <c r="I74" s="138">
        <v>11050</v>
      </c>
      <c r="J74" s="138">
        <v>8125</v>
      </c>
      <c r="K74" s="138">
        <v>10500</v>
      </c>
      <c r="L74" s="138">
        <v>6050</v>
      </c>
      <c r="M74" s="138">
        <v>6250</v>
      </c>
      <c r="N74" s="138">
        <v>10800</v>
      </c>
      <c r="O74" s="138">
        <v>5600</v>
      </c>
      <c r="P74" s="137">
        <f t="shared" si="37"/>
        <v>115025</v>
      </c>
    </row>
    <row r="75" spans="2:16" ht="15.75" customHeight="1">
      <c r="B75" s="209"/>
      <c r="C75" s="150" t="s">
        <v>227</v>
      </c>
      <c r="D75" s="138">
        <v>0</v>
      </c>
      <c r="E75" s="138">
        <v>0</v>
      </c>
      <c r="F75">
        <v>0</v>
      </c>
      <c r="G75" s="138">
        <v>25</v>
      </c>
      <c r="H75" s="138">
        <v>25</v>
      </c>
      <c r="I75" s="138">
        <v>0</v>
      </c>
      <c r="J75" s="138">
        <v>0</v>
      </c>
      <c r="K75" s="138">
        <v>0</v>
      </c>
      <c r="L75" s="138">
        <v>0</v>
      </c>
      <c r="M75" s="138">
        <v>0</v>
      </c>
      <c r="N75" s="138">
        <v>38</v>
      </c>
      <c r="O75" s="138">
        <v>1200</v>
      </c>
      <c r="P75" s="137">
        <f>SUM(D75:O75)</f>
        <v>1288</v>
      </c>
    </row>
    <row r="76" spans="2:16" ht="15" customHeight="1">
      <c r="B76" s="209"/>
      <c r="C76" s="137" t="s">
        <v>217</v>
      </c>
      <c r="D76" s="138">
        <v>23825</v>
      </c>
      <c r="E76" s="138">
        <v>21400</v>
      </c>
      <c r="F76" s="138">
        <v>23375</v>
      </c>
      <c r="G76" s="138">
        <v>23975</v>
      </c>
      <c r="H76" s="138">
        <v>25325</v>
      </c>
      <c r="I76" s="138">
        <v>25375</v>
      </c>
      <c r="J76" s="138">
        <v>26775</v>
      </c>
      <c r="K76" s="138">
        <v>26600</v>
      </c>
      <c r="L76" s="138">
        <v>23225</v>
      </c>
      <c r="M76" s="138">
        <v>24050</v>
      </c>
      <c r="N76" s="138">
        <v>46275</v>
      </c>
      <c r="O76" s="138">
        <v>14800</v>
      </c>
      <c r="P76" s="137">
        <f t="shared" si="37"/>
        <v>305000</v>
      </c>
    </row>
    <row r="77" spans="2:16" ht="15.75" customHeight="1">
      <c r="B77" s="141" t="s">
        <v>234</v>
      </c>
      <c r="C77" s="141"/>
      <c r="D77" s="140">
        <f t="shared" ref="D77:P77" si="39">SUM(D71:D76)</f>
        <v>45525</v>
      </c>
      <c r="E77" s="140">
        <f t="shared" si="39"/>
        <v>40094</v>
      </c>
      <c r="F77" s="140">
        <f t="shared" si="39"/>
        <v>47307</v>
      </c>
      <c r="G77" s="140">
        <f t="shared" si="39"/>
        <v>45594</v>
      </c>
      <c r="H77" s="140">
        <f t="shared" si="39"/>
        <v>49956</v>
      </c>
      <c r="I77" s="140">
        <f t="shared" si="39"/>
        <v>48127</v>
      </c>
      <c r="J77" s="140">
        <f t="shared" si="39"/>
        <v>47318</v>
      </c>
      <c r="K77" s="140">
        <f t="shared" si="39"/>
        <v>50003</v>
      </c>
      <c r="L77" s="140">
        <f t="shared" si="39"/>
        <v>40205</v>
      </c>
      <c r="M77" s="140">
        <f t="shared" si="39"/>
        <v>42343</v>
      </c>
      <c r="N77" s="140">
        <f t="shared" si="39"/>
        <v>79237</v>
      </c>
      <c r="O77" s="140">
        <f t="shared" si="39"/>
        <v>40153</v>
      </c>
      <c r="P77" s="140">
        <f t="shared" si="39"/>
        <v>575862</v>
      </c>
    </row>
    <row r="78" spans="2:16" ht="15.75" customHeight="1">
      <c r="B78" s="209" t="s">
        <v>237</v>
      </c>
      <c r="C78" s="14" t="s">
        <v>203</v>
      </c>
      <c r="D78" s="138">
        <v>0</v>
      </c>
      <c r="E78" s="138">
        <v>0</v>
      </c>
      <c r="F78" s="138">
        <v>20</v>
      </c>
      <c r="G78" s="138">
        <v>65</v>
      </c>
      <c r="H78" s="138">
        <v>95</v>
      </c>
      <c r="I78" s="138">
        <v>129</v>
      </c>
      <c r="J78" s="138">
        <v>417</v>
      </c>
      <c r="K78" s="138">
        <v>324</v>
      </c>
      <c r="L78" s="138">
        <v>331</v>
      </c>
      <c r="M78" s="138">
        <v>353</v>
      </c>
      <c r="N78" s="138">
        <v>323</v>
      </c>
      <c r="O78" s="138">
        <v>151</v>
      </c>
      <c r="P78" s="137">
        <f t="shared" si="37"/>
        <v>2208</v>
      </c>
    </row>
    <row r="79" spans="2:16" ht="15.75" customHeight="1">
      <c r="B79" s="209"/>
      <c r="C79" s="14" t="s">
        <v>227</v>
      </c>
      <c r="D79" s="138">
        <v>0</v>
      </c>
      <c r="E79" s="138">
        <v>0</v>
      </c>
      <c r="F79" s="138">
        <v>3.6</v>
      </c>
      <c r="G79" s="138">
        <v>72</v>
      </c>
      <c r="H79" s="138">
        <v>12</v>
      </c>
      <c r="I79" s="138">
        <v>12</v>
      </c>
      <c r="J79" s="138">
        <v>416.4</v>
      </c>
      <c r="K79" s="138">
        <v>541.20000000000005</v>
      </c>
      <c r="L79" s="138">
        <v>579.6</v>
      </c>
      <c r="M79" s="138">
        <v>786</v>
      </c>
      <c r="N79" s="138">
        <v>429</v>
      </c>
      <c r="O79" s="138">
        <v>163.19999999999999</v>
      </c>
      <c r="P79" s="137">
        <f>SUM(D79:O79)</f>
        <v>3015</v>
      </c>
    </row>
    <row r="80" spans="2:16" ht="15.75" customHeight="1">
      <c r="B80" s="209"/>
      <c r="C80" s="14" t="s">
        <v>220</v>
      </c>
      <c r="D80" s="138">
        <v>493.68</v>
      </c>
      <c r="E80" s="138">
        <v>415.8</v>
      </c>
      <c r="F80" s="138">
        <v>396</v>
      </c>
      <c r="G80" s="138">
        <v>752.4</v>
      </c>
      <c r="H80" s="138">
        <v>898.92</v>
      </c>
      <c r="I80" s="138">
        <v>889.64</v>
      </c>
      <c r="J80" s="138">
        <v>793.32</v>
      </c>
      <c r="K80" s="138">
        <v>760.32</v>
      </c>
      <c r="L80" s="138">
        <v>675.84</v>
      </c>
      <c r="M80" s="138">
        <v>782.76</v>
      </c>
      <c r="N80" s="138">
        <v>822.36</v>
      </c>
      <c r="O80" s="138">
        <v>745.8</v>
      </c>
      <c r="P80" s="137">
        <f t="shared" si="37"/>
        <v>8426.84</v>
      </c>
    </row>
    <row r="81" spans="2:16" ht="15.75" customHeight="1">
      <c r="B81" s="141" t="s">
        <v>234</v>
      </c>
      <c r="C81" s="141"/>
      <c r="D81" s="140">
        <f>SUM(D78:D80)</f>
        <v>493.68</v>
      </c>
      <c r="E81" s="140">
        <f>SUM(E78:E80)</f>
        <v>415.8</v>
      </c>
      <c r="F81" s="140">
        <f t="shared" ref="F81:O81" si="40">SUM(F78:F80)</f>
        <v>419.6</v>
      </c>
      <c r="G81" s="140">
        <f t="shared" si="40"/>
        <v>889.4</v>
      </c>
      <c r="H81" s="140">
        <f t="shared" si="40"/>
        <v>1005.92</v>
      </c>
      <c r="I81" s="140">
        <f t="shared" si="40"/>
        <v>1030.6399999999999</v>
      </c>
      <c r="J81" s="140">
        <f t="shared" si="40"/>
        <v>1626.72</v>
      </c>
      <c r="K81" s="140">
        <f t="shared" si="40"/>
        <v>1625.52</v>
      </c>
      <c r="L81" s="140">
        <f t="shared" si="40"/>
        <v>1586.44</v>
      </c>
      <c r="M81" s="140">
        <f t="shared" si="40"/>
        <v>1921.76</v>
      </c>
      <c r="N81" s="140">
        <f t="shared" si="40"/>
        <v>1574.3600000000001</v>
      </c>
      <c r="O81" s="140">
        <f t="shared" si="40"/>
        <v>1060</v>
      </c>
      <c r="P81" s="140">
        <f>SUM(P78:P80)</f>
        <v>13649.84</v>
      </c>
    </row>
    <row r="82" spans="2:16" ht="14.5">
      <c r="B82" s="209" t="s">
        <v>238</v>
      </c>
      <c r="C82" s="14" t="s">
        <v>227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 s="137">
        <f t="shared" si="37"/>
        <v>0</v>
      </c>
    </row>
    <row r="83" spans="2:16" ht="15.75" customHeight="1">
      <c r="B83" s="209"/>
      <c r="C83" s="14" t="s">
        <v>220</v>
      </c>
      <c r="D83" s="138"/>
    </row>
    <row r="84" spans="2:16" ht="15.75" customHeight="1">
      <c r="B84" s="209"/>
      <c r="C84" s="14" t="s">
        <v>203</v>
      </c>
      <c r="D84" s="138"/>
    </row>
    <row r="85" spans="2:16" ht="15.75" customHeight="1">
      <c r="B85" s="141" t="s">
        <v>234</v>
      </c>
      <c r="C85" s="141"/>
      <c r="D85" s="140">
        <f>SUM(D82:D84)</f>
        <v>0</v>
      </c>
      <c r="E85" s="140">
        <f t="shared" ref="E85:O85" si="41">SUM(E82:E84)</f>
        <v>0</v>
      </c>
      <c r="F85" s="140">
        <f t="shared" si="41"/>
        <v>0</v>
      </c>
      <c r="G85" s="140">
        <f t="shared" si="41"/>
        <v>0</v>
      </c>
      <c r="H85" s="140">
        <f t="shared" si="41"/>
        <v>0</v>
      </c>
      <c r="I85" s="140">
        <f t="shared" si="41"/>
        <v>0</v>
      </c>
      <c r="J85" s="140">
        <f t="shared" si="41"/>
        <v>0</v>
      </c>
      <c r="K85" s="140">
        <f t="shared" si="41"/>
        <v>0</v>
      </c>
      <c r="L85" s="140">
        <f t="shared" si="41"/>
        <v>0</v>
      </c>
      <c r="M85" s="140">
        <f t="shared" si="41"/>
        <v>0</v>
      </c>
      <c r="N85" s="140">
        <f t="shared" si="41"/>
        <v>0</v>
      </c>
      <c r="O85" s="140">
        <f t="shared" si="41"/>
        <v>0</v>
      </c>
      <c r="P85" s="140">
        <f>SUM(P82:P84)</f>
        <v>0</v>
      </c>
    </row>
    <row r="86" spans="2:16" ht="15.75" customHeight="1">
      <c r="B86" s="210" t="s">
        <v>239</v>
      </c>
      <c r="C86" s="137" t="s">
        <v>217</v>
      </c>
      <c r="D86" s="138"/>
    </row>
    <row r="87" spans="2:16" ht="15.75" customHeight="1">
      <c r="B87" s="210"/>
      <c r="C87" s="137" t="s">
        <v>218</v>
      </c>
      <c r="D87" s="138"/>
    </row>
    <row r="88" spans="2:16" ht="15.75" customHeight="1">
      <c r="B88" s="210"/>
      <c r="C88" s="139" t="s">
        <v>197</v>
      </c>
      <c r="D88" s="138"/>
    </row>
    <row r="89" spans="2:16" ht="15.75" customHeight="1">
      <c r="B89" s="141" t="s">
        <v>234</v>
      </c>
      <c r="C89" s="141"/>
      <c r="D89" s="140">
        <f>SUM(D86:D88)</f>
        <v>0</v>
      </c>
      <c r="E89" s="140">
        <f t="shared" ref="E89:O89" si="42">SUM(E86:E88)</f>
        <v>0</v>
      </c>
      <c r="F89" s="140">
        <f t="shared" si="42"/>
        <v>0</v>
      </c>
      <c r="G89" s="140">
        <f t="shared" si="42"/>
        <v>0</v>
      </c>
      <c r="H89" s="140">
        <f t="shared" si="42"/>
        <v>0</v>
      </c>
      <c r="I89" s="140">
        <f t="shared" si="42"/>
        <v>0</v>
      </c>
      <c r="J89" s="140">
        <f t="shared" si="42"/>
        <v>0</v>
      </c>
      <c r="K89" s="140">
        <f t="shared" si="42"/>
        <v>0</v>
      </c>
      <c r="L89" s="140">
        <f t="shared" si="42"/>
        <v>0</v>
      </c>
      <c r="M89" s="140">
        <f t="shared" si="42"/>
        <v>0</v>
      </c>
      <c r="N89" s="140">
        <f t="shared" si="42"/>
        <v>0</v>
      </c>
      <c r="O89" s="140">
        <f t="shared" si="42"/>
        <v>0</v>
      </c>
      <c r="P89" s="140">
        <f>SUM(P86:P88)</f>
        <v>0</v>
      </c>
    </row>
    <row r="90" spans="2:16" ht="15.75" customHeight="1">
      <c r="B90" s="210" t="s">
        <v>240</v>
      </c>
      <c r="C90" s="137" t="s">
        <v>211</v>
      </c>
      <c r="D90">
        <v>220869.62</v>
      </c>
      <c r="E90">
        <v>149223.95000000001</v>
      </c>
      <c r="F90">
        <v>123967.72</v>
      </c>
      <c r="G90">
        <v>157112.54</v>
      </c>
      <c r="H90">
        <v>192727.39</v>
      </c>
      <c r="I90">
        <v>197828.07</v>
      </c>
      <c r="J90">
        <v>169779.69</v>
      </c>
      <c r="K90">
        <v>120498.16</v>
      </c>
      <c r="L90">
        <v>87856.68</v>
      </c>
      <c r="M90">
        <v>190202.41</v>
      </c>
      <c r="N90">
        <v>146330.84</v>
      </c>
      <c r="O90">
        <v>187715.73</v>
      </c>
      <c r="P90" s="137">
        <f>SUM(D90:O90)</f>
        <v>1944112.7999999998</v>
      </c>
    </row>
    <row r="91" spans="2:16" ht="15.75" customHeight="1">
      <c r="B91" s="210"/>
      <c r="C91" s="137" t="s">
        <v>212</v>
      </c>
      <c r="D91">
        <v>517684.02</v>
      </c>
      <c r="E91">
        <v>347563.72</v>
      </c>
      <c r="F91">
        <v>289884.36</v>
      </c>
      <c r="G91">
        <v>367800.5</v>
      </c>
      <c r="H91">
        <v>451104.24</v>
      </c>
      <c r="I91">
        <v>461299.98</v>
      </c>
      <c r="J91">
        <v>395375.83</v>
      </c>
      <c r="K91">
        <v>281046.42</v>
      </c>
      <c r="L91">
        <v>204965.22</v>
      </c>
      <c r="M91">
        <v>443333.99</v>
      </c>
      <c r="N91">
        <v>342713.35</v>
      </c>
      <c r="O91">
        <v>451798.41</v>
      </c>
      <c r="P91" s="137">
        <f>SUM(D91:O91)</f>
        <v>4554570.04</v>
      </c>
    </row>
    <row r="92" spans="2:16" ht="15.75" customHeight="1">
      <c r="B92" s="210"/>
      <c r="C92" s="137" t="s">
        <v>213</v>
      </c>
      <c r="D92">
        <v>4775</v>
      </c>
      <c r="E92">
        <v>4875</v>
      </c>
      <c r="F92">
        <v>5525</v>
      </c>
      <c r="G92">
        <v>6375</v>
      </c>
      <c r="H92">
        <v>6375</v>
      </c>
      <c r="I92">
        <v>6600</v>
      </c>
      <c r="J92">
        <v>6500</v>
      </c>
      <c r="K92">
        <v>4550</v>
      </c>
      <c r="L92">
        <v>4625</v>
      </c>
      <c r="M92">
        <v>5850</v>
      </c>
      <c r="N92">
        <v>5078</v>
      </c>
      <c r="O92">
        <v>5550</v>
      </c>
      <c r="P92" s="137">
        <f>SUM(D92:O92)</f>
        <v>66678</v>
      </c>
    </row>
    <row r="93" spans="2:16" ht="15.75" customHeight="1">
      <c r="B93" s="210"/>
      <c r="C93" s="147" t="s">
        <v>214</v>
      </c>
      <c r="D93">
        <v>4150</v>
      </c>
      <c r="E93">
        <v>3350</v>
      </c>
      <c r="F93">
        <v>3375</v>
      </c>
      <c r="G93">
        <v>3975</v>
      </c>
      <c r="H93">
        <v>4650</v>
      </c>
      <c r="I93">
        <v>4700</v>
      </c>
      <c r="J93">
        <v>4375</v>
      </c>
      <c r="K93">
        <v>4375</v>
      </c>
      <c r="L93">
        <v>2400</v>
      </c>
      <c r="M93">
        <v>5375</v>
      </c>
      <c r="N93">
        <v>4075</v>
      </c>
      <c r="O93">
        <v>5175</v>
      </c>
      <c r="P93" s="137">
        <f>SUM(D93:O93)</f>
        <v>49975</v>
      </c>
    </row>
    <row r="94" spans="2:16" ht="15.75" customHeight="1">
      <c r="B94" s="141" t="s">
        <v>234</v>
      </c>
      <c r="C94" s="141"/>
      <c r="D94" s="140">
        <f t="shared" ref="D94:O94" si="43">SUM(D90:D93)</f>
        <v>747478.64</v>
      </c>
      <c r="E94" s="140">
        <f t="shared" si="43"/>
        <v>505012.67</v>
      </c>
      <c r="F94" s="140">
        <f t="shared" si="43"/>
        <v>422752.07999999996</v>
      </c>
      <c r="G94" s="140">
        <f t="shared" si="43"/>
        <v>535263.04</v>
      </c>
      <c r="H94" s="140">
        <f t="shared" si="43"/>
        <v>654856.63</v>
      </c>
      <c r="I94" s="140">
        <f t="shared" si="43"/>
        <v>670428.05000000005</v>
      </c>
      <c r="J94" s="140">
        <f t="shared" si="43"/>
        <v>576030.52</v>
      </c>
      <c r="K94" s="140">
        <f t="shared" si="43"/>
        <v>410469.57999999996</v>
      </c>
      <c r="L94" s="140">
        <f t="shared" si="43"/>
        <v>299846.90000000002</v>
      </c>
      <c r="M94" s="140">
        <f t="shared" si="43"/>
        <v>644761.4</v>
      </c>
      <c r="N94" s="140">
        <f t="shared" si="43"/>
        <v>498197.18999999994</v>
      </c>
      <c r="O94" s="140">
        <f t="shared" si="43"/>
        <v>650239.14</v>
      </c>
      <c r="P94" s="140">
        <f t="shared" ref="P94" si="44">SUM(P90:P93)</f>
        <v>6615335.8399999999</v>
      </c>
    </row>
    <row r="95" spans="2:16" ht="15.75" customHeight="1">
      <c r="B95" s="19" t="s">
        <v>16</v>
      </c>
      <c r="C95" s="19"/>
      <c r="D95" s="138">
        <f t="shared" ref="D95:P95" si="45">D94+D89+D85+D81+D77+D70+D61</f>
        <v>2211617.3200000003</v>
      </c>
      <c r="E95" s="138">
        <f t="shared" si="45"/>
        <v>1956312.47</v>
      </c>
      <c r="F95" s="138">
        <f t="shared" si="45"/>
        <v>2202069.6799999997</v>
      </c>
      <c r="G95" s="138">
        <f t="shared" si="45"/>
        <v>1701548.44</v>
      </c>
      <c r="H95" s="138">
        <f t="shared" si="45"/>
        <v>1965532.55</v>
      </c>
      <c r="I95" s="138">
        <f t="shared" si="45"/>
        <v>2332175.69</v>
      </c>
      <c r="J95" s="138">
        <f t="shared" si="45"/>
        <v>2237393.2400000002</v>
      </c>
      <c r="K95" s="138">
        <f t="shared" si="45"/>
        <v>2217246.1</v>
      </c>
      <c r="L95" s="138">
        <f t="shared" si="45"/>
        <v>1847055.34</v>
      </c>
      <c r="M95" s="138">
        <f t="shared" si="45"/>
        <v>2214891.16</v>
      </c>
      <c r="N95" s="138">
        <f t="shared" si="45"/>
        <v>2935992.55</v>
      </c>
      <c r="O95" s="138">
        <f t="shared" si="45"/>
        <v>2719409.14</v>
      </c>
      <c r="P95" s="138">
        <f t="shared" si="45"/>
        <v>26541243.68</v>
      </c>
    </row>
    <row r="96" spans="2:1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</sheetData>
  <sheetProtection algorithmName="SHA-512" hashValue="3lbUhdMiqic4BDcDxKEBBeOS88USlu1xvaE9pGXjzS+X4HbIz+LuH1JjfnAoYdszwXbZuTePz3Y5Sce/FnQTOQ==" saltValue="IWMDiaLb1EjM0S+7qEFjmg==" spinCount="100000" sheet="1" objects="1" scenarios="1" selectLockedCells="1" selectUnlockedCells="1"/>
  <mergeCells count="15">
    <mergeCell ref="B51:B60"/>
    <mergeCell ref="L20:X20"/>
    <mergeCell ref="L28:X28"/>
    <mergeCell ref="B90:B93"/>
    <mergeCell ref="B61:C61"/>
    <mergeCell ref="B71:B76"/>
    <mergeCell ref="B78:B80"/>
    <mergeCell ref="B82:B84"/>
    <mergeCell ref="B86:B88"/>
    <mergeCell ref="B62:B69"/>
    <mergeCell ref="C2:M2"/>
    <mergeCell ref="B4:C4"/>
    <mergeCell ref="B20:C20"/>
    <mergeCell ref="B28:C28"/>
    <mergeCell ref="B49:P49"/>
  </mergeCells>
  <pageMargins left="0.7" right="0.7" top="0.75" bottom="0.75" header="0" footer="0"/>
  <pageSetup orientation="landscape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FFFF"/>
  </sheetPr>
  <dimension ref="A2:Z1000"/>
  <sheetViews>
    <sheetView topLeftCell="E1" workbookViewId="0">
      <selection activeCell="Q38" sqref="Q38"/>
    </sheetView>
  </sheetViews>
  <sheetFormatPr baseColWidth="10" defaultColWidth="14.453125" defaultRowHeight="15" customHeight="1"/>
  <cols>
    <col min="1" max="1" width="2" customWidth="1"/>
    <col min="2" max="2" width="40.81640625" customWidth="1"/>
    <col min="3" max="3" width="13.453125" customWidth="1"/>
    <col min="4" max="5" width="13.7265625" customWidth="1"/>
    <col min="6" max="7" width="12.453125" customWidth="1"/>
    <col min="8" max="9" width="10.81640625" customWidth="1"/>
    <col min="10" max="11" width="9.81640625" customWidth="1"/>
    <col min="12" max="14" width="10.81640625" customWidth="1"/>
    <col min="15" max="15" width="15.7265625" customWidth="1"/>
    <col min="16" max="16" width="3" style="161" customWidth="1"/>
    <col min="17" max="17" width="8.81640625" customWidth="1"/>
    <col min="18" max="18" width="2" customWidth="1"/>
    <col min="19" max="19" width="16.7265625" customWidth="1"/>
    <col min="20" max="20" width="15.1796875" customWidth="1"/>
    <col min="21" max="21" width="6.453125" customWidth="1"/>
    <col min="22" max="22" width="2" customWidth="1"/>
    <col min="23" max="23" width="6.453125" customWidth="1"/>
    <col min="24" max="25" width="10.7265625" hidden="1" customWidth="1"/>
    <col min="26" max="26" width="6.453125" hidden="1" customWidth="1"/>
  </cols>
  <sheetData>
    <row r="2" spans="1:26" ht="91.5" customHeight="1">
      <c r="A2" s="103"/>
      <c r="B2" s="1"/>
      <c r="C2" s="190" t="s">
        <v>241</v>
      </c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8"/>
      <c r="O2" s="3"/>
      <c r="P2" s="159"/>
      <c r="Q2" s="103"/>
      <c r="R2" s="103"/>
      <c r="S2" s="103"/>
      <c r="T2" s="103"/>
      <c r="U2" s="103"/>
      <c r="V2" s="103"/>
      <c r="W2" s="103"/>
      <c r="X2" s="103"/>
      <c r="Y2" s="103"/>
      <c r="Z2" s="103"/>
    </row>
    <row r="3" spans="1:26" ht="14.5">
      <c r="P3" s="160"/>
      <c r="Q3" s="60"/>
      <c r="R3" s="60"/>
      <c r="S3" s="60"/>
      <c r="T3" s="60"/>
      <c r="X3" s="43"/>
      <c r="Y3" s="43"/>
      <c r="Z3" s="43"/>
    </row>
    <row r="4" spans="1:26" ht="14.5">
      <c r="B4" s="192" t="s">
        <v>242</v>
      </c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</row>
    <row r="5" spans="1:26" ht="14.5">
      <c r="B5" s="122" t="s">
        <v>243</v>
      </c>
      <c r="C5" s="123"/>
      <c r="D5" s="123"/>
      <c r="E5" s="123"/>
      <c r="F5" s="123"/>
      <c r="G5" s="123"/>
      <c r="H5" s="123"/>
      <c r="I5" s="123"/>
      <c r="J5" s="123"/>
      <c r="K5" s="123"/>
      <c r="L5" s="123"/>
      <c r="M5" s="123"/>
      <c r="N5" s="123"/>
      <c r="O5" s="123"/>
    </row>
    <row r="6" spans="1:26" ht="14.5">
      <c r="B6" s="122" t="s">
        <v>26</v>
      </c>
      <c r="C6" s="124" t="s">
        <v>4</v>
      </c>
      <c r="D6" s="124" t="s">
        <v>5</v>
      </c>
      <c r="E6" s="124" t="s">
        <v>6</v>
      </c>
      <c r="F6" s="124" t="s">
        <v>7</v>
      </c>
      <c r="G6" s="124" t="s">
        <v>8</v>
      </c>
      <c r="H6" s="124" t="s">
        <v>9</v>
      </c>
      <c r="I6" s="124" t="s">
        <v>10</v>
      </c>
      <c r="J6" s="124" t="s">
        <v>11</v>
      </c>
      <c r="K6" s="124" t="s">
        <v>12</v>
      </c>
      <c r="L6" s="124" t="s">
        <v>13</v>
      </c>
      <c r="M6" s="124" t="s">
        <v>14</v>
      </c>
      <c r="N6" s="124" t="s">
        <v>15</v>
      </c>
      <c r="O6" s="124" t="s">
        <v>16</v>
      </c>
    </row>
    <row r="7" spans="1:26" ht="14.5">
      <c r="B7" s="125" t="s">
        <v>244</v>
      </c>
      <c r="C7" s="126">
        <f t="shared" ref="C7:N7" si="0">SUM(C8:C9)</f>
        <v>5803.9527999999991</v>
      </c>
      <c r="D7" s="126">
        <f t="shared" si="0"/>
        <v>5781.7769999999991</v>
      </c>
      <c r="E7" s="126">
        <f t="shared" si="0"/>
        <v>5278.7316999999994</v>
      </c>
      <c r="F7" s="126">
        <f t="shared" si="0"/>
        <v>6044.9174999999996</v>
      </c>
      <c r="G7" s="126">
        <f t="shared" si="0"/>
        <v>4973.7599999999993</v>
      </c>
      <c r="H7" s="126">
        <f t="shared" si="0"/>
        <v>4954.5135</v>
      </c>
      <c r="I7" s="126">
        <f t="shared" si="0"/>
        <v>6119.5045</v>
      </c>
      <c r="J7" s="126">
        <f t="shared" si="0"/>
        <v>5801.5671000000002</v>
      </c>
      <c r="K7" s="126">
        <f t="shared" si="0"/>
        <v>5904.5277999999989</v>
      </c>
      <c r="L7" s="126">
        <f t="shared" si="0"/>
        <v>5686.4214999999995</v>
      </c>
      <c r="M7" s="126">
        <f t="shared" si="0"/>
        <v>4931.4708999999993</v>
      </c>
      <c r="N7" s="126">
        <f t="shared" si="0"/>
        <v>5545.2851000000001</v>
      </c>
      <c r="O7" s="127">
        <f t="shared" ref="O7:O12" si="1">SUM(C7:N7)</f>
        <v>66826.429399999994</v>
      </c>
    </row>
    <row r="8" spans="1:26" ht="14.5">
      <c r="B8" s="24" t="s">
        <v>245</v>
      </c>
      <c r="C8" s="24">
        <f t="shared" ref="C8:N8" si="2">C19*0.0045</f>
        <v>5644.8899999999994</v>
      </c>
      <c r="D8" s="24">
        <f t="shared" si="2"/>
        <v>5623.9829999999993</v>
      </c>
      <c r="E8" s="24">
        <f t="shared" si="2"/>
        <v>5209.9694999999992</v>
      </c>
      <c r="F8" s="24">
        <f t="shared" si="2"/>
        <v>6044.9174999999996</v>
      </c>
      <c r="G8" s="24">
        <f t="shared" si="2"/>
        <v>4973.7599999999993</v>
      </c>
      <c r="H8" s="24">
        <f t="shared" si="2"/>
        <v>4954.5135</v>
      </c>
      <c r="I8" s="24">
        <f t="shared" si="2"/>
        <v>6118.6724999999997</v>
      </c>
      <c r="J8" s="24">
        <f t="shared" si="2"/>
        <v>5787.4724999999999</v>
      </c>
      <c r="K8" s="24">
        <f t="shared" si="2"/>
        <v>5861.8799999999992</v>
      </c>
      <c r="L8" s="24">
        <f t="shared" si="2"/>
        <v>5562.8954999999996</v>
      </c>
      <c r="M8" s="24">
        <f t="shared" si="2"/>
        <v>4816.9304999999995</v>
      </c>
      <c r="N8" s="24">
        <f t="shared" si="2"/>
        <v>5444.3114999999998</v>
      </c>
      <c r="O8" s="61">
        <f t="shared" si="1"/>
        <v>66044.195999999996</v>
      </c>
    </row>
    <row r="9" spans="1:26" ht="14.5">
      <c r="B9" s="24" t="s">
        <v>246</v>
      </c>
      <c r="C9" s="24">
        <f t="shared" ref="C9:N9" si="3">C20*0.0026</f>
        <v>159.06279999999998</v>
      </c>
      <c r="D9" s="24">
        <f t="shared" si="3"/>
        <v>157.79399999999998</v>
      </c>
      <c r="E9" s="24">
        <f t="shared" si="3"/>
        <v>68.762199999999993</v>
      </c>
      <c r="F9" s="24">
        <f t="shared" si="3"/>
        <v>0</v>
      </c>
      <c r="G9" s="24">
        <f t="shared" si="3"/>
        <v>0</v>
      </c>
      <c r="H9" s="24">
        <f t="shared" si="3"/>
        <v>0</v>
      </c>
      <c r="I9" s="24">
        <f t="shared" si="3"/>
        <v>0.83199999999999996</v>
      </c>
      <c r="J9" s="24">
        <f t="shared" si="3"/>
        <v>14.0946</v>
      </c>
      <c r="K9" s="24">
        <f t="shared" si="3"/>
        <v>42.647799999999997</v>
      </c>
      <c r="L9" s="24">
        <f t="shared" si="3"/>
        <v>123.526</v>
      </c>
      <c r="M9" s="24">
        <f t="shared" si="3"/>
        <v>114.54039999999999</v>
      </c>
      <c r="N9" s="24">
        <f t="shared" si="3"/>
        <v>100.97359999999999</v>
      </c>
      <c r="O9" s="61">
        <f t="shared" si="1"/>
        <v>782.23339999999996</v>
      </c>
    </row>
    <row r="10" spans="1:26" ht="14.5">
      <c r="B10" s="125" t="s">
        <v>247</v>
      </c>
      <c r="C10" s="126">
        <f t="shared" ref="C10:N10" si="4">SUM(C11:C12)</f>
        <v>0</v>
      </c>
      <c r="D10" s="126">
        <f t="shared" si="4"/>
        <v>1452.6</v>
      </c>
      <c r="E10" s="126">
        <f t="shared" si="4"/>
        <v>2170.7999999999997</v>
      </c>
      <c r="F10" s="126">
        <f t="shared" si="4"/>
        <v>0</v>
      </c>
      <c r="G10" s="126">
        <f t="shared" si="4"/>
        <v>0</v>
      </c>
      <c r="H10" s="126">
        <f t="shared" si="4"/>
        <v>0</v>
      </c>
      <c r="I10" s="126">
        <f t="shared" si="4"/>
        <v>0</v>
      </c>
      <c r="J10" s="126">
        <f t="shared" si="4"/>
        <v>0</v>
      </c>
      <c r="K10" s="126">
        <f t="shared" si="4"/>
        <v>1057.5</v>
      </c>
      <c r="L10" s="126">
        <f t="shared" si="4"/>
        <v>0</v>
      </c>
      <c r="M10" s="126">
        <f t="shared" si="4"/>
        <v>11156.1</v>
      </c>
      <c r="N10" s="126">
        <f t="shared" si="4"/>
        <v>8057.5499999999993</v>
      </c>
      <c r="O10" s="127">
        <f t="shared" si="1"/>
        <v>23894.55</v>
      </c>
    </row>
    <row r="11" spans="1:26" ht="14.5">
      <c r="B11" s="24" t="s">
        <v>245</v>
      </c>
      <c r="C11" s="24">
        <f t="shared" ref="C11:N11" si="5">C22*0.0045</f>
        <v>0</v>
      </c>
      <c r="D11" s="24">
        <f t="shared" si="5"/>
        <v>1383.75</v>
      </c>
      <c r="E11" s="24">
        <f t="shared" si="5"/>
        <v>2040.7499999999998</v>
      </c>
      <c r="F11" s="24">
        <f t="shared" si="5"/>
        <v>0</v>
      </c>
      <c r="G11" s="24">
        <f t="shared" si="5"/>
        <v>0</v>
      </c>
      <c r="H11" s="24">
        <f t="shared" si="5"/>
        <v>0</v>
      </c>
      <c r="I11" s="24">
        <f t="shared" si="5"/>
        <v>0</v>
      </c>
      <c r="J11" s="24">
        <f t="shared" si="5"/>
        <v>0</v>
      </c>
      <c r="K11" s="24">
        <f t="shared" si="5"/>
        <v>1057.5</v>
      </c>
      <c r="L11" s="24">
        <f t="shared" si="5"/>
        <v>0</v>
      </c>
      <c r="M11" s="24">
        <f>M22*0.0045</f>
        <v>10845</v>
      </c>
      <c r="N11" s="24">
        <f t="shared" si="5"/>
        <v>7634.2499999999991</v>
      </c>
      <c r="O11" s="61">
        <f t="shared" si="1"/>
        <v>22961.25</v>
      </c>
    </row>
    <row r="12" spans="1:26" ht="14.5">
      <c r="B12" s="24" t="s">
        <v>248</v>
      </c>
      <c r="C12" s="24">
        <f t="shared" ref="C12:N12" si="6">C23*0.0051</f>
        <v>0</v>
      </c>
      <c r="D12" s="24">
        <f t="shared" si="6"/>
        <v>68.850000000000009</v>
      </c>
      <c r="E12" s="24">
        <f t="shared" si="6"/>
        <v>130.05000000000001</v>
      </c>
      <c r="F12" s="24">
        <f t="shared" si="6"/>
        <v>0</v>
      </c>
      <c r="G12" s="24">
        <f t="shared" si="6"/>
        <v>0</v>
      </c>
      <c r="H12" s="24">
        <f t="shared" si="6"/>
        <v>0</v>
      </c>
      <c r="I12" s="24">
        <f t="shared" si="6"/>
        <v>0</v>
      </c>
      <c r="J12" s="24">
        <f t="shared" si="6"/>
        <v>0</v>
      </c>
      <c r="K12" s="24">
        <f t="shared" si="6"/>
        <v>0</v>
      </c>
      <c r="L12" s="24">
        <f t="shared" si="6"/>
        <v>0</v>
      </c>
      <c r="M12" s="24">
        <f t="shared" si="6"/>
        <v>311.10000000000002</v>
      </c>
      <c r="N12" s="24">
        <f t="shared" si="6"/>
        <v>423.3</v>
      </c>
      <c r="O12" s="61">
        <f t="shared" si="1"/>
        <v>933.30000000000007</v>
      </c>
    </row>
    <row r="13" spans="1:26" ht="14.5">
      <c r="B13" s="62" t="s">
        <v>16</v>
      </c>
      <c r="C13" s="63">
        <f t="shared" ref="C13:O13" si="7">SUM(C10,C7)</f>
        <v>5803.9527999999991</v>
      </c>
      <c r="D13" s="63">
        <f t="shared" si="7"/>
        <v>7234.3769999999986</v>
      </c>
      <c r="E13" s="63">
        <f t="shared" si="7"/>
        <v>7449.5316999999995</v>
      </c>
      <c r="F13" s="63">
        <f t="shared" si="7"/>
        <v>6044.9174999999996</v>
      </c>
      <c r="G13" s="63">
        <f t="shared" si="7"/>
        <v>4973.7599999999993</v>
      </c>
      <c r="H13" s="63">
        <f t="shared" si="7"/>
        <v>4954.5135</v>
      </c>
      <c r="I13" s="63">
        <f t="shared" si="7"/>
        <v>6119.5045</v>
      </c>
      <c r="J13" s="63">
        <f t="shared" si="7"/>
        <v>5801.5671000000002</v>
      </c>
      <c r="K13" s="63">
        <f t="shared" si="7"/>
        <v>6962.0277999999989</v>
      </c>
      <c r="L13" s="63">
        <f t="shared" si="7"/>
        <v>5686.4214999999995</v>
      </c>
      <c r="M13" s="63">
        <f t="shared" si="7"/>
        <v>16087.570899999999</v>
      </c>
      <c r="N13" s="63">
        <f t="shared" si="7"/>
        <v>13602.8351</v>
      </c>
      <c r="O13" s="63">
        <f t="shared" si="7"/>
        <v>90720.979399999997</v>
      </c>
    </row>
    <row r="15" spans="1:26" ht="14.5">
      <c r="B15" s="192" t="s">
        <v>249</v>
      </c>
      <c r="C15" s="193"/>
      <c r="D15" s="193"/>
      <c r="E15" s="193"/>
      <c r="F15" s="193"/>
      <c r="G15" s="193"/>
      <c r="H15" s="193"/>
      <c r="I15" s="193"/>
      <c r="J15" s="193"/>
      <c r="K15" s="193"/>
      <c r="L15" s="193"/>
      <c r="M15" s="193"/>
      <c r="N15" s="193"/>
      <c r="O15" s="193"/>
    </row>
    <row r="16" spans="1:26" ht="14.5">
      <c r="B16" s="122" t="s">
        <v>250</v>
      </c>
      <c r="C16" s="123"/>
      <c r="D16" s="123"/>
      <c r="E16" s="123"/>
      <c r="F16" s="123"/>
      <c r="G16" s="123"/>
      <c r="H16" s="123"/>
      <c r="I16" s="123"/>
      <c r="J16" s="123"/>
      <c r="K16" s="123"/>
      <c r="L16" s="123"/>
      <c r="M16" s="123"/>
      <c r="N16" s="123"/>
      <c r="O16" s="123"/>
    </row>
    <row r="17" spans="2:16" ht="14.5">
      <c r="B17" s="122" t="s">
        <v>26</v>
      </c>
      <c r="C17" s="124" t="s">
        <v>4</v>
      </c>
      <c r="D17" s="124" t="s">
        <v>5</v>
      </c>
      <c r="E17" s="124" t="s">
        <v>6</v>
      </c>
      <c r="F17" s="124" t="s">
        <v>7</v>
      </c>
      <c r="G17" s="124" t="s">
        <v>8</v>
      </c>
      <c r="H17" s="124" t="s">
        <v>9</v>
      </c>
      <c r="I17" s="124" t="s">
        <v>10</v>
      </c>
      <c r="J17" s="124" t="s">
        <v>11</v>
      </c>
      <c r="K17" s="124" t="s">
        <v>12</v>
      </c>
      <c r="L17" s="124" t="s">
        <v>13</v>
      </c>
      <c r="M17" s="124" t="s">
        <v>14</v>
      </c>
      <c r="N17" s="124" t="s">
        <v>15</v>
      </c>
      <c r="O17" s="124" t="s">
        <v>16</v>
      </c>
    </row>
    <row r="18" spans="2:16" ht="14.5">
      <c r="B18" s="125" t="s">
        <v>244</v>
      </c>
      <c r="C18" s="128">
        <f>SUM(C19:C20)</f>
        <v>1315598</v>
      </c>
      <c r="D18" s="128">
        <f t="shared" ref="D18:N18" si="8">SUM(D19:D20)</f>
        <v>1310464</v>
      </c>
      <c r="E18" s="128">
        <f t="shared" si="8"/>
        <v>1184218</v>
      </c>
      <c r="F18" s="128">
        <f t="shared" si="8"/>
        <v>1343315</v>
      </c>
      <c r="G18" s="128">
        <f t="shared" si="8"/>
        <v>1105280</v>
      </c>
      <c r="H18" s="128">
        <f t="shared" si="8"/>
        <v>1101003</v>
      </c>
      <c r="I18" s="128">
        <f t="shared" si="8"/>
        <v>1360025</v>
      </c>
      <c r="J18" s="128">
        <f t="shared" si="8"/>
        <v>1291526</v>
      </c>
      <c r="K18" s="128">
        <f t="shared" si="8"/>
        <v>1319043</v>
      </c>
      <c r="L18" s="128">
        <f t="shared" si="8"/>
        <v>1283709</v>
      </c>
      <c r="M18" s="128">
        <f t="shared" si="8"/>
        <v>1114483</v>
      </c>
      <c r="N18" s="128">
        <f t="shared" si="8"/>
        <v>1248683</v>
      </c>
      <c r="O18" s="129">
        <f t="shared" ref="O18:O23" si="9">SUM(C18:N18)</f>
        <v>14977347</v>
      </c>
    </row>
    <row r="19" spans="2:16" ht="14.5">
      <c r="B19" s="24" t="s">
        <v>245</v>
      </c>
      <c r="C19" s="24">
        <f>SUM(C36:C37)</f>
        <v>1254420</v>
      </c>
      <c r="D19" s="24">
        <f t="shared" ref="D19:N19" si="10">SUM(D36:D37)</f>
        <v>1249774</v>
      </c>
      <c r="E19" s="24">
        <f t="shared" si="10"/>
        <v>1157771</v>
      </c>
      <c r="F19" s="24">
        <f t="shared" si="10"/>
        <v>1343315</v>
      </c>
      <c r="G19" s="24">
        <f t="shared" si="10"/>
        <v>1105280</v>
      </c>
      <c r="H19" s="24">
        <f t="shared" si="10"/>
        <v>1101003</v>
      </c>
      <c r="I19" s="24">
        <f t="shared" si="10"/>
        <v>1359705</v>
      </c>
      <c r="J19" s="24">
        <f t="shared" si="10"/>
        <v>1286105</v>
      </c>
      <c r="K19" s="24">
        <f t="shared" si="10"/>
        <v>1302640</v>
      </c>
      <c r="L19" s="24">
        <f t="shared" si="10"/>
        <v>1236199</v>
      </c>
      <c r="M19" s="24">
        <f t="shared" si="10"/>
        <v>1070429</v>
      </c>
      <c r="N19" s="24">
        <f t="shared" si="10"/>
        <v>1209847</v>
      </c>
      <c r="O19" s="44">
        <f t="shared" si="9"/>
        <v>14676488</v>
      </c>
    </row>
    <row r="20" spans="2:16" ht="14.5">
      <c r="B20" s="24" t="s">
        <v>246</v>
      </c>
      <c r="C20" s="24">
        <f>C38</f>
        <v>61178</v>
      </c>
      <c r="D20" s="24">
        <f t="shared" ref="D20:N20" si="11">D38</f>
        <v>60690</v>
      </c>
      <c r="E20" s="24">
        <f t="shared" si="11"/>
        <v>26447</v>
      </c>
      <c r="F20" s="24">
        <f t="shared" si="11"/>
        <v>0</v>
      </c>
      <c r="G20" s="24">
        <f t="shared" si="11"/>
        <v>0</v>
      </c>
      <c r="H20" s="24">
        <f t="shared" si="11"/>
        <v>0</v>
      </c>
      <c r="I20" s="24">
        <f t="shared" si="11"/>
        <v>320</v>
      </c>
      <c r="J20" s="24">
        <f t="shared" si="11"/>
        <v>5421</v>
      </c>
      <c r="K20" s="24">
        <f t="shared" si="11"/>
        <v>16403</v>
      </c>
      <c r="L20" s="24">
        <f t="shared" si="11"/>
        <v>47510</v>
      </c>
      <c r="M20" s="24">
        <f t="shared" si="11"/>
        <v>44054</v>
      </c>
      <c r="N20" s="24">
        <f t="shared" si="11"/>
        <v>38836</v>
      </c>
      <c r="O20" s="44">
        <f t="shared" si="9"/>
        <v>300859</v>
      </c>
    </row>
    <row r="21" spans="2:16" ht="15.75" customHeight="1">
      <c r="B21" s="125" t="s">
        <v>247</v>
      </c>
      <c r="C21" s="128">
        <f t="shared" ref="C21:E21" si="12">SUM(C22:C23)</f>
        <v>0</v>
      </c>
      <c r="D21" s="128">
        <f t="shared" si="12"/>
        <v>321000</v>
      </c>
      <c r="E21" s="128">
        <f t="shared" si="12"/>
        <v>479000</v>
      </c>
      <c r="F21" s="128">
        <v>0</v>
      </c>
      <c r="G21" s="128">
        <f t="shared" ref="G21:N21" si="13">SUM(G22:G23)</f>
        <v>0</v>
      </c>
      <c r="H21" s="128">
        <f t="shared" si="13"/>
        <v>0</v>
      </c>
      <c r="I21" s="128">
        <f t="shared" si="13"/>
        <v>0</v>
      </c>
      <c r="J21" s="128">
        <f t="shared" si="13"/>
        <v>0</v>
      </c>
      <c r="K21" s="128">
        <f t="shared" si="13"/>
        <v>235000</v>
      </c>
      <c r="L21" s="128">
        <f t="shared" si="13"/>
        <v>0</v>
      </c>
      <c r="M21" s="128">
        <f t="shared" si="13"/>
        <v>2471000</v>
      </c>
      <c r="N21" s="128">
        <f t="shared" si="13"/>
        <v>1779500</v>
      </c>
      <c r="O21" s="129">
        <f t="shared" si="9"/>
        <v>5285500</v>
      </c>
    </row>
    <row r="22" spans="2:16" ht="15.75" customHeight="1">
      <c r="B22" s="24" t="s">
        <v>245</v>
      </c>
      <c r="C22" s="24">
        <f t="shared" ref="C22:E22" si="14">(C29*500)</f>
        <v>0</v>
      </c>
      <c r="D22" s="24">
        <f t="shared" si="14"/>
        <v>307500</v>
      </c>
      <c r="E22" s="24">
        <f t="shared" si="14"/>
        <v>453500</v>
      </c>
      <c r="F22" s="24">
        <v>0</v>
      </c>
      <c r="G22" s="24">
        <v>0</v>
      </c>
      <c r="H22" s="24">
        <v>0</v>
      </c>
      <c r="I22" s="24">
        <f t="shared" ref="I22:N22" si="15">(I29*500)</f>
        <v>0</v>
      </c>
      <c r="J22" s="24">
        <f t="shared" si="15"/>
        <v>0</v>
      </c>
      <c r="K22" s="24">
        <f t="shared" si="15"/>
        <v>235000</v>
      </c>
      <c r="L22" s="24">
        <f t="shared" si="15"/>
        <v>0</v>
      </c>
      <c r="M22" s="24">
        <f>(M29*500)</f>
        <v>2410000</v>
      </c>
      <c r="N22" s="24">
        <f t="shared" si="15"/>
        <v>1696500</v>
      </c>
      <c r="O22" s="44">
        <f t="shared" si="9"/>
        <v>5102500</v>
      </c>
    </row>
    <row r="23" spans="2:16" ht="15.75" customHeight="1">
      <c r="B23" s="24" t="s">
        <v>248</v>
      </c>
      <c r="C23" s="24">
        <f t="shared" ref="C23:E23" si="16">(C30*500)</f>
        <v>0</v>
      </c>
      <c r="D23" s="24">
        <f t="shared" si="16"/>
        <v>13500</v>
      </c>
      <c r="E23" s="24">
        <f t="shared" si="16"/>
        <v>25500</v>
      </c>
      <c r="F23" s="24">
        <v>0</v>
      </c>
      <c r="G23" s="24">
        <v>0</v>
      </c>
      <c r="H23" s="24">
        <v>0</v>
      </c>
      <c r="I23" s="24">
        <f t="shared" ref="I23:N23" si="17">(I30*500)</f>
        <v>0</v>
      </c>
      <c r="J23" s="24">
        <f t="shared" si="17"/>
        <v>0</v>
      </c>
      <c r="K23" s="24">
        <f t="shared" si="17"/>
        <v>0</v>
      </c>
      <c r="L23" s="24">
        <f t="shared" si="17"/>
        <v>0</v>
      </c>
      <c r="M23" s="24">
        <f t="shared" si="17"/>
        <v>61000</v>
      </c>
      <c r="N23" s="24">
        <f t="shared" si="17"/>
        <v>83000</v>
      </c>
      <c r="O23" s="44">
        <f t="shared" si="9"/>
        <v>183000</v>
      </c>
    </row>
    <row r="24" spans="2:16" ht="15.75" customHeight="1">
      <c r="B24" s="62" t="s">
        <v>16</v>
      </c>
      <c r="C24" s="64">
        <f t="shared" ref="C24:O24" si="18">C18+C21</f>
        <v>1315598</v>
      </c>
      <c r="D24" s="63">
        <f t="shared" si="18"/>
        <v>1631464</v>
      </c>
      <c r="E24" s="63">
        <f t="shared" si="18"/>
        <v>1663218</v>
      </c>
      <c r="F24" s="63">
        <f t="shared" si="18"/>
        <v>1343315</v>
      </c>
      <c r="G24" s="63">
        <f t="shared" si="18"/>
        <v>1105280</v>
      </c>
      <c r="H24" s="63">
        <f t="shared" si="18"/>
        <v>1101003</v>
      </c>
      <c r="I24" s="63">
        <f t="shared" si="18"/>
        <v>1360025</v>
      </c>
      <c r="J24" s="63">
        <f t="shared" si="18"/>
        <v>1291526</v>
      </c>
      <c r="K24" s="63">
        <f t="shared" si="18"/>
        <v>1554043</v>
      </c>
      <c r="L24" s="63">
        <f t="shared" si="18"/>
        <v>1283709</v>
      </c>
      <c r="M24" s="63">
        <f t="shared" si="18"/>
        <v>3585483</v>
      </c>
      <c r="N24" s="63">
        <f t="shared" si="18"/>
        <v>3028183</v>
      </c>
      <c r="O24" s="63">
        <f t="shared" si="18"/>
        <v>20262847</v>
      </c>
    </row>
    <row r="25" spans="2:16" ht="15.75" customHeight="1"/>
    <row r="26" spans="2:16" ht="15.75" customHeight="1">
      <c r="B26" s="192" t="s">
        <v>251</v>
      </c>
      <c r="C26" s="193"/>
      <c r="D26" s="193"/>
      <c r="E26" s="193"/>
      <c r="F26" s="193"/>
      <c r="G26" s="193"/>
      <c r="H26" s="193"/>
      <c r="I26" s="193"/>
      <c r="J26" s="193"/>
      <c r="K26" s="193"/>
      <c r="L26" s="193"/>
      <c r="M26" s="193"/>
      <c r="N26" s="193"/>
      <c r="O26" s="193"/>
    </row>
    <row r="27" spans="2:16" ht="15.75" customHeight="1">
      <c r="B27" s="122" t="s">
        <v>252</v>
      </c>
      <c r="C27" s="123"/>
      <c r="D27" s="123"/>
      <c r="E27" s="123"/>
      <c r="F27" s="123"/>
      <c r="G27" s="123"/>
      <c r="H27" s="123"/>
      <c r="I27" s="123"/>
      <c r="J27" s="123"/>
      <c r="K27" s="123"/>
      <c r="L27" s="123"/>
      <c r="M27" s="123"/>
      <c r="N27" s="123"/>
      <c r="O27" s="123"/>
    </row>
    <row r="28" spans="2:16" ht="15.75" customHeight="1">
      <c r="B28" s="122" t="s">
        <v>26</v>
      </c>
      <c r="C28" s="124" t="s">
        <v>4</v>
      </c>
      <c r="D28" s="124" t="s">
        <v>5</v>
      </c>
      <c r="E28" s="124" t="s">
        <v>6</v>
      </c>
      <c r="F28" s="124" t="s">
        <v>7</v>
      </c>
      <c r="G28" s="124" t="s">
        <v>8</v>
      </c>
      <c r="H28" s="124" t="s">
        <v>9</v>
      </c>
      <c r="I28" s="124" t="s">
        <v>10</v>
      </c>
      <c r="J28" s="124" t="s">
        <v>11</v>
      </c>
      <c r="K28" s="124" t="s">
        <v>12</v>
      </c>
      <c r="L28" s="124" t="s">
        <v>13</v>
      </c>
      <c r="M28" s="124" t="s">
        <v>14</v>
      </c>
      <c r="N28" s="124" t="s">
        <v>15</v>
      </c>
      <c r="O28" s="124" t="s">
        <v>16</v>
      </c>
      <c r="P28" s="162"/>
    </row>
    <row r="29" spans="2:16" ht="15.75" customHeight="1">
      <c r="B29" s="7" t="s">
        <v>245</v>
      </c>
      <c r="C29" s="44">
        <v>0</v>
      </c>
      <c r="D29" s="44">
        <v>615</v>
      </c>
      <c r="E29" s="44">
        <v>907</v>
      </c>
      <c r="F29" s="44">
        <v>0</v>
      </c>
      <c r="G29" s="44">
        <v>0</v>
      </c>
      <c r="H29" s="44">
        <v>0</v>
      </c>
      <c r="I29" s="44">
        <v>0</v>
      </c>
      <c r="J29" s="44">
        <v>0</v>
      </c>
      <c r="K29" s="44">
        <v>470</v>
      </c>
      <c r="L29" s="44">
        <v>0</v>
      </c>
      <c r="M29" s="44">
        <v>4820</v>
      </c>
      <c r="N29" s="44">
        <v>3393</v>
      </c>
      <c r="O29" s="65">
        <f t="shared" ref="O29:O30" si="19">SUM(C29:N29)</f>
        <v>10205</v>
      </c>
    </row>
    <row r="30" spans="2:16" ht="15.75" customHeight="1">
      <c r="B30" s="7" t="s">
        <v>248</v>
      </c>
      <c r="C30" s="44">
        <v>0</v>
      </c>
      <c r="D30" s="44">
        <v>27</v>
      </c>
      <c r="E30" s="44">
        <v>51</v>
      </c>
      <c r="F30" s="44">
        <v>0</v>
      </c>
      <c r="G30" s="44">
        <v>0</v>
      </c>
      <c r="H30" s="44">
        <f>H23/5000</f>
        <v>0</v>
      </c>
      <c r="I30" s="44">
        <v>0</v>
      </c>
      <c r="J30" s="44">
        <v>0</v>
      </c>
      <c r="K30" s="44">
        <v>0</v>
      </c>
      <c r="L30" s="44">
        <v>0</v>
      </c>
      <c r="M30" s="44">
        <v>122</v>
      </c>
      <c r="N30" s="44">
        <v>166</v>
      </c>
      <c r="O30" s="65">
        <f t="shared" si="19"/>
        <v>366</v>
      </c>
    </row>
    <row r="31" spans="2:16" ht="15.75" customHeight="1">
      <c r="B31" s="62" t="s">
        <v>16</v>
      </c>
      <c r="C31" s="63">
        <f t="shared" ref="C31:N31" si="20">C29+C30</f>
        <v>0</v>
      </c>
      <c r="D31" s="63">
        <f t="shared" si="20"/>
        <v>642</v>
      </c>
      <c r="E31" s="63">
        <f t="shared" si="20"/>
        <v>958</v>
      </c>
      <c r="F31" s="63">
        <f t="shared" si="20"/>
        <v>0</v>
      </c>
      <c r="G31" s="63">
        <f t="shared" si="20"/>
        <v>0</v>
      </c>
      <c r="H31" s="63">
        <f t="shared" si="20"/>
        <v>0</v>
      </c>
      <c r="I31" s="63">
        <f t="shared" si="20"/>
        <v>0</v>
      </c>
      <c r="J31" s="63">
        <f t="shared" si="20"/>
        <v>0</v>
      </c>
      <c r="K31" s="63">
        <f t="shared" si="20"/>
        <v>470</v>
      </c>
      <c r="L31" s="63">
        <f t="shared" si="20"/>
        <v>0</v>
      </c>
      <c r="M31" s="63">
        <f t="shared" si="20"/>
        <v>4942</v>
      </c>
      <c r="N31" s="63">
        <f t="shared" si="20"/>
        <v>3559</v>
      </c>
      <c r="O31" s="66">
        <f>SUM(O28:O30)</f>
        <v>10571</v>
      </c>
    </row>
    <row r="32" spans="2:16" ht="15.75" customHeight="1"/>
    <row r="33" spans="2:20" ht="15.75" customHeight="1">
      <c r="B33" s="192" t="s">
        <v>253</v>
      </c>
      <c r="C33" s="193"/>
      <c r="D33" s="193"/>
      <c r="E33" s="193"/>
      <c r="F33" s="193"/>
      <c r="G33" s="193"/>
      <c r="H33" s="193"/>
      <c r="I33" s="193"/>
      <c r="J33" s="193"/>
      <c r="K33" s="193"/>
      <c r="L33" s="193"/>
      <c r="M33" s="193"/>
      <c r="N33" s="193"/>
      <c r="O33" s="193"/>
    </row>
    <row r="34" spans="2:20" ht="15.75" customHeight="1">
      <c r="B34" s="122" t="s">
        <v>254</v>
      </c>
      <c r="C34" s="123"/>
      <c r="D34" s="123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</row>
    <row r="35" spans="2:20" ht="15.75" customHeight="1">
      <c r="B35" s="122" t="s">
        <v>26</v>
      </c>
      <c r="C35" s="124" t="s">
        <v>4</v>
      </c>
      <c r="D35" s="124" t="s">
        <v>5</v>
      </c>
      <c r="E35" s="124" t="s">
        <v>6</v>
      </c>
      <c r="F35" s="124" t="s">
        <v>7</v>
      </c>
      <c r="G35" s="124" t="s">
        <v>8</v>
      </c>
      <c r="H35" s="124" t="s">
        <v>9</v>
      </c>
      <c r="I35" s="124" t="s">
        <v>10</v>
      </c>
      <c r="J35" s="124" t="s">
        <v>11</v>
      </c>
      <c r="K35" s="124" t="s">
        <v>12</v>
      </c>
      <c r="L35" s="124" t="s">
        <v>13</v>
      </c>
      <c r="M35" s="124" t="s">
        <v>14</v>
      </c>
      <c r="N35" s="124" t="s">
        <v>15</v>
      </c>
      <c r="O35" s="124" t="s">
        <v>16</v>
      </c>
      <c r="P35" s="163"/>
      <c r="S35" s="157" t="s">
        <v>255</v>
      </c>
      <c r="T35" s="158">
        <v>2315619</v>
      </c>
    </row>
    <row r="36" spans="2:20" ht="15.75" customHeight="1">
      <c r="B36" s="24" t="s">
        <v>245</v>
      </c>
      <c r="C36" s="24">
        <v>58968</v>
      </c>
      <c r="D36" s="24">
        <v>55131</v>
      </c>
      <c r="E36" s="24">
        <v>68889</v>
      </c>
      <c r="F36" s="24">
        <v>48461</v>
      </c>
      <c r="G36" s="24">
        <v>0</v>
      </c>
      <c r="H36" s="24">
        <v>0</v>
      </c>
      <c r="I36" s="24">
        <v>29811</v>
      </c>
      <c r="J36" s="24">
        <v>104063</v>
      </c>
      <c r="K36" s="24">
        <v>61394</v>
      </c>
      <c r="L36" s="24">
        <v>60225</v>
      </c>
      <c r="M36" s="24">
        <v>21803</v>
      </c>
      <c r="N36" s="24">
        <v>6173</v>
      </c>
      <c r="O36" s="61">
        <f t="shared" ref="O36:O38" si="21">SUM(C36:N36)</f>
        <v>514918</v>
      </c>
    </row>
    <row r="37" spans="2:20" ht="15.75" customHeight="1">
      <c r="B37" s="24" t="s">
        <v>256</v>
      </c>
      <c r="C37" s="24">
        <v>1195452</v>
      </c>
      <c r="D37" s="24">
        <v>1194643</v>
      </c>
      <c r="E37" s="24">
        <v>1088882</v>
      </c>
      <c r="F37" s="24">
        <v>1294854</v>
      </c>
      <c r="G37" s="24">
        <v>1105280</v>
      </c>
      <c r="H37" s="24">
        <v>1101003</v>
      </c>
      <c r="I37" s="24">
        <v>1329894</v>
      </c>
      <c r="J37" s="24">
        <v>1182042</v>
      </c>
      <c r="K37" s="24">
        <v>1241246</v>
      </c>
      <c r="L37" s="24">
        <v>1175974</v>
      </c>
      <c r="M37" s="24">
        <v>1048626</v>
      </c>
      <c r="N37" s="24">
        <v>1203674</v>
      </c>
      <c r="O37" s="61">
        <f t="shared" si="21"/>
        <v>14161570</v>
      </c>
    </row>
    <row r="38" spans="2:20" ht="15.75" customHeight="1">
      <c r="B38" s="24" t="s">
        <v>257</v>
      </c>
      <c r="C38" s="24">
        <v>61178</v>
      </c>
      <c r="D38" s="24">
        <v>60690</v>
      </c>
      <c r="E38" s="24">
        <v>26447</v>
      </c>
      <c r="F38" s="24">
        <v>0</v>
      </c>
      <c r="G38" s="24">
        <v>0</v>
      </c>
      <c r="H38" s="24">
        <v>0</v>
      </c>
      <c r="I38" s="24">
        <v>320</v>
      </c>
      <c r="J38" s="24">
        <v>5421</v>
      </c>
      <c r="K38" s="24">
        <v>16403</v>
      </c>
      <c r="L38" s="24">
        <v>47510</v>
      </c>
      <c r="M38" s="24">
        <v>44054</v>
      </c>
      <c r="N38" s="24">
        <v>38836</v>
      </c>
      <c r="O38" s="61">
        <f t="shared" si="21"/>
        <v>300859</v>
      </c>
    </row>
    <row r="39" spans="2:20" ht="15.75" customHeight="1">
      <c r="B39" s="62" t="s">
        <v>16</v>
      </c>
      <c r="C39" s="62">
        <f t="shared" ref="C39:O39" si="22">SUM(C36:C38)</f>
        <v>1315598</v>
      </c>
      <c r="D39" s="62">
        <f t="shared" si="22"/>
        <v>1310464</v>
      </c>
      <c r="E39" s="62">
        <f t="shared" si="22"/>
        <v>1184218</v>
      </c>
      <c r="F39" s="62">
        <f t="shared" si="22"/>
        <v>1343315</v>
      </c>
      <c r="G39" s="62">
        <f t="shared" si="22"/>
        <v>1105280</v>
      </c>
      <c r="H39" s="62">
        <f t="shared" si="22"/>
        <v>1101003</v>
      </c>
      <c r="I39" s="62">
        <f t="shared" si="22"/>
        <v>1360025</v>
      </c>
      <c r="J39" s="62">
        <f t="shared" si="22"/>
        <v>1291526</v>
      </c>
      <c r="K39" s="62">
        <f t="shared" si="22"/>
        <v>1319043</v>
      </c>
      <c r="L39" s="62">
        <f t="shared" si="22"/>
        <v>1283709</v>
      </c>
      <c r="M39" s="62">
        <f t="shared" si="22"/>
        <v>1114483</v>
      </c>
      <c r="N39" s="62">
        <f t="shared" si="22"/>
        <v>1248683</v>
      </c>
      <c r="O39" s="64">
        <f t="shared" si="22"/>
        <v>14977347</v>
      </c>
    </row>
    <row r="40" spans="2:20" ht="15.75" customHeight="1"/>
    <row r="41" spans="2:20" ht="15.75" customHeight="1"/>
    <row r="42" spans="2:20" ht="15.75" customHeight="1"/>
    <row r="43" spans="2:20" ht="15.75" customHeight="1"/>
    <row r="44" spans="2:20" ht="15.75" customHeight="1"/>
    <row r="45" spans="2:20" ht="15.75" customHeight="1"/>
    <row r="46" spans="2:20" ht="15.75" customHeight="1"/>
    <row r="47" spans="2:20" ht="15.75" customHeight="1"/>
    <row r="48" spans="2:20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sheetProtection algorithmName="SHA-512" hashValue="dIvAZhQw3uuh9M/UTb2WQ6shn2DtrlKxZ6gMXXBGyA6G78MUyZUHSwd7w0NlhPndyBpFIWRWGyD1wmFvL3himw==" saltValue="Qz2nPvEGgRnN0WdBYwBjng==" spinCount="100000" sheet="1" objects="1" scenarios="1" selectLockedCells="1" selectUnlockedCells="1"/>
  <mergeCells count="5">
    <mergeCell ref="C2:M2"/>
    <mergeCell ref="B4:O4"/>
    <mergeCell ref="B15:O15"/>
    <mergeCell ref="B26:O26"/>
    <mergeCell ref="B33:O33"/>
  </mergeCells>
  <pageMargins left="0.7" right="0.7" top="0.75" bottom="0.75" header="0" footer="0"/>
  <pageSetup orientation="portrait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FFFFFF"/>
  </sheetPr>
  <dimension ref="A2:Z1000"/>
  <sheetViews>
    <sheetView workbookViewId="0">
      <selection activeCell="O19" sqref="O19"/>
    </sheetView>
  </sheetViews>
  <sheetFormatPr baseColWidth="10" defaultColWidth="14.453125" defaultRowHeight="15" customHeight="1"/>
  <cols>
    <col min="1" max="1" width="10.7265625" customWidth="1"/>
    <col min="2" max="2" width="19.26953125" customWidth="1"/>
    <col min="3" max="13" width="10.7265625" customWidth="1"/>
    <col min="14" max="14" width="13.1796875" customWidth="1"/>
    <col min="15" max="15" width="13.81640625" customWidth="1"/>
    <col min="16" max="26" width="10.7265625" customWidth="1"/>
  </cols>
  <sheetData>
    <row r="2" spans="1:26" ht="103.5" customHeight="1">
      <c r="B2" s="1"/>
      <c r="C2" s="190" t="s">
        <v>258</v>
      </c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8"/>
      <c r="O2" s="3"/>
    </row>
    <row r="5" spans="1:26" ht="14.5">
      <c r="B5" s="199" t="s">
        <v>259</v>
      </c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</row>
    <row r="6" spans="1:26" ht="28.5" customHeight="1">
      <c r="A6" s="35"/>
      <c r="B6" s="76"/>
      <c r="C6" s="76" t="s">
        <v>4</v>
      </c>
      <c r="D6" s="76" t="s">
        <v>5</v>
      </c>
      <c r="E6" s="76" t="s">
        <v>6</v>
      </c>
      <c r="F6" s="76" t="s">
        <v>7</v>
      </c>
      <c r="G6" s="76" t="s">
        <v>8</v>
      </c>
      <c r="H6" s="76" t="s">
        <v>9</v>
      </c>
      <c r="I6" s="76" t="s">
        <v>10</v>
      </c>
      <c r="J6" s="76" t="s">
        <v>11</v>
      </c>
      <c r="K6" s="76" t="s">
        <v>12</v>
      </c>
      <c r="L6" s="76" t="s">
        <v>13</v>
      </c>
      <c r="M6" s="76" t="s">
        <v>14</v>
      </c>
      <c r="N6" s="76" t="s">
        <v>15</v>
      </c>
      <c r="O6" s="76" t="s">
        <v>16</v>
      </c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</row>
    <row r="7" spans="1:26" ht="29">
      <c r="B7" s="74" t="s">
        <v>260</v>
      </c>
      <c r="C7" s="32">
        <v>41765</v>
      </c>
      <c r="D7" s="32">
        <v>41135</v>
      </c>
      <c r="E7" s="32">
        <v>47995</v>
      </c>
      <c r="F7" s="32">
        <v>48085</v>
      </c>
      <c r="G7" s="32">
        <v>44260</v>
      </c>
      <c r="H7" s="32">
        <v>48500</v>
      </c>
      <c r="I7" s="32">
        <v>46502</v>
      </c>
      <c r="J7" s="32">
        <v>42162</v>
      </c>
      <c r="K7" s="32">
        <v>41027</v>
      </c>
      <c r="L7" s="32">
        <v>41011</v>
      </c>
      <c r="M7" s="32">
        <v>38279</v>
      </c>
      <c r="N7" s="32">
        <v>38708</v>
      </c>
      <c r="O7" s="32">
        <f>SUM(C7:N7)</f>
        <v>519429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sheetProtection algorithmName="SHA-512" hashValue="G3lFP24cMQw/UI45sakV1XAtWmKvgvvvTyubu8RadzzrDURNlAE31b7I2ngRIX6kKk00wNaNdM/4/pIud3/zog==" saltValue="7N8narz8LbGV4ceZrbHVTg==" spinCount="100000" sheet="1" objects="1" scenarios="1" selectLockedCells="1" selectUnlockedCells="1"/>
  <mergeCells count="2">
    <mergeCell ref="C2:M2"/>
    <mergeCell ref="B5:O5"/>
  </mergeCells>
  <pageMargins left="0.7" right="0.7" top="0.75" bottom="0.75" header="0" footer="0"/>
  <pageSetup orientation="landscape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C8558F-8624-2649-B414-8B2476C3CC55}">
  <dimension ref="A2:Z1040"/>
  <sheetViews>
    <sheetView topLeftCell="F2" workbookViewId="0">
      <selection activeCell="E5" sqref="E5:E9"/>
    </sheetView>
  </sheetViews>
  <sheetFormatPr baseColWidth="10" defaultColWidth="14.453125" defaultRowHeight="14.5"/>
  <cols>
    <col min="1" max="1" width="10.7265625" customWidth="1"/>
    <col min="2" max="2" width="29.1796875" customWidth="1"/>
    <col min="3" max="3" width="23.81640625" customWidth="1"/>
    <col min="4" max="4" width="18" customWidth="1"/>
    <col min="5" max="13" width="10.7265625" customWidth="1"/>
    <col min="14" max="14" width="13.1796875" customWidth="1"/>
    <col min="15" max="15" width="13.81640625" customWidth="1"/>
    <col min="16" max="26" width="10.7265625" customWidth="1"/>
  </cols>
  <sheetData>
    <row r="2" spans="1:26" ht="103.5" customHeight="1">
      <c r="B2" s="1"/>
      <c r="C2" s="190" t="s">
        <v>261</v>
      </c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8"/>
      <c r="O2" s="3"/>
    </row>
    <row r="3" spans="1:26" ht="15" customHeight="1"/>
    <row r="4" spans="1:26">
      <c r="B4" s="199" t="s">
        <v>262</v>
      </c>
      <c r="C4" s="199"/>
    </row>
    <row r="5" spans="1:26" ht="39" customHeight="1">
      <c r="A5" s="75"/>
      <c r="B5" s="131" t="s">
        <v>209</v>
      </c>
      <c r="C5" s="131" t="s">
        <v>210</v>
      </c>
      <c r="D5" s="154" t="s">
        <v>263</v>
      </c>
      <c r="Q5" s="75"/>
      <c r="R5" s="75"/>
      <c r="S5" s="75"/>
      <c r="T5" s="75"/>
      <c r="U5" s="75"/>
      <c r="V5" s="75"/>
      <c r="W5" s="75"/>
      <c r="X5" s="75"/>
      <c r="Y5" s="75"/>
      <c r="Z5" s="75"/>
    </row>
    <row r="6" spans="1:26">
      <c r="B6" s="132" t="s">
        <v>264</v>
      </c>
      <c r="C6" s="34">
        <f>C12+C13+C17+C18+C14</f>
        <v>5880.9</v>
      </c>
      <c r="D6">
        <v>0.19</v>
      </c>
    </row>
    <row r="7" spans="1:26">
      <c r="B7" s="132" t="s">
        <v>265</v>
      </c>
      <c r="C7" s="34">
        <f>C15</f>
        <v>11199.9</v>
      </c>
      <c r="D7">
        <v>2.4300000000000002</v>
      </c>
    </row>
    <row r="8" spans="1:26" ht="15" customHeight="1">
      <c r="B8" s="11" t="s">
        <v>16</v>
      </c>
      <c r="C8" s="145">
        <f>C6+C7</f>
        <v>17080.8</v>
      </c>
    </row>
    <row r="9" spans="1:26" ht="15" customHeight="1"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</row>
    <row r="10" spans="1:26">
      <c r="B10" s="199" t="s">
        <v>262</v>
      </c>
      <c r="C10" s="199"/>
    </row>
    <row r="11" spans="1:26" ht="15" customHeight="1">
      <c r="A11" s="75"/>
      <c r="B11" s="131" t="s">
        <v>209</v>
      </c>
      <c r="C11" s="131" t="s">
        <v>210</v>
      </c>
      <c r="E11" s="133"/>
      <c r="F11" s="212" t="s">
        <v>266</v>
      </c>
      <c r="G11" s="212"/>
      <c r="H11" s="212"/>
      <c r="I11" s="150">
        <v>10</v>
      </c>
      <c r="J11" s="133"/>
      <c r="K11" s="133"/>
      <c r="L11" s="133"/>
      <c r="M11" s="133"/>
      <c r="N11" s="133"/>
      <c r="O11" s="133"/>
      <c r="P11" s="75"/>
      <c r="Q11" s="75"/>
      <c r="R11" s="75"/>
      <c r="S11" s="75"/>
      <c r="T11" s="75"/>
      <c r="U11" s="75"/>
      <c r="V11" s="75"/>
      <c r="W11" s="75"/>
      <c r="X11" s="75"/>
      <c r="Y11" s="75"/>
      <c r="Z11" s="75"/>
    </row>
    <row r="12" spans="1:26">
      <c r="B12" s="137" t="s">
        <v>267</v>
      </c>
      <c r="C12" s="143">
        <f>D23+D30+D37+D42+D48</f>
        <v>4332.8</v>
      </c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</row>
    <row r="13" spans="1:26">
      <c r="B13" s="137" t="s">
        <v>268</v>
      </c>
      <c r="C13" s="143">
        <f>D38+D52</f>
        <v>209.7</v>
      </c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</row>
    <row r="14" spans="1:26">
      <c r="B14" s="137" t="s">
        <v>269</v>
      </c>
      <c r="C14" s="143">
        <f>D24</f>
        <v>13.4</v>
      </c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</row>
    <row r="15" spans="1:26">
      <c r="B15" s="137" t="s">
        <v>265</v>
      </c>
      <c r="C15" s="143">
        <f>D25+D31+D33+D35+D39+D43+D46+D49+D53+D55</f>
        <v>11199.9</v>
      </c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</row>
    <row r="16" spans="1:26" ht="29">
      <c r="B16" s="139" t="s">
        <v>270</v>
      </c>
      <c r="C16" s="143">
        <f>D26+D40+D44+D50</f>
        <v>2485</v>
      </c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</row>
    <row r="17" spans="2:18">
      <c r="B17" s="139" t="s">
        <v>271</v>
      </c>
      <c r="C17" s="143">
        <f>D27</f>
        <v>1249</v>
      </c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</row>
    <row r="18" spans="2:18">
      <c r="B18" s="139" t="s">
        <v>272</v>
      </c>
      <c r="C18" s="144">
        <f>D28</f>
        <v>76</v>
      </c>
      <c r="E18" s="133"/>
      <c r="F18" s="133"/>
      <c r="G18" s="133"/>
      <c r="H18" s="133"/>
      <c r="I18" s="133"/>
      <c r="J18" s="133"/>
      <c r="K18" s="133"/>
      <c r="L18" s="133"/>
      <c r="M18" s="133"/>
      <c r="N18" s="133"/>
      <c r="O18" s="133"/>
      <c r="P18" s="133"/>
      <c r="Q18" s="133"/>
      <c r="R18" s="133"/>
    </row>
    <row r="19" spans="2:18">
      <c r="B19" s="11" t="s">
        <v>232</v>
      </c>
      <c r="C19" s="145">
        <f>SUM(C12:C18)</f>
        <v>19565.8</v>
      </c>
      <c r="E19" s="133"/>
      <c r="F19" s="133"/>
      <c r="G19" s="133"/>
      <c r="H19" s="133"/>
      <c r="I19" s="133"/>
      <c r="J19" s="133"/>
      <c r="K19" s="133"/>
      <c r="L19" s="133"/>
      <c r="M19" s="133"/>
      <c r="N19" s="133"/>
      <c r="O19" s="133"/>
      <c r="P19" s="133"/>
      <c r="Q19" s="133"/>
      <c r="R19" s="133"/>
    </row>
    <row r="20" spans="2:18" ht="15" customHeight="1">
      <c r="E20" s="133"/>
      <c r="F20" s="133"/>
      <c r="G20" s="133"/>
      <c r="H20" s="133"/>
      <c r="I20" s="133"/>
      <c r="J20" s="133"/>
      <c r="K20" s="133"/>
      <c r="L20" s="133"/>
      <c r="M20" s="133"/>
      <c r="N20" s="133"/>
      <c r="O20" s="133"/>
      <c r="P20" s="133"/>
      <c r="Q20" s="133"/>
      <c r="R20" s="133"/>
    </row>
    <row r="21" spans="2:18" ht="15" customHeight="1">
      <c r="B21" s="199" t="s">
        <v>273</v>
      </c>
      <c r="C21" s="199"/>
      <c r="D21" s="199"/>
      <c r="E21" s="133"/>
      <c r="F21" s="133"/>
      <c r="G21" s="133"/>
      <c r="H21" s="133"/>
      <c r="I21" s="133"/>
      <c r="J21" s="133"/>
      <c r="K21" s="133"/>
      <c r="L21" s="133"/>
      <c r="M21" s="133"/>
      <c r="N21" s="133"/>
      <c r="O21" s="133"/>
      <c r="P21" s="133"/>
      <c r="Q21" s="133"/>
      <c r="R21" s="133"/>
    </row>
    <row r="22" spans="2:18" ht="15" customHeight="1">
      <c r="B22" s="134" t="s">
        <v>85</v>
      </c>
      <c r="C22" s="135" t="s">
        <v>209</v>
      </c>
      <c r="D22" s="131" t="s">
        <v>210</v>
      </c>
      <c r="E22" s="133"/>
      <c r="F22" s="133"/>
      <c r="G22" s="133"/>
      <c r="H22" s="133"/>
      <c r="I22" s="133"/>
      <c r="J22" s="133"/>
      <c r="K22" s="133"/>
      <c r="L22" s="133"/>
      <c r="M22" s="133"/>
      <c r="N22" s="133"/>
      <c r="O22" s="133"/>
      <c r="P22" s="133"/>
      <c r="Q22" s="133"/>
      <c r="R22" s="133"/>
    </row>
    <row r="23" spans="2:18" ht="15" customHeight="1">
      <c r="B23" s="209" t="s">
        <v>274</v>
      </c>
      <c r="C23" s="137" t="s">
        <v>267</v>
      </c>
      <c r="D23" s="138">
        <v>957</v>
      </c>
      <c r="E23" s="133"/>
      <c r="F23" s="133"/>
      <c r="G23" s="133"/>
      <c r="H23" s="133"/>
      <c r="I23" s="133"/>
      <c r="J23" s="133"/>
      <c r="K23" s="133"/>
      <c r="L23" s="133"/>
      <c r="M23" s="133"/>
      <c r="N23" s="133"/>
      <c r="O23" s="133"/>
      <c r="P23" s="133"/>
      <c r="Q23" s="133"/>
      <c r="R23" s="133"/>
    </row>
    <row r="24" spans="2:18" ht="15" customHeight="1">
      <c r="B24" s="209"/>
      <c r="C24" s="137" t="s">
        <v>269</v>
      </c>
      <c r="D24" s="138">
        <v>13.4</v>
      </c>
      <c r="E24" s="133"/>
      <c r="F24" s="133"/>
      <c r="G24" s="133"/>
      <c r="H24" s="133"/>
      <c r="I24" s="133"/>
      <c r="J24" s="133"/>
      <c r="K24" s="133"/>
      <c r="L24" s="133"/>
      <c r="M24" s="133"/>
      <c r="N24" s="133"/>
      <c r="O24" s="133"/>
      <c r="P24" s="133"/>
      <c r="Q24" s="133"/>
      <c r="R24" s="133"/>
    </row>
    <row r="25" spans="2:18" ht="15.75" customHeight="1">
      <c r="B25" s="209"/>
      <c r="C25" s="137" t="s">
        <v>265</v>
      </c>
      <c r="D25" s="138">
        <v>1539.9</v>
      </c>
    </row>
    <row r="26" spans="2:18" ht="31.5" customHeight="1">
      <c r="B26" s="209"/>
      <c r="C26" s="139" t="s">
        <v>270</v>
      </c>
      <c r="D26" s="138">
        <v>691</v>
      </c>
    </row>
    <row r="27" spans="2:18" ht="16.5" customHeight="1">
      <c r="B27" s="209"/>
      <c r="C27" s="139" t="s">
        <v>271</v>
      </c>
      <c r="D27" s="138">
        <v>1249</v>
      </c>
    </row>
    <row r="28" spans="2:18" ht="14.25" customHeight="1">
      <c r="B28" s="209"/>
      <c r="C28" s="139" t="s">
        <v>272</v>
      </c>
      <c r="D28" s="138">
        <v>76</v>
      </c>
    </row>
    <row r="29" spans="2:18" ht="15.75" customHeight="1">
      <c r="B29" s="211" t="s">
        <v>234</v>
      </c>
      <c r="C29" s="211"/>
      <c r="D29" s="140">
        <f>SUM(D23:D28)</f>
        <v>4526.3</v>
      </c>
    </row>
    <row r="30" spans="2:18" ht="15.75" customHeight="1">
      <c r="B30" s="209" t="s">
        <v>275</v>
      </c>
      <c r="C30" s="137" t="s">
        <v>267</v>
      </c>
      <c r="D30" s="138">
        <v>608</v>
      </c>
    </row>
    <row r="31" spans="2:18" ht="15.75" customHeight="1">
      <c r="B31" s="209"/>
      <c r="C31" s="137" t="s">
        <v>265</v>
      </c>
      <c r="D31" s="138">
        <v>260</v>
      </c>
    </row>
    <row r="32" spans="2:18" ht="15.75" customHeight="1">
      <c r="B32" s="141" t="s">
        <v>234</v>
      </c>
      <c r="C32" s="141"/>
      <c r="D32" s="140">
        <f>SUM(D30:D31)</f>
        <v>868</v>
      </c>
    </row>
    <row r="33" spans="2:4" ht="32.25" customHeight="1">
      <c r="B33" s="136" t="s">
        <v>276</v>
      </c>
      <c r="C33" s="138" t="s">
        <v>265</v>
      </c>
      <c r="D33" s="138">
        <v>43</v>
      </c>
    </row>
    <row r="34" spans="2:4" ht="15.75" customHeight="1">
      <c r="B34" s="141" t="s">
        <v>234</v>
      </c>
      <c r="C34" s="141"/>
      <c r="D34" s="140">
        <f>SUM(D33:D33)</f>
        <v>43</v>
      </c>
    </row>
    <row r="35" spans="2:4" ht="15.75" customHeight="1">
      <c r="B35" s="142" t="s">
        <v>277</v>
      </c>
      <c r="C35" s="137" t="s">
        <v>265</v>
      </c>
      <c r="D35" s="138">
        <v>100.6</v>
      </c>
    </row>
    <row r="36" spans="2:4" ht="15.75" customHeight="1">
      <c r="B36" s="141" t="s">
        <v>234</v>
      </c>
      <c r="C36" s="141"/>
      <c r="D36" s="140">
        <f>SUM(D35:D35)</f>
        <v>100.6</v>
      </c>
    </row>
    <row r="37" spans="2:4" ht="15.75" customHeight="1">
      <c r="B37" s="210" t="s">
        <v>233</v>
      </c>
      <c r="C37" s="137" t="s">
        <v>267</v>
      </c>
      <c r="D37" s="138">
        <v>1194.8</v>
      </c>
    </row>
    <row r="38" spans="2:4" ht="15.75" customHeight="1">
      <c r="B38" s="210"/>
      <c r="C38" s="137" t="s">
        <v>268</v>
      </c>
      <c r="D38" s="138">
        <v>112.7</v>
      </c>
    </row>
    <row r="39" spans="2:4" ht="15.75" customHeight="1">
      <c r="B39" s="210"/>
      <c r="C39" s="137" t="s">
        <v>265</v>
      </c>
      <c r="D39" s="138">
        <v>7490.1</v>
      </c>
    </row>
    <row r="40" spans="2:4" ht="29.25" customHeight="1">
      <c r="B40" s="210"/>
      <c r="C40" s="139" t="s">
        <v>270</v>
      </c>
      <c r="D40" s="138">
        <v>545</v>
      </c>
    </row>
    <row r="41" spans="2:4" ht="15.75" customHeight="1">
      <c r="B41" s="141" t="s">
        <v>234</v>
      </c>
      <c r="C41" s="141"/>
      <c r="D41" s="140">
        <f>SUM(D37:D40)</f>
        <v>9342.6</v>
      </c>
    </row>
    <row r="42" spans="2:4" ht="15.75" customHeight="1">
      <c r="B42" s="210" t="s">
        <v>236</v>
      </c>
      <c r="C42" s="137" t="s">
        <v>267</v>
      </c>
      <c r="D42" s="138">
        <v>872</v>
      </c>
    </row>
    <row r="43" spans="2:4" ht="15.75" customHeight="1">
      <c r="B43" s="210"/>
      <c r="C43" s="137" t="s">
        <v>265</v>
      </c>
      <c r="D43" s="138">
        <v>809.3</v>
      </c>
    </row>
    <row r="44" spans="2:4" ht="33.75" customHeight="1">
      <c r="B44" s="210"/>
      <c r="C44" s="139" t="s">
        <v>270</v>
      </c>
      <c r="D44" s="138">
        <v>591</v>
      </c>
    </row>
    <row r="45" spans="2:4" ht="15.75" customHeight="1">
      <c r="B45" s="141" t="s">
        <v>234</v>
      </c>
      <c r="C45" s="141"/>
      <c r="D45" s="140">
        <f>SUM(D42:D44)</f>
        <v>2272.3000000000002</v>
      </c>
    </row>
    <row r="46" spans="2:4" ht="15.75" customHeight="1">
      <c r="B46" s="142" t="s">
        <v>239</v>
      </c>
      <c r="C46" s="138" t="s">
        <v>265</v>
      </c>
      <c r="D46" s="138">
        <v>153</v>
      </c>
    </row>
    <row r="47" spans="2:4" ht="15.75" customHeight="1">
      <c r="B47" s="141" t="s">
        <v>234</v>
      </c>
      <c r="C47" s="141"/>
      <c r="D47" s="140">
        <f>SUM(D46)</f>
        <v>153</v>
      </c>
    </row>
    <row r="48" spans="2:4" ht="15.75" customHeight="1">
      <c r="B48" s="210" t="s">
        <v>235</v>
      </c>
      <c r="C48" s="137" t="s">
        <v>267</v>
      </c>
      <c r="D48" s="138">
        <v>701</v>
      </c>
    </row>
    <row r="49" spans="2:4" ht="15.75" customHeight="1">
      <c r="B49" s="210"/>
      <c r="C49" s="137" t="s">
        <v>265</v>
      </c>
      <c r="D49" s="138">
        <v>398</v>
      </c>
    </row>
    <row r="50" spans="2:4" ht="30.75" customHeight="1">
      <c r="B50" s="210"/>
      <c r="C50" s="139" t="s">
        <v>270</v>
      </c>
      <c r="D50" s="138">
        <v>658</v>
      </c>
    </row>
    <row r="51" spans="2:4" ht="15.75" customHeight="1">
      <c r="B51" s="141" t="s">
        <v>234</v>
      </c>
      <c r="C51" s="141"/>
      <c r="D51" s="140">
        <f>SUM(D48:D50)</f>
        <v>1757</v>
      </c>
    </row>
    <row r="52" spans="2:4" ht="15.75" customHeight="1">
      <c r="B52" s="210" t="s">
        <v>240</v>
      </c>
      <c r="C52" s="137" t="s">
        <v>268</v>
      </c>
      <c r="D52" s="138">
        <v>97</v>
      </c>
    </row>
    <row r="53" spans="2:4" ht="15.75" customHeight="1">
      <c r="B53" s="210"/>
      <c r="C53" s="137" t="s">
        <v>265</v>
      </c>
      <c r="D53" s="138">
        <v>371</v>
      </c>
    </row>
    <row r="54" spans="2:4" ht="15.75" customHeight="1">
      <c r="B54" s="141" t="s">
        <v>234</v>
      </c>
      <c r="C54" s="141"/>
      <c r="D54" s="140">
        <f>SUM(D52:D53)</f>
        <v>468</v>
      </c>
    </row>
    <row r="55" spans="2:4" ht="15.75" customHeight="1">
      <c r="B55" s="142" t="s">
        <v>278</v>
      </c>
      <c r="C55" s="138" t="s">
        <v>265</v>
      </c>
      <c r="D55" s="138">
        <v>35</v>
      </c>
    </row>
    <row r="56" spans="2:4" ht="15.75" customHeight="1">
      <c r="B56" s="141" t="s">
        <v>234</v>
      </c>
      <c r="C56" s="141"/>
      <c r="D56" s="140">
        <f>SUM(D55)</f>
        <v>35</v>
      </c>
    </row>
    <row r="57" spans="2:4" ht="15.75" customHeight="1">
      <c r="B57" s="19" t="s">
        <v>16</v>
      </c>
      <c r="C57" s="19"/>
      <c r="D57" s="19">
        <f>D56+D54+D51+D47+D45+D41+D36+D34+D32+D29</f>
        <v>19565.800000000003</v>
      </c>
    </row>
    <row r="58" spans="2:4" ht="15.75" customHeight="1"/>
    <row r="59" spans="2:4" ht="15.75" customHeight="1"/>
    <row r="60" spans="2:4" ht="15.75" customHeight="1"/>
    <row r="61" spans="2:4" ht="15.75" customHeight="1"/>
    <row r="62" spans="2:4" ht="15.75" customHeight="1"/>
    <row r="63" spans="2:4" ht="15.75" customHeight="1"/>
    <row r="64" spans="2: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" customHeight="1"/>
    <row r="978" ht="15" customHeight="1"/>
    <row r="979" ht="15" customHeight="1"/>
    <row r="980" ht="15" customHeight="1"/>
    <row r="981" ht="15" customHeight="1"/>
    <row r="982" ht="15" customHeight="1"/>
    <row r="983" ht="15" customHeight="1"/>
    <row r="984" ht="15" customHeight="1"/>
    <row r="985" ht="15" customHeight="1"/>
    <row r="986" ht="15" customHeight="1"/>
    <row r="987" ht="15" customHeight="1"/>
    <row r="988" ht="15" customHeight="1"/>
    <row r="989" ht="15" customHeight="1"/>
    <row r="990" ht="15" customHeight="1"/>
    <row r="991" ht="15" customHeight="1"/>
    <row r="992" ht="15" customHeight="1"/>
    <row r="993" ht="15" customHeight="1"/>
    <row r="994" ht="15" customHeight="1"/>
    <row r="995" ht="15" customHeight="1"/>
    <row r="996" ht="15" customHeight="1"/>
    <row r="997" ht="15" customHeight="1"/>
    <row r="998" ht="15" customHeight="1"/>
    <row r="999" ht="15" customHeight="1"/>
    <row r="1000" ht="15" customHeight="1"/>
    <row r="1001" ht="15" customHeight="1"/>
    <row r="1002" ht="15" customHeight="1"/>
    <row r="1003" ht="15" customHeight="1"/>
    <row r="1004" ht="15" customHeight="1"/>
    <row r="1005" ht="15" customHeight="1"/>
    <row r="1006" ht="15" customHeight="1"/>
    <row r="1007" ht="15" customHeight="1"/>
    <row r="1008" ht="15" customHeight="1"/>
    <row r="1009" ht="15" customHeight="1"/>
    <row r="1010" ht="15" customHeight="1"/>
    <row r="1011" ht="15" customHeight="1"/>
    <row r="1012" ht="15" customHeight="1"/>
    <row r="1013" ht="15" customHeight="1"/>
    <row r="1014" ht="15" customHeight="1"/>
    <row r="1015" ht="15" customHeight="1"/>
    <row r="1016" ht="15" customHeight="1"/>
    <row r="1017" ht="15" customHeight="1"/>
    <row r="1018" ht="15" customHeight="1"/>
    <row r="1019" ht="15" customHeight="1"/>
    <row r="1020" ht="15" customHeight="1"/>
    <row r="1021" ht="15" customHeight="1"/>
    <row r="1022" ht="15" customHeight="1"/>
    <row r="1023" ht="15" customHeight="1"/>
    <row r="1024" ht="15" customHeight="1"/>
    <row r="1025" ht="15" customHeight="1"/>
    <row r="1026" ht="15" customHeight="1"/>
    <row r="1027" ht="15" customHeight="1"/>
    <row r="1028" ht="15" customHeight="1"/>
    <row r="1029" ht="15" customHeight="1"/>
    <row r="1030" ht="15" customHeight="1"/>
    <row r="1031" ht="15" customHeight="1"/>
    <row r="1032" ht="15" customHeight="1"/>
    <row r="1033" ht="15" customHeight="1"/>
    <row r="1034" ht="15" customHeight="1"/>
    <row r="1035" ht="15" customHeight="1"/>
    <row r="1036" ht="15" customHeight="1"/>
    <row r="1037" ht="15" customHeight="1"/>
    <row r="1038" ht="15" customHeight="1"/>
    <row r="1039" ht="15" customHeight="1"/>
    <row r="1040" ht="15" customHeight="1"/>
  </sheetData>
  <sheetProtection algorithmName="SHA-512" hashValue="z6JWnWgZTk2nR5m+iX6W4QLOSlLSh3oMGFpQ/YpspqCTESLp0rw4TMGh8Mtr5MRzL7JpsNtKxBW83YWBIlwm3A==" saltValue="Payo44fs5ns9cxPy54KKsA==" spinCount="100000" sheet="1" objects="1" scenarios="1" selectLockedCells="1" selectUnlockedCells="1"/>
  <mergeCells count="12">
    <mergeCell ref="B52:B53"/>
    <mergeCell ref="B29:C29"/>
    <mergeCell ref="B30:B31"/>
    <mergeCell ref="B37:B40"/>
    <mergeCell ref="B42:B44"/>
    <mergeCell ref="B48:B50"/>
    <mergeCell ref="C2:M2"/>
    <mergeCell ref="B4:C4"/>
    <mergeCell ref="B10:C10"/>
    <mergeCell ref="B23:B28"/>
    <mergeCell ref="B21:D21"/>
    <mergeCell ref="F11:H11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93060-649A-435D-BC78-95FD6B6D592E}">
  <dimension ref="B3:O18"/>
  <sheetViews>
    <sheetView workbookViewId="0">
      <selection activeCell="C8" sqref="C8:C13"/>
    </sheetView>
  </sheetViews>
  <sheetFormatPr baseColWidth="10" defaultColWidth="8.7265625" defaultRowHeight="14.5"/>
  <cols>
    <col min="2" max="2" width="25.81640625" customWidth="1"/>
    <col min="13" max="13" width="15.26953125" customWidth="1"/>
    <col min="14" max="14" width="12.1796875" customWidth="1"/>
    <col min="15" max="15" width="12.54296875" customWidth="1"/>
  </cols>
  <sheetData>
    <row r="3" spans="2:15" ht="84.75" customHeight="1">
      <c r="B3" s="1"/>
      <c r="C3" s="190" t="s">
        <v>279</v>
      </c>
      <c r="D3" s="196"/>
      <c r="E3" s="196"/>
      <c r="F3" s="196"/>
      <c r="G3" s="196"/>
      <c r="H3" s="196"/>
      <c r="I3" s="196"/>
      <c r="J3" s="196"/>
      <c r="K3" s="196"/>
      <c r="L3" s="196"/>
      <c r="M3" s="196"/>
      <c r="N3" s="18"/>
      <c r="O3" s="3"/>
    </row>
    <row r="6" spans="2:15">
      <c r="B6" s="213" t="s">
        <v>280</v>
      </c>
      <c r="C6" s="215" t="s">
        <v>281</v>
      </c>
      <c r="D6" s="215"/>
      <c r="E6" s="215"/>
      <c r="F6" s="215"/>
      <c r="G6" s="215"/>
      <c r="H6" s="215"/>
      <c r="I6" s="215"/>
      <c r="J6" s="215"/>
      <c r="K6" s="215"/>
      <c r="L6" s="215"/>
      <c r="M6" s="215"/>
      <c r="N6" s="215"/>
      <c r="O6" s="215"/>
    </row>
    <row r="7" spans="2:15">
      <c r="B7" s="214"/>
      <c r="C7" s="175" t="s">
        <v>4</v>
      </c>
      <c r="D7" s="175" t="s">
        <v>5</v>
      </c>
      <c r="E7" s="175" t="s">
        <v>6</v>
      </c>
      <c r="F7" s="175" t="s">
        <v>7</v>
      </c>
      <c r="G7" s="175" t="s">
        <v>8</v>
      </c>
      <c r="H7" s="175" t="s">
        <v>9</v>
      </c>
      <c r="I7" s="175" t="s">
        <v>10</v>
      </c>
      <c r="J7" s="175" t="s">
        <v>11</v>
      </c>
      <c r="K7" s="175" t="s">
        <v>12</v>
      </c>
      <c r="L7" s="175" t="s">
        <v>13</v>
      </c>
      <c r="M7" s="175" t="s">
        <v>14</v>
      </c>
      <c r="N7" s="175" t="s">
        <v>15</v>
      </c>
      <c r="O7" s="175" t="s">
        <v>282</v>
      </c>
    </row>
    <row r="8" spans="2:15">
      <c r="B8" s="176" t="s">
        <v>283</v>
      </c>
      <c r="C8" s="216">
        <v>923.55</v>
      </c>
      <c r="D8" s="216">
        <v>880.89</v>
      </c>
      <c r="E8" s="216">
        <v>820.97</v>
      </c>
      <c r="F8" s="216">
        <v>825.72</v>
      </c>
      <c r="G8" s="216">
        <v>875.68</v>
      </c>
      <c r="H8" s="216">
        <v>942.77</v>
      </c>
      <c r="I8" s="216">
        <v>985.19</v>
      </c>
      <c r="J8" s="216">
        <v>980.94</v>
      </c>
      <c r="K8" s="216">
        <v>953.61</v>
      </c>
      <c r="L8" s="216">
        <v>911.5</v>
      </c>
      <c r="M8" s="216">
        <v>931.53</v>
      </c>
      <c r="N8" s="216">
        <v>925.09</v>
      </c>
      <c r="O8" s="219">
        <f>AVERAGE(C8:N13)</f>
        <v>913.12</v>
      </c>
    </row>
    <row r="9" spans="2:15">
      <c r="B9" s="176" t="s">
        <v>284</v>
      </c>
      <c r="C9" s="217"/>
      <c r="D9" s="217"/>
      <c r="E9" s="217"/>
      <c r="F9" s="217"/>
      <c r="G9" s="217"/>
      <c r="H9" s="217"/>
      <c r="I9" s="217"/>
      <c r="J9" s="217"/>
      <c r="K9" s="217"/>
      <c r="L9" s="217"/>
      <c r="M9" s="217"/>
      <c r="N9" s="217"/>
      <c r="O9" s="219"/>
    </row>
    <row r="10" spans="2:15">
      <c r="B10" s="176" t="s">
        <v>285</v>
      </c>
      <c r="C10" s="217"/>
      <c r="D10" s="217"/>
      <c r="E10" s="217"/>
      <c r="F10" s="217"/>
      <c r="G10" s="217"/>
      <c r="H10" s="217"/>
      <c r="I10" s="217"/>
      <c r="J10" s="217"/>
      <c r="K10" s="217"/>
      <c r="L10" s="217"/>
      <c r="M10" s="217"/>
      <c r="N10" s="217"/>
      <c r="O10" s="219"/>
    </row>
    <row r="11" spans="2:15">
      <c r="B11" s="176" t="s">
        <v>286</v>
      </c>
      <c r="C11" s="217"/>
      <c r="D11" s="217"/>
      <c r="E11" s="217"/>
      <c r="F11" s="217"/>
      <c r="G11" s="217"/>
      <c r="H11" s="217"/>
      <c r="I11" s="217"/>
      <c r="J11" s="217"/>
      <c r="K11" s="217"/>
      <c r="L11" s="217"/>
      <c r="M11" s="217"/>
      <c r="N11" s="217"/>
      <c r="O11" s="219"/>
    </row>
    <row r="12" spans="2:15">
      <c r="B12" s="176" t="s">
        <v>287</v>
      </c>
      <c r="C12" s="217"/>
      <c r="D12" s="217"/>
      <c r="E12" s="217"/>
      <c r="F12" s="217"/>
      <c r="G12" s="217"/>
      <c r="H12" s="217"/>
      <c r="I12" s="217"/>
      <c r="J12" s="217"/>
      <c r="K12" s="217"/>
      <c r="L12" s="217"/>
      <c r="M12" s="217"/>
      <c r="N12" s="217"/>
      <c r="O12" s="219"/>
    </row>
    <row r="13" spans="2:15">
      <c r="B13" s="177" t="s">
        <v>288</v>
      </c>
      <c r="C13" s="218"/>
      <c r="D13" s="218"/>
      <c r="E13" s="218"/>
      <c r="F13" s="218"/>
      <c r="G13" s="218"/>
      <c r="H13" s="218"/>
      <c r="I13" s="218"/>
      <c r="J13" s="218"/>
      <c r="K13" s="218"/>
      <c r="L13" s="218"/>
      <c r="M13" s="218"/>
      <c r="N13" s="218"/>
      <c r="O13" s="220"/>
    </row>
    <row r="14" spans="2:15">
      <c r="B14" s="178" t="s">
        <v>289</v>
      </c>
      <c r="C14" s="178">
        <f>C8</f>
        <v>923.55</v>
      </c>
      <c r="D14" s="178">
        <f t="shared" ref="D14:O14" si="0">D8</f>
        <v>880.89</v>
      </c>
      <c r="E14" s="178">
        <f t="shared" si="0"/>
        <v>820.97</v>
      </c>
      <c r="F14" s="178">
        <f t="shared" si="0"/>
        <v>825.72</v>
      </c>
      <c r="G14" s="178">
        <f t="shared" si="0"/>
        <v>875.68</v>
      </c>
      <c r="H14" s="178">
        <f t="shared" si="0"/>
        <v>942.77</v>
      </c>
      <c r="I14" s="178">
        <f t="shared" si="0"/>
        <v>985.19</v>
      </c>
      <c r="J14" s="178">
        <f t="shared" si="0"/>
        <v>980.94</v>
      </c>
      <c r="K14" s="178">
        <f t="shared" si="0"/>
        <v>953.61</v>
      </c>
      <c r="L14" s="178">
        <f t="shared" si="0"/>
        <v>911.5</v>
      </c>
      <c r="M14" s="178">
        <f t="shared" si="0"/>
        <v>931.53</v>
      </c>
      <c r="N14" s="178">
        <f t="shared" si="0"/>
        <v>925.09</v>
      </c>
      <c r="O14" s="178">
        <f t="shared" si="0"/>
        <v>913.12</v>
      </c>
    </row>
    <row r="15" spans="2:15">
      <c r="B15" s="179" t="s">
        <v>290</v>
      </c>
      <c r="C15" s="179">
        <v>6</v>
      </c>
      <c r="D15" s="179">
        <v>6</v>
      </c>
      <c r="E15" s="179">
        <v>6</v>
      </c>
      <c r="F15" s="179">
        <v>6</v>
      </c>
      <c r="G15" s="179">
        <v>6</v>
      </c>
      <c r="H15" s="179">
        <v>6</v>
      </c>
      <c r="I15" s="179">
        <v>6</v>
      </c>
      <c r="J15" s="179">
        <v>6</v>
      </c>
      <c r="K15" s="179">
        <v>6</v>
      </c>
      <c r="L15" s="179">
        <v>6</v>
      </c>
      <c r="M15" s="179">
        <v>6</v>
      </c>
      <c r="N15" s="179">
        <v>6</v>
      </c>
      <c r="O15" s="179">
        <f>AVERAGE(C15:N15)</f>
        <v>6</v>
      </c>
    </row>
    <row r="16" spans="2:15">
      <c r="B16" s="179" t="s">
        <v>291</v>
      </c>
      <c r="C16" s="179">
        <v>3.4344000000000001</v>
      </c>
      <c r="D16" s="179">
        <v>3.4344000000000001</v>
      </c>
      <c r="E16" s="179">
        <v>3.4344000000000001</v>
      </c>
      <c r="F16" s="179">
        <v>3.4344000000000001</v>
      </c>
      <c r="G16" s="179">
        <v>3.4344000000000001</v>
      </c>
      <c r="H16" s="179">
        <v>3.4344000000000001</v>
      </c>
      <c r="I16" s="179">
        <v>3.4344000000000001</v>
      </c>
      <c r="J16" s="179">
        <v>3.4344000000000001</v>
      </c>
      <c r="K16" s="179">
        <v>3.4344000000000001</v>
      </c>
      <c r="L16" s="179">
        <v>3.4344000000000001</v>
      </c>
      <c r="M16" s="179">
        <v>3.4344000000000001</v>
      </c>
      <c r="N16" s="179">
        <v>3.4344000000000001</v>
      </c>
      <c r="O16" s="179">
        <f>AVERAGE(C16:N16)</f>
        <v>3.4344000000000001</v>
      </c>
    </row>
    <row r="17" spans="2:15">
      <c r="B17" s="180" t="s">
        <v>289</v>
      </c>
      <c r="C17" s="180">
        <f>C15+C16</f>
        <v>9.4344000000000001</v>
      </c>
      <c r="D17" s="180">
        <f t="shared" ref="D17:N17" si="1">D15+D16</f>
        <v>9.4344000000000001</v>
      </c>
      <c r="E17" s="180">
        <f t="shared" si="1"/>
        <v>9.4344000000000001</v>
      </c>
      <c r="F17" s="180">
        <f t="shared" si="1"/>
        <v>9.4344000000000001</v>
      </c>
      <c r="G17" s="180">
        <f t="shared" si="1"/>
        <v>9.4344000000000001</v>
      </c>
      <c r="H17" s="180">
        <f t="shared" si="1"/>
        <v>9.4344000000000001</v>
      </c>
      <c r="I17" s="180">
        <f t="shared" si="1"/>
        <v>9.4344000000000001</v>
      </c>
      <c r="J17" s="180">
        <f t="shared" si="1"/>
        <v>9.4344000000000001</v>
      </c>
      <c r="K17" s="180">
        <f t="shared" si="1"/>
        <v>9.4344000000000001</v>
      </c>
      <c r="L17" s="180">
        <f t="shared" si="1"/>
        <v>9.4344000000000001</v>
      </c>
      <c r="M17" s="180">
        <f t="shared" si="1"/>
        <v>9.4344000000000001</v>
      </c>
      <c r="N17" s="180">
        <f t="shared" si="1"/>
        <v>9.4344000000000001</v>
      </c>
      <c r="O17" s="180">
        <f>O15+O16</f>
        <v>9.4344000000000001</v>
      </c>
    </row>
    <row r="18" spans="2:15">
      <c r="B18" s="180" t="s">
        <v>232</v>
      </c>
      <c r="C18" s="180">
        <f>C17+C14</f>
        <v>932.98439999999994</v>
      </c>
      <c r="D18" s="180">
        <f>D17+D14</f>
        <v>890.32439999999997</v>
      </c>
      <c r="E18" s="180">
        <f t="shared" ref="E18:N18" si="2">E17+E14</f>
        <v>830.40440000000001</v>
      </c>
      <c r="F18" s="180">
        <f t="shared" si="2"/>
        <v>835.15440000000001</v>
      </c>
      <c r="G18" s="180">
        <f t="shared" si="2"/>
        <v>885.11439999999993</v>
      </c>
      <c r="H18" s="180">
        <f t="shared" si="2"/>
        <v>952.20439999999996</v>
      </c>
      <c r="I18" s="180">
        <f t="shared" si="2"/>
        <v>994.62440000000004</v>
      </c>
      <c r="J18" s="180">
        <f t="shared" si="2"/>
        <v>990.37440000000004</v>
      </c>
      <c r="K18" s="180">
        <f t="shared" si="2"/>
        <v>963.0444</v>
      </c>
      <c r="L18" s="180">
        <f t="shared" si="2"/>
        <v>920.93439999999998</v>
      </c>
      <c r="M18" s="180">
        <f t="shared" si="2"/>
        <v>940.96439999999996</v>
      </c>
      <c r="N18" s="180">
        <f t="shared" si="2"/>
        <v>934.52440000000001</v>
      </c>
      <c r="O18" s="181">
        <f>O17+O14</f>
        <v>922.55439999999999</v>
      </c>
    </row>
  </sheetData>
  <sheetProtection algorithmName="SHA-512" hashValue="g6YLlJkfaHRFHECwJIciIdEElizd/qdztnyayWYzuENYuhbceNKd3sYfKUewi5/Mb5ceulaC0ahIpdG04jCJYw==" saltValue="jJJ+HGQS79Gxgy+cXierYg==" spinCount="100000" sheet="1" objects="1" scenarios="1" selectLockedCells="1" selectUnlockedCells="1"/>
  <mergeCells count="16">
    <mergeCell ref="C3:M3"/>
    <mergeCell ref="B6:B7"/>
    <mergeCell ref="C6:O6"/>
    <mergeCell ref="C8:C13"/>
    <mergeCell ref="D8:D13"/>
    <mergeCell ref="E8:E13"/>
    <mergeCell ref="F8:F13"/>
    <mergeCell ref="G8:G13"/>
    <mergeCell ref="H8:H13"/>
    <mergeCell ref="I8:I13"/>
    <mergeCell ref="J8:J13"/>
    <mergeCell ref="K8:K13"/>
    <mergeCell ref="L8:L13"/>
    <mergeCell ref="M8:M13"/>
    <mergeCell ref="N8:N13"/>
    <mergeCell ref="O8:O1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AE9715-EBC1-444D-93D4-20ED47D23245}">
  <sheetPr>
    <tabColor rgb="FFFFFFFF"/>
  </sheetPr>
  <dimension ref="A1:Z21"/>
  <sheetViews>
    <sheetView topLeftCell="F1" workbookViewId="0">
      <selection activeCell="B4" sqref="B4:N4"/>
    </sheetView>
  </sheetViews>
  <sheetFormatPr baseColWidth="10" defaultColWidth="10.81640625" defaultRowHeight="14.5"/>
  <cols>
    <col min="2" max="2" width="23.453125" customWidth="1"/>
  </cols>
  <sheetData>
    <row r="1" spans="1:26" ht="15" thickBot="1"/>
    <row r="2" spans="1:26" ht="87" customHeight="1" thickBot="1">
      <c r="A2" s="83"/>
      <c r="B2" s="1"/>
      <c r="C2" s="190" t="s">
        <v>30</v>
      </c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Q2" s="196"/>
      <c r="R2" s="3"/>
      <c r="S2" s="83"/>
      <c r="T2" s="83"/>
      <c r="U2" s="83"/>
      <c r="V2" s="83"/>
      <c r="W2" s="83"/>
      <c r="X2" s="83"/>
      <c r="Y2" s="83"/>
      <c r="Z2" s="83"/>
    </row>
    <row r="4" spans="1:26" ht="36.5" thickBot="1">
      <c r="B4" s="192" t="s">
        <v>1</v>
      </c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5"/>
      <c r="P4" s="5"/>
      <c r="Q4" s="192" t="s">
        <v>31</v>
      </c>
      <c r="R4" s="193"/>
    </row>
    <row r="5" spans="1:26" ht="16" customHeight="1">
      <c r="B5" s="84" t="s">
        <v>3</v>
      </c>
      <c r="C5" s="85" t="s">
        <v>4</v>
      </c>
      <c r="D5" s="85" t="s">
        <v>5</v>
      </c>
      <c r="E5" s="85" t="s">
        <v>6</v>
      </c>
      <c r="F5" s="85" t="s">
        <v>7</v>
      </c>
      <c r="G5" s="85" t="s">
        <v>8</v>
      </c>
      <c r="H5" s="85" t="s">
        <v>9</v>
      </c>
      <c r="I5" s="85" t="s">
        <v>10</v>
      </c>
      <c r="J5" s="85" t="s">
        <v>11</v>
      </c>
      <c r="K5" s="85" t="s">
        <v>12</v>
      </c>
      <c r="L5" s="85" t="s">
        <v>13</v>
      </c>
      <c r="M5" s="85" t="s">
        <v>14</v>
      </c>
      <c r="N5" s="85" t="s">
        <v>15</v>
      </c>
      <c r="O5" s="85" t="s">
        <v>16</v>
      </c>
      <c r="P5" s="5"/>
      <c r="Q5" s="85" t="s">
        <v>17</v>
      </c>
      <c r="R5" s="85" t="s">
        <v>18</v>
      </c>
    </row>
    <row r="6" spans="1:26" ht="20.149999999999999" customHeight="1">
      <c r="B6" s="86" t="s">
        <v>19</v>
      </c>
      <c r="C6" s="87">
        <f>SUM(C7)</f>
        <v>1405</v>
      </c>
      <c r="D6" s="87">
        <f>SUM(D7)</f>
        <v>231.81</v>
      </c>
      <c r="E6" s="87">
        <f t="shared" ref="E6:N6" si="0">SUM(E7)</f>
        <v>497</v>
      </c>
      <c r="F6" s="87">
        <f t="shared" si="0"/>
        <v>1715</v>
      </c>
      <c r="G6" s="87">
        <f t="shared" si="0"/>
        <v>1328.0909999999999</v>
      </c>
      <c r="H6" s="87">
        <f t="shared" si="0"/>
        <v>1680</v>
      </c>
      <c r="I6" s="87">
        <f t="shared" si="0"/>
        <v>1360</v>
      </c>
      <c r="J6" s="87">
        <f t="shared" si="0"/>
        <v>438.2</v>
      </c>
      <c r="K6" s="87">
        <f t="shared" si="0"/>
        <v>1938.9</v>
      </c>
      <c r="L6" s="87">
        <f t="shared" si="0"/>
        <v>260.51300000000003</v>
      </c>
      <c r="M6" s="87">
        <f t="shared" si="0"/>
        <v>3175.4310000000005</v>
      </c>
      <c r="N6" s="87">
        <f t="shared" si="0"/>
        <v>701.2</v>
      </c>
      <c r="O6" s="93">
        <f>SUM(C6:N6)</f>
        <v>14731.145000000002</v>
      </c>
      <c r="P6" s="5"/>
      <c r="Q6" s="86" t="s">
        <v>19</v>
      </c>
      <c r="R6" s="91">
        <f>SUM(R7:R7)</f>
        <v>86</v>
      </c>
    </row>
    <row r="7" spans="1:26" ht="19" customHeight="1">
      <c r="B7" s="79" t="s">
        <v>21</v>
      </c>
      <c r="C7" s="30">
        <v>1405</v>
      </c>
      <c r="D7" s="30">
        <v>231.81</v>
      </c>
      <c r="E7" s="30">
        <v>497</v>
      </c>
      <c r="F7" s="30">
        <v>1715</v>
      </c>
      <c r="G7" s="30">
        <v>1328.0909999999999</v>
      </c>
      <c r="H7" s="30">
        <v>1680</v>
      </c>
      <c r="I7" s="30">
        <v>1360</v>
      </c>
      <c r="J7" s="30">
        <v>438.2</v>
      </c>
      <c r="K7" s="30">
        <v>1938.9</v>
      </c>
      <c r="L7" s="30">
        <v>260.51300000000003</v>
      </c>
      <c r="M7">
        <v>3175.4310000000005</v>
      </c>
      <c r="N7">
        <v>701.2</v>
      </c>
      <c r="O7" s="90">
        <f>SUM(C7:N7)</f>
        <v>14731.145000000002</v>
      </c>
      <c r="P7" s="5"/>
      <c r="Q7" s="79" t="s">
        <v>32</v>
      </c>
      <c r="R7" s="90">
        <v>86</v>
      </c>
    </row>
    <row r="8" spans="1:26" ht="19" customHeight="1">
      <c r="B8" s="86" t="s">
        <v>23</v>
      </c>
      <c r="C8" s="94">
        <f>SUM(C9)</f>
        <v>3.8</v>
      </c>
      <c r="D8" s="94">
        <f t="shared" ref="D8:N8" si="1">SUM(D9)</f>
        <v>0</v>
      </c>
      <c r="E8" s="94">
        <f t="shared" si="1"/>
        <v>6</v>
      </c>
      <c r="F8" s="94">
        <f t="shared" si="1"/>
        <v>10</v>
      </c>
      <c r="G8" s="94">
        <f t="shared" si="1"/>
        <v>6</v>
      </c>
      <c r="H8" s="94">
        <f t="shared" si="1"/>
        <v>2</v>
      </c>
      <c r="I8" s="94">
        <f t="shared" si="1"/>
        <v>6</v>
      </c>
      <c r="J8" s="94">
        <f t="shared" si="1"/>
        <v>1.6719999999999999</v>
      </c>
      <c r="K8" s="94">
        <f t="shared" si="1"/>
        <v>0</v>
      </c>
      <c r="L8" s="94">
        <f t="shared" si="1"/>
        <v>2</v>
      </c>
      <c r="M8" s="94">
        <f t="shared" si="1"/>
        <v>0</v>
      </c>
      <c r="N8" s="94">
        <f t="shared" si="1"/>
        <v>0</v>
      </c>
      <c r="O8" s="95">
        <f>SUM(C8:N8)</f>
        <v>37.471999999999994</v>
      </c>
      <c r="P8" s="5"/>
      <c r="Q8" s="86" t="s">
        <v>23</v>
      </c>
      <c r="R8" s="91">
        <f>SUM(R9:R9)</f>
        <v>7</v>
      </c>
    </row>
    <row r="9" spans="1:26">
      <c r="B9" s="79" t="s">
        <v>32</v>
      </c>
      <c r="C9" s="90">
        <v>3.8</v>
      </c>
      <c r="D9" s="90">
        <v>0</v>
      </c>
      <c r="E9" s="90">
        <v>6</v>
      </c>
      <c r="F9" s="90">
        <v>10</v>
      </c>
      <c r="G9" s="90">
        <v>6</v>
      </c>
      <c r="H9" s="90">
        <v>2</v>
      </c>
      <c r="I9" s="90">
        <v>6</v>
      </c>
      <c r="J9" s="90">
        <v>1.6719999999999999</v>
      </c>
      <c r="K9" s="90">
        <v>0</v>
      </c>
      <c r="L9" s="90">
        <v>2</v>
      </c>
      <c r="M9" s="90">
        <v>0</v>
      </c>
      <c r="N9" s="90">
        <v>0</v>
      </c>
      <c r="O9" s="96">
        <f>SUM(C9:N9)</f>
        <v>37.471999999999994</v>
      </c>
      <c r="P9" s="24"/>
      <c r="Q9" s="79" t="s">
        <v>32</v>
      </c>
      <c r="R9" s="90">
        <v>7</v>
      </c>
    </row>
    <row r="10" spans="1:26" ht="15" thickBot="1">
      <c r="B10" s="11" t="s">
        <v>16</v>
      </c>
      <c r="C10" s="12">
        <f t="shared" ref="C10:N10" si="2">C8+C6</f>
        <v>1408.8</v>
      </c>
      <c r="D10" s="12">
        <f t="shared" si="2"/>
        <v>231.81</v>
      </c>
      <c r="E10" s="12">
        <f t="shared" si="2"/>
        <v>503</v>
      </c>
      <c r="F10" s="12">
        <f t="shared" si="2"/>
        <v>1725</v>
      </c>
      <c r="G10" s="12">
        <f t="shared" si="2"/>
        <v>1334.0909999999999</v>
      </c>
      <c r="H10" s="12">
        <f t="shared" si="2"/>
        <v>1682</v>
      </c>
      <c r="I10" s="12">
        <f t="shared" si="2"/>
        <v>1366</v>
      </c>
      <c r="J10" s="12">
        <f t="shared" si="2"/>
        <v>439.87200000000001</v>
      </c>
      <c r="K10" s="12">
        <f t="shared" si="2"/>
        <v>1938.9</v>
      </c>
      <c r="L10" s="12">
        <f t="shared" si="2"/>
        <v>262.51300000000003</v>
      </c>
      <c r="M10" s="12">
        <f t="shared" si="2"/>
        <v>3175.4310000000005</v>
      </c>
      <c r="N10" s="12">
        <f t="shared" si="2"/>
        <v>701.2</v>
      </c>
      <c r="O10" s="12">
        <f>O8+O6</f>
        <v>14768.617000000002</v>
      </c>
      <c r="P10" s="24"/>
      <c r="Q10" s="11" t="s">
        <v>16</v>
      </c>
      <c r="R10" s="12">
        <f>R8+R6</f>
        <v>93</v>
      </c>
    </row>
    <row r="11" spans="1:26">
      <c r="B11" s="79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</row>
    <row r="12" spans="1:26"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</row>
    <row r="13" spans="1:26">
      <c r="B13" s="192" t="s">
        <v>25</v>
      </c>
      <c r="C13" s="193"/>
      <c r="D13" s="193"/>
      <c r="E13" s="193"/>
      <c r="F13" s="193"/>
      <c r="G13" s="193"/>
      <c r="H13" s="193"/>
      <c r="I13" s="193"/>
      <c r="J13" s="193"/>
      <c r="K13" s="193"/>
      <c r="L13" s="193"/>
      <c r="M13" s="193"/>
      <c r="N13" s="193"/>
      <c r="O13" s="92"/>
      <c r="P13" s="24"/>
    </row>
    <row r="14" spans="1:26">
      <c r="B14" s="85" t="s">
        <v>26</v>
      </c>
      <c r="C14" s="85" t="s">
        <v>4</v>
      </c>
      <c r="D14" s="85" t="s">
        <v>5</v>
      </c>
      <c r="E14" s="85" t="s">
        <v>6</v>
      </c>
      <c r="F14" s="85" t="s">
        <v>7</v>
      </c>
      <c r="G14" s="85" t="s">
        <v>8</v>
      </c>
      <c r="H14" s="85" t="s">
        <v>9</v>
      </c>
      <c r="I14" s="85" t="s">
        <v>10</v>
      </c>
      <c r="J14" s="85" t="s">
        <v>11</v>
      </c>
      <c r="K14" s="85" t="s">
        <v>12</v>
      </c>
      <c r="L14" s="85" t="s">
        <v>13</v>
      </c>
      <c r="M14" s="85" t="s">
        <v>14</v>
      </c>
      <c r="N14" s="85" t="s">
        <v>15</v>
      </c>
      <c r="O14" s="85" t="s">
        <v>16</v>
      </c>
      <c r="P14" s="14"/>
      <c r="Q14" s="24"/>
      <c r="R14" s="24"/>
    </row>
    <row r="15" spans="1:26">
      <c r="B15" s="24" t="s">
        <v>19</v>
      </c>
      <c r="C15" s="92">
        <f>C6*0.9</f>
        <v>1264.5</v>
      </c>
      <c r="D15" s="92">
        <f t="shared" ref="D15:N15" si="3">D6*0.9</f>
        <v>208.62900000000002</v>
      </c>
      <c r="E15" s="92">
        <f t="shared" si="3"/>
        <v>447.3</v>
      </c>
      <c r="F15" s="92">
        <f t="shared" si="3"/>
        <v>1543.5</v>
      </c>
      <c r="G15" s="92">
        <f t="shared" si="3"/>
        <v>1195.2819</v>
      </c>
      <c r="H15" s="92">
        <f t="shared" si="3"/>
        <v>1512</v>
      </c>
      <c r="I15" s="92">
        <f t="shared" si="3"/>
        <v>1224</v>
      </c>
      <c r="J15" s="92">
        <f t="shared" si="3"/>
        <v>394.38</v>
      </c>
      <c r="K15" s="92">
        <f t="shared" si="3"/>
        <v>1745.0100000000002</v>
      </c>
      <c r="L15" s="92">
        <f t="shared" si="3"/>
        <v>234.46170000000004</v>
      </c>
      <c r="M15" s="92">
        <f t="shared" si="3"/>
        <v>2857.8879000000006</v>
      </c>
      <c r="N15" s="92">
        <f t="shared" si="3"/>
        <v>631.08000000000004</v>
      </c>
      <c r="O15" s="92">
        <f t="shared" ref="O15:O19" si="4">+SUM(C15:N15)</f>
        <v>13258.030500000003</v>
      </c>
      <c r="P15" s="24"/>
      <c r="Q15" s="14"/>
      <c r="R15" s="14"/>
    </row>
    <row r="16" spans="1:26">
      <c r="B16" s="24" t="s">
        <v>23</v>
      </c>
      <c r="C16" s="92">
        <f>C8*0.9</f>
        <v>3.42</v>
      </c>
      <c r="D16" s="92">
        <f t="shared" ref="D16:N16" si="5">D8*0.9</f>
        <v>0</v>
      </c>
      <c r="E16" s="92">
        <f t="shared" si="5"/>
        <v>5.4</v>
      </c>
      <c r="F16" s="92">
        <f t="shared" si="5"/>
        <v>9</v>
      </c>
      <c r="G16" s="92">
        <f t="shared" si="5"/>
        <v>5.4</v>
      </c>
      <c r="H16" s="92">
        <f t="shared" si="5"/>
        <v>1.8</v>
      </c>
      <c r="I16" s="92">
        <f t="shared" si="5"/>
        <v>5.4</v>
      </c>
      <c r="J16" s="92">
        <f t="shared" si="5"/>
        <v>1.5047999999999999</v>
      </c>
      <c r="K16" s="92">
        <f t="shared" si="5"/>
        <v>0</v>
      </c>
      <c r="L16" s="92">
        <f t="shared" si="5"/>
        <v>1.8</v>
      </c>
      <c r="M16" s="92">
        <f t="shared" si="5"/>
        <v>0</v>
      </c>
      <c r="N16" s="92">
        <f t="shared" si="5"/>
        <v>0</v>
      </c>
      <c r="O16" s="92">
        <f t="shared" si="4"/>
        <v>33.724800000000002</v>
      </c>
      <c r="P16" s="24"/>
      <c r="Q16" s="24"/>
      <c r="R16" s="24"/>
    </row>
    <row r="17" spans="2:18">
      <c r="B17" s="24" t="s">
        <v>27</v>
      </c>
      <c r="C17" s="92">
        <f>C6*10/100</f>
        <v>140.5</v>
      </c>
      <c r="D17" s="92">
        <f t="shared" ref="D17:N17" si="6">D6*10/100</f>
        <v>23.180999999999997</v>
      </c>
      <c r="E17" s="92">
        <f t="shared" si="6"/>
        <v>49.7</v>
      </c>
      <c r="F17" s="92">
        <f t="shared" si="6"/>
        <v>171.5</v>
      </c>
      <c r="G17" s="92">
        <f t="shared" si="6"/>
        <v>132.8091</v>
      </c>
      <c r="H17" s="92">
        <f t="shared" si="6"/>
        <v>168</v>
      </c>
      <c r="I17" s="92">
        <f t="shared" si="6"/>
        <v>136</v>
      </c>
      <c r="J17" s="92">
        <f t="shared" si="6"/>
        <v>43.82</v>
      </c>
      <c r="K17" s="92">
        <f t="shared" si="6"/>
        <v>193.89</v>
      </c>
      <c r="L17" s="92">
        <f t="shared" si="6"/>
        <v>26.051300000000001</v>
      </c>
      <c r="M17" s="97">
        <f t="shared" si="6"/>
        <v>317.54310000000004</v>
      </c>
      <c r="N17" s="92">
        <f t="shared" si="6"/>
        <v>70.12</v>
      </c>
      <c r="O17" s="92">
        <f t="shared" si="4"/>
        <v>1473.1145000000001</v>
      </c>
      <c r="P17" s="24"/>
      <c r="Q17" s="24"/>
      <c r="R17" s="24"/>
    </row>
    <row r="18" spans="2:18">
      <c r="B18" s="24" t="s">
        <v>28</v>
      </c>
      <c r="C18" s="92">
        <f>C8*10/100</f>
        <v>0.38</v>
      </c>
      <c r="D18" s="92">
        <f t="shared" ref="D18:N18" si="7">D8*10/100</f>
        <v>0</v>
      </c>
      <c r="E18" s="92">
        <f t="shared" si="7"/>
        <v>0.6</v>
      </c>
      <c r="F18" s="92">
        <f t="shared" si="7"/>
        <v>1</v>
      </c>
      <c r="G18" s="92">
        <f t="shared" si="7"/>
        <v>0.6</v>
      </c>
      <c r="H18" s="92">
        <f t="shared" si="7"/>
        <v>0.2</v>
      </c>
      <c r="I18" s="92">
        <f t="shared" si="7"/>
        <v>0.6</v>
      </c>
      <c r="J18" s="92">
        <f t="shared" si="7"/>
        <v>0.16719999999999999</v>
      </c>
      <c r="K18" s="92">
        <f t="shared" si="7"/>
        <v>0</v>
      </c>
      <c r="L18" s="92">
        <f t="shared" si="7"/>
        <v>0.2</v>
      </c>
      <c r="M18" s="92">
        <f t="shared" si="7"/>
        <v>0</v>
      </c>
      <c r="N18" s="92">
        <f t="shared" si="7"/>
        <v>0</v>
      </c>
      <c r="O18" s="92">
        <f t="shared" si="4"/>
        <v>3.7472000000000003</v>
      </c>
      <c r="P18" s="24"/>
      <c r="Q18" s="24"/>
      <c r="R18" s="24"/>
    </row>
    <row r="19" spans="2:18">
      <c r="B19" s="15" t="s">
        <v>16</v>
      </c>
      <c r="C19" s="16">
        <f t="shared" ref="C19:N19" si="8">+SUM(C15:C18)</f>
        <v>1408.8000000000002</v>
      </c>
      <c r="D19" s="16">
        <f t="shared" si="8"/>
        <v>231.81</v>
      </c>
      <c r="E19" s="16">
        <f t="shared" si="8"/>
        <v>503</v>
      </c>
      <c r="F19" s="16">
        <f t="shared" si="8"/>
        <v>1725</v>
      </c>
      <c r="G19" s="16">
        <f t="shared" si="8"/>
        <v>1334.0909999999999</v>
      </c>
      <c r="H19" s="16">
        <f t="shared" si="8"/>
        <v>1682</v>
      </c>
      <c r="I19" s="16">
        <f t="shared" si="8"/>
        <v>1366</v>
      </c>
      <c r="J19" s="16">
        <f t="shared" si="8"/>
        <v>439.87199999999996</v>
      </c>
      <c r="K19" s="16">
        <f t="shared" si="8"/>
        <v>1938.9</v>
      </c>
      <c r="L19" s="16">
        <f t="shared" si="8"/>
        <v>262.51300000000003</v>
      </c>
      <c r="M19" s="16">
        <f t="shared" si="8"/>
        <v>3175.4310000000005</v>
      </c>
      <c r="N19" s="16">
        <f t="shared" si="8"/>
        <v>701.2</v>
      </c>
      <c r="O19" s="16">
        <f t="shared" si="4"/>
        <v>14768.617000000002</v>
      </c>
      <c r="P19" s="24"/>
      <c r="Q19" s="24"/>
      <c r="R19" s="24"/>
    </row>
    <row r="20" spans="2:18">
      <c r="B20" s="98"/>
      <c r="C20" s="99"/>
      <c r="D20" s="99"/>
      <c r="E20" s="99"/>
      <c r="F20" s="99"/>
      <c r="G20" s="99"/>
      <c r="H20" s="99"/>
      <c r="I20" s="99"/>
      <c r="J20" s="99"/>
      <c r="K20" s="99"/>
      <c r="L20" s="99"/>
      <c r="M20" s="99"/>
      <c r="N20" s="99"/>
      <c r="O20" s="99"/>
      <c r="P20" s="24"/>
      <c r="Q20" s="24"/>
      <c r="R20" s="24"/>
    </row>
    <row r="21" spans="2:18" ht="130" customHeight="1">
      <c r="B21" s="194" t="s">
        <v>29</v>
      </c>
      <c r="C21" s="197"/>
      <c r="D21" s="197"/>
      <c r="E21" s="197"/>
      <c r="F21" s="197"/>
      <c r="G21" s="197"/>
      <c r="H21" s="197"/>
      <c r="I21" s="197"/>
      <c r="J21" s="197"/>
      <c r="K21" s="197"/>
      <c r="L21" s="197"/>
      <c r="M21" s="197"/>
      <c r="N21" s="197"/>
      <c r="O21" s="197"/>
      <c r="P21" s="17"/>
      <c r="Q21" s="24"/>
      <c r="R21" s="24"/>
    </row>
  </sheetData>
  <sheetProtection algorithmName="SHA-512" hashValue="/4+mklLRhqCNjk+5JjwOP+yjYtjOze0bUKjtufiDiHJyiJadx/fjsDlARt6Lk990ldqQzkGnOQ3d8calitQyUg==" saltValue="LEfOllpOw0utzxq+gs3V5w==" spinCount="100000" sheet="1" objects="1" scenarios="1" selectLockedCells="1" selectUnlockedCells="1"/>
  <mergeCells count="5">
    <mergeCell ref="C2:Q2"/>
    <mergeCell ref="B4:N4"/>
    <mergeCell ref="Q4:R4"/>
    <mergeCell ref="B13:N13"/>
    <mergeCell ref="B21:O2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Z1000"/>
  <sheetViews>
    <sheetView topLeftCell="G1" workbookViewId="0">
      <selection activeCell="E23" sqref="E23"/>
    </sheetView>
  </sheetViews>
  <sheetFormatPr baseColWidth="10" defaultColWidth="14.453125" defaultRowHeight="15" customHeight="1"/>
  <cols>
    <col min="1" max="1" width="2" customWidth="1"/>
    <col min="2" max="2" width="39.7265625" customWidth="1"/>
    <col min="3" max="3" width="12.81640625" customWidth="1"/>
    <col min="4" max="14" width="11.453125" customWidth="1"/>
    <col min="15" max="15" width="12.81640625" customWidth="1"/>
    <col min="16" max="26" width="10.7265625" customWidth="1"/>
  </cols>
  <sheetData>
    <row r="2" spans="1:26" ht="91.5" customHeight="1">
      <c r="A2" s="103"/>
      <c r="B2" s="1"/>
      <c r="C2" s="190" t="s">
        <v>33</v>
      </c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8"/>
      <c r="O2" s="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</row>
    <row r="4" spans="1:26" ht="14.5">
      <c r="B4" s="192" t="s">
        <v>34</v>
      </c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</row>
    <row r="5" spans="1:26" ht="14.5">
      <c r="B5" s="85"/>
      <c r="C5" s="85" t="s">
        <v>4</v>
      </c>
      <c r="D5" s="85" t="s">
        <v>5</v>
      </c>
      <c r="E5" s="85" t="s">
        <v>6</v>
      </c>
      <c r="F5" s="85" t="s">
        <v>7</v>
      </c>
      <c r="G5" s="85" t="s">
        <v>8</v>
      </c>
      <c r="H5" s="85" t="s">
        <v>9</v>
      </c>
      <c r="I5" s="85" t="s">
        <v>10</v>
      </c>
      <c r="J5" s="85" t="s">
        <v>11</v>
      </c>
      <c r="K5" s="85" t="s">
        <v>12</v>
      </c>
      <c r="L5" s="85" t="s">
        <v>13</v>
      </c>
      <c r="M5" s="85" t="s">
        <v>14</v>
      </c>
      <c r="N5" s="85" t="s">
        <v>15</v>
      </c>
      <c r="O5" s="85" t="s">
        <v>16</v>
      </c>
    </row>
    <row r="6" spans="1:26" ht="14.5">
      <c r="B6" s="19" t="s">
        <v>35</v>
      </c>
      <c r="C6" s="21">
        <v>571342.73339852004</v>
      </c>
      <c r="D6" s="21">
        <v>527530.75732426997</v>
      </c>
      <c r="E6" s="21">
        <v>500370.2934571199</v>
      </c>
      <c r="F6" s="21">
        <v>561691.17529303988</v>
      </c>
      <c r="G6" s="21">
        <v>573523.17065436998</v>
      </c>
      <c r="H6" s="21">
        <v>611363.34326177987</v>
      </c>
      <c r="I6" s="21">
        <v>546728.86328131997</v>
      </c>
      <c r="J6" s="21">
        <v>559916.26904306002</v>
      </c>
      <c r="K6" s="21">
        <v>363544.47119143006</v>
      </c>
      <c r="L6" s="21">
        <v>560890.7290039201</v>
      </c>
      <c r="M6" s="21">
        <v>437796.44616703992</v>
      </c>
      <c r="N6" s="21">
        <v>543626.44482432981</v>
      </c>
      <c r="O6" s="21">
        <f>SUM(C6:N6)</f>
        <v>6358324.6969001992</v>
      </c>
    </row>
    <row r="8" spans="1:26" ht="14.5">
      <c r="B8" s="85"/>
      <c r="C8" s="85" t="s">
        <v>4</v>
      </c>
      <c r="D8" s="85" t="s">
        <v>5</v>
      </c>
      <c r="E8" s="85" t="s">
        <v>6</v>
      </c>
      <c r="F8" s="85" t="s">
        <v>7</v>
      </c>
      <c r="G8" s="85" t="s">
        <v>8</v>
      </c>
      <c r="H8" s="85" t="s">
        <v>9</v>
      </c>
      <c r="I8" s="85" t="s">
        <v>10</v>
      </c>
      <c r="J8" s="85" t="s">
        <v>11</v>
      </c>
      <c r="K8" s="85" t="s">
        <v>12</v>
      </c>
      <c r="L8" s="85" t="s">
        <v>13</v>
      </c>
      <c r="M8" s="85" t="s">
        <v>14</v>
      </c>
      <c r="N8" s="85" t="s">
        <v>15</v>
      </c>
      <c r="O8" s="85" t="s">
        <v>16</v>
      </c>
    </row>
    <row r="9" spans="1:26" ht="14.5">
      <c r="B9" s="19" t="s">
        <v>36</v>
      </c>
      <c r="C9" s="21">
        <f t="shared" ref="C9:N9" si="0">C6-C12</f>
        <v>385194.2624576689</v>
      </c>
      <c r="D9" s="21">
        <f t="shared" si="0"/>
        <v>360841.17048811738</v>
      </c>
      <c r="E9" s="21">
        <f t="shared" si="0"/>
        <v>304740.38420674519</v>
      </c>
      <c r="F9" s="21">
        <f t="shared" si="0"/>
        <v>355056.44491342857</v>
      </c>
      <c r="G9" s="21">
        <f t="shared" si="0"/>
        <v>373327.95281790587</v>
      </c>
      <c r="H9" s="21">
        <f t="shared" si="0"/>
        <v>402624.3139816093</v>
      </c>
      <c r="I9" s="21">
        <f t="shared" si="0"/>
        <v>346744.27076569875</v>
      </c>
      <c r="J9" s="21">
        <f t="shared" si="0"/>
        <v>362636.95634467551</v>
      </c>
      <c r="K9" s="21">
        <f t="shared" si="0"/>
        <v>192754.98374269862</v>
      </c>
      <c r="L9" s="21">
        <f t="shared" si="0"/>
        <v>344638.3908748111</v>
      </c>
      <c r="M9" s="21">
        <f t="shared" si="0"/>
        <v>221559.9921275549</v>
      </c>
      <c r="N9" s="21">
        <f t="shared" si="0"/>
        <v>329738.82773928181</v>
      </c>
      <c r="O9" s="21">
        <f>SUM(C9:N9)</f>
        <v>3979857.9504601955</v>
      </c>
    </row>
    <row r="10" spans="1:26" ht="14.5">
      <c r="B10" s="14"/>
      <c r="C10" s="22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</row>
    <row r="11" spans="1:26" ht="14.5">
      <c r="B11" s="85"/>
      <c r="C11" s="85" t="s">
        <v>4</v>
      </c>
      <c r="D11" s="85" t="s">
        <v>5</v>
      </c>
      <c r="E11" s="85" t="s">
        <v>6</v>
      </c>
      <c r="F11" s="85" t="s">
        <v>7</v>
      </c>
      <c r="G11" s="85" t="s">
        <v>8</v>
      </c>
      <c r="H11" s="85" t="s">
        <v>9</v>
      </c>
      <c r="I11" s="85" t="s">
        <v>10</v>
      </c>
      <c r="J11" s="85" t="s">
        <v>11</v>
      </c>
      <c r="K11" s="85" t="s">
        <v>12</v>
      </c>
      <c r="L11" s="85" t="s">
        <v>13</v>
      </c>
      <c r="M11" s="85" t="s">
        <v>14</v>
      </c>
      <c r="N11" s="85" t="s">
        <v>15</v>
      </c>
      <c r="O11" s="85" t="s">
        <v>16</v>
      </c>
    </row>
    <row r="12" spans="1:26" ht="14.5">
      <c r="B12" s="19" t="s">
        <v>37</v>
      </c>
      <c r="C12" s="21">
        <v>186148.47094085114</v>
      </c>
      <c r="D12" s="21">
        <v>166689.58683615256</v>
      </c>
      <c r="E12" s="21">
        <v>195629.90925037468</v>
      </c>
      <c r="F12" s="21">
        <v>206634.73037961131</v>
      </c>
      <c r="G12" s="21">
        <v>200195.21783646411</v>
      </c>
      <c r="H12" s="21">
        <v>208739.02928017054</v>
      </c>
      <c r="I12" s="21">
        <v>199984.59251562119</v>
      </c>
      <c r="J12" s="21">
        <v>197279.31269838454</v>
      </c>
      <c r="K12" s="21">
        <v>170789.48744873144</v>
      </c>
      <c r="L12" s="21">
        <v>216252.338129109</v>
      </c>
      <c r="M12" s="21">
        <v>216236.45403948502</v>
      </c>
      <c r="N12" s="21">
        <v>213887.617085048</v>
      </c>
      <c r="O12" s="21">
        <f>SUM(C12:N12)</f>
        <v>2378466.7464400036</v>
      </c>
    </row>
    <row r="13" spans="1:26" ht="14.5">
      <c r="B13" s="192"/>
      <c r="C13" s="193"/>
      <c r="D13" s="193"/>
      <c r="E13" s="193"/>
      <c r="F13" s="193"/>
      <c r="G13" s="193"/>
      <c r="H13" s="193"/>
      <c r="I13" s="193"/>
      <c r="J13" s="193"/>
      <c r="K13" s="193"/>
      <c r="L13" s="193"/>
      <c r="M13" s="193"/>
      <c r="N13" s="193"/>
      <c r="O13" s="193"/>
    </row>
    <row r="15" spans="1:26" ht="14.5">
      <c r="B15" s="24" t="s">
        <v>38</v>
      </c>
      <c r="C15" s="25">
        <v>0.3</v>
      </c>
    </row>
    <row r="16" spans="1:26" ht="14.5">
      <c r="B16" s="24" t="s">
        <v>39</v>
      </c>
      <c r="C16" s="25">
        <v>0.7</v>
      </c>
    </row>
    <row r="17" spans="5:5" ht="14.5">
      <c r="E17" s="26"/>
    </row>
    <row r="18" spans="5:5" ht="14.5">
      <c r="E18" s="26"/>
    </row>
    <row r="19" spans="5:5" ht="14.5">
      <c r="E19" s="26"/>
    </row>
    <row r="20" spans="5:5" ht="14.5">
      <c r="E20" s="26"/>
    </row>
    <row r="21" spans="5:5" ht="15.75" customHeight="1">
      <c r="E21" s="26"/>
    </row>
    <row r="22" spans="5:5" ht="15.75" customHeight="1">
      <c r="E22" s="26"/>
    </row>
    <row r="23" spans="5:5" ht="15.75" customHeight="1"/>
    <row r="24" spans="5:5" ht="15.75" customHeight="1"/>
    <row r="25" spans="5:5" ht="15.75" customHeight="1"/>
    <row r="26" spans="5:5" ht="15.75" customHeight="1"/>
    <row r="27" spans="5:5" ht="15.75" customHeight="1"/>
    <row r="28" spans="5:5" ht="15.75" customHeight="1"/>
    <row r="29" spans="5:5" ht="15.75" customHeight="1"/>
    <row r="30" spans="5:5" ht="15.75" customHeight="1"/>
    <row r="31" spans="5:5" ht="15.75" customHeight="1"/>
    <row r="32" spans="5:5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sheetProtection algorithmName="SHA-512" hashValue="LTlYgg2PAPDXmHwDMkPQWdFePThYpiHtddiwlTa311aHNZ5t8tqaHUUIS736rnVIZ2MVdS4GTXMr9nIr8zXgZA==" saltValue="OGjjR3ONwU9tQjzLKKgl6w==" spinCount="100000" sheet="1" objects="1" scenarios="1" selectLockedCells="1" selectUnlockedCells="1"/>
  <mergeCells count="3">
    <mergeCell ref="C2:M2"/>
    <mergeCell ref="B4:O4"/>
    <mergeCell ref="B13:O13"/>
  </mergeCells>
  <pageMargins left="0.7" right="0.7" top="0.75" bottom="0.75" header="0" footer="0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FF"/>
  </sheetPr>
  <dimension ref="A2:Z1000"/>
  <sheetViews>
    <sheetView workbookViewId="0">
      <selection activeCell="L23" sqref="L23"/>
    </sheetView>
  </sheetViews>
  <sheetFormatPr baseColWidth="10" defaultColWidth="14.453125" defaultRowHeight="15" customHeight="1"/>
  <cols>
    <col min="1" max="1" width="2" customWidth="1"/>
    <col min="2" max="2" width="45.453125" customWidth="1"/>
    <col min="3" max="14" width="8.1796875" customWidth="1"/>
    <col min="15" max="15" width="12.453125" customWidth="1"/>
    <col min="16" max="26" width="10.7265625" customWidth="1"/>
  </cols>
  <sheetData>
    <row r="2" spans="1:26" ht="91.5" customHeight="1">
      <c r="A2" s="103"/>
      <c r="B2" s="1"/>
      <c r="C2" s="198" t="s">
        <v>40</v>
      </c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8"/>
      <c r="O2" s="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</row>
    <row r="4" spans="1:26" ht="14.5">
      <c r="B4" s="199" t="s">
        <v>41</v>
      </c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</row>
    <row r="5" spans="1:26" ht="14.5">
      <c r="B5" s="85"/>
      <c r="C5" s="85" t="s">
        <v>4</v>
      </c>
      <c r="D5" s="85" t="s">
        <v>5</v>
      </c>
      <c r="E5" s="85" t="s">
        <v>6</v>
      </c>
      <c r="F5" s="85" t="s">
        <v>7</v>
      </c>
      <c r="G5" s="85" t="s">
        <v>8</v>
      </c>
      <c r="H5" s="85" t="s">
        <v>9</v>
      </c>
      <c r="I5" s="85" t="s">
        <v>10</v>
      </c>
      <c r="J5" s="85" t="s">
        <v>11</v>
      </c>
      <c r="K5" s="85" t="s">
        <v>12</v>
      </c>
      <c r="L5" s="85" t="s">
        <v>13</v>
      </c>
      <c r="M5" s="85" t="s">
        <v>14</v>
      </c>
      <c r="N5" s="85" t="s">
        <v>15</v>
      </c>
      <c r="O5" s="85" t="s">
        <v>16</v>
      </c>
    </row>
    <row r="6" spans="1:26" ht="14.5">
      <c r="B6" s="19" t="s">
        <v>42</v>
      </c>
      <c r="C6" s="19">
        <f t="shared" ref="C6:N6" si="0">C12</f>
        <v>1329</v>
      </c>
      <c r="D6" s="19">
        <f t="shared" si="0"/>
        <v>1510</v>
      </c>
      <c r="E6" s="19">
        <f t="shared" si="0"/>
        <v>1173</v>
      </c>
      <c r="F6" s="19">
        <f t="shared" si="0"/>
        <v>583</v>
      </c>
      <c r="G6" s="19">
        <f t="shared" si="0"/>
        <v>575</v>
      </c>
      <c r="H6" s="19">
        <f t="shared" si="0"/>
        <v>550</v>
      </c>
      <c r="I6" s="19">
        <f t="shared" si="0"/>
        <v>587</v>
      </c>
      <c r="J6" s="19">
        <f t="shared" si="0"/>
        <v>623</v>
      </c>
      <c r="K6" s="19">
        <f t="shared" si="0"/>
        <v>360</v>
      </c>
      <c r="L6" s="19">
        <f t="shared" si="0"/>
        <v>699</v>
      </c>
      <c r="M6" s="19">
        <f t="shared" si="0"/>
        <v>586</v>
      </c>
      <c r="N6" s="19">
        <f t="shared" si="0"/>
        <v>732</v>
      </c>
      <c r="O6" s="19">
        <f>SUM(C6:N6)</f>
        <v>9307</v>
      </c>
    </row>
    <row r="8" spans="1:26" ht="14.5">
      <c r="B8" s="200" t="s">
        <v>43</v>
      </c>
      <c r="C8" s="193"/>
      <c r="D8" s="193"/>
      <c r="E8" s="193"/>
      <c r="F8" s="193"/>
      <c r="G8" s="193"/>
      <c r="H8" s="193"/>
      <c r="I8" s="193"/>
      <c r="J8" s="193"/>
      <c r="K8" s="193"/>
      <c r="L8" s="193"/>
      <c r="M8" s="193"/>
      <c r="N8" s="193"/>
      <c r="O8" s="193"/>
    </row>
    <row r="9" spans="1:26" ht="14.5">
      <c r="B9" s="85" t="s">
        <v>42</v>
      </c>
      <c r="C9" s="85" t="s">
        <v>4</v>
      </c>
      <c r="D9" s="85" t="s">
        <v>5</v>
      </c>
      <c r="E9" s="85" t="s">
        <v>6</v>
      </c>
      <c r="F9" s="85" t="s">
        <v>7</v>
      </c>
      <c r="G9" s="85" t="s">
        <v>8</v>
      </c>
      <c r="H9" s="85" t="s">
        <v>9</v>
      </c>
      <c r="I9" s="85" t="s">
        <v>10</v>
      </c>
      <c r="J9" s="85" t="s">
        <v>11</v>
      </c>
      <c r="K9" s="85" t="s">
        <v>12</v>
      </c>
      <c r="L9" s="85" t="s">
        <v>13</v>
      </c>
      <c r="M9" s="85" t="s">
        <v>14</v>
      </c>
      <c r="N9" s="85" t="s">
        <v>15</v>
      </c>
      <c r="O9" s="85" t="s">
        <v>16</v>
      </c>
    </row>
    <row r="10" spans="1:26" ht="14.5">
      <c r="B10" s="7" t="s">
        <v>44</v>
      </c>
      <c r="C10">
        <f t="shared" ref="C10:N10" si="1">C16</f>
        <v>858</v>
      </c>
      <c r="D10">
        <f t="shared" si="1"/>
        <v>1005</v>
      </c>
      <c r="E10">
        <f t="shared" si="1"/>
        <v>590</v>
      </c>
      <c r="F10">
        <f t="shared" si="1"/>
        <v>0</v>
      </c>
      <c r="G10">
        <f t="shared" si="1"/>
        <v>0</v>
      </c>
      <c r="H10">
        <f t="shared" si="1"/>
        <v>0</v>
      </c>
      <c r="I10">
        <f t="shared" si="1"/>
        <v>0</v>
      </c>
      <c r="J10">
        <f t="shared" si="1"/>
        <v>0</v>
      </c>
      <c r="K10">
        <f t="shared" si="1"/>
        <v>0</v>
      </c>
      <c r="L10">
        <f t="shared" si="1"/>
        <v>8</v>
      </c>
      <c r="M10">
        <f t="shared" si="1"/>
        <v>0</v>
      </c>
      <c r="N10">
        <f t="shared" si="1"/>
        <v>0</v>
      </c>
      <c r="O10" s="14">
        <f t="shared" ref="O10:O12" si="2">SUM(C10:N10)</f>
        <v>2461</v>
      </c>
    </row>
    <row r="11" spans="1:26" ht="14.5">
      <c r="B11" s="7" t="s">
        <v>45</v>
      </c>
      <c r="C11">
        <f t="shared" ref="C11:N11" si="3">C17</f>
        <v>471</v>
      </c>
      <c r="D11">
        <f t="shared" si="3"/>
        <v>505</v>
      </c>
      <c r="E11">
        <f t="shared" si="3"/>
        <v>583</v>
      </c>
      <c r="F11">
        <f t="shared" si="3"/>
        <v>583</v>
      </c>
      <c r="G11">
        <f t="shared" si="3"/>
        <v>575</v>
      </c>
      <c r="H11">
        <f t="shared" si="3"/>
        <v>550</v>
      </c>
      <c r="I11">
        <f t="shared" si="3"/>
        <v>587</v>
      </c>
      <c r="J11">
        <f t="shared" si="3"/>
        <v>623</v>
      </c>
      <c r="K11">
        <f t="shared" si="3"/>
        <v>360</v>
      </c>
      <c r="L11">
        <f t="shared" si="3"/>
        <v>691</v>
      </c>
      <c r="M11">
        <f t="shared" si="3"/>
        <v>586</v>
      </c>
      <c r="N11">
        <f t="shared" si="3"/>
        <v>732</v>
      </c>
      <c r="O11" s="14">
        <f t="shared" si="2"/>
        <v>6846</v>
      </c>
    </row>
    <row r="12" spans="1:26" ht="14.5">
      <c r="B12" s="19" t="s">
        <v>16</v>
      </c>
      <c r="C12" s="19">
        <f t="shared" ref="C12:N12" si="4">SUM(C10:C11)</f>
        <v>1329</v>
      </c>
      <c r="D12" s="19">
        <f t="shared" si="4"/>
        <v>1510</v>
      </c>
      <c r="E12" s="19">
        <f t="shared" si="4"/>
        <v>1173</v>
      </c>
      <c r="F12" s="19">
        <f t="shared" si="4"/>
        <v>583</v>
      </c>
      <c r="G12" s="19">
        <f t="shared" si="4"/>
        <v>575</v>
      </c>
      <c r="H12" s="19">
        <f t="shared" si="4"/>
        <v>550</v>
      </c>
      <c r="I12" s="19">
        <f t="shared" si="4"/>
        <v>587</v>
      </c>
      <c r="J12" s="19">
        <f t="shared" si="4"/>
        <v>623</v>
      </c>
      <c r="K12" s="19">
        <f t="shared" si="4"/>
        <v>360</v>
      </c>
      <c r="L12" s="19">
        <f t="shared" si="4"/>
        <v>699</v>
      </c>
      <c r="M12" s="19">
        <f t="shared" si="4"/>
        <v>586</v>
      </c>
      <c r="N12" s="19">
        <f t="shared" si="4"/>
        <v>732</v>
      </c>
      <c r="O12" s="19">
        <f t="shared" si="2"/>
        <v>9307</v>
      </c>
    </row>
    <row r="13" spans="1:26" ht="14.5"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</row>
    <row r="14" spans="1:26" ht="14.5">
      <c r="B14" s="200" t="s">
        <v>46</v>
      </c>
      <c r="C14" s="193"/>
      <c r="D14" s="193"/>
      <c r="E14" s="193"/>
      <c r="F14" s="193"/>
      <c r="G14" s="193"/>
      <c r="H14" s="193"/>
      <c r="I14" s="193"/>
      <c r="J14" s="193"/>
      <c r="K14" s="193"/>
      <c r="L14" s="193"/>
      <c r="M14" s="193"/>
      <c r="N14" s="193"/>
      <c r="O14" s="193"/>
    </row>
    <row r="15" spans="1:26" ht="14.5">
      <c r="B15" s="85" t="s">
        <v>42</v>
      </c>
      <c r="C15" s="85" t="s">
        <v>4</v>
      </c>
      <c r="D15" s="85" t="s">
        <v>5</v>
      </c>
      <c r="E15" s="85" t="s">
        <v>6</v>
      </c>
      <c r="F15" s="85" t="s">
        <v>7</v>
      </c>
      <c r="G15" s="85" t="s">
        <v>8</v>
      </c>
      <c r="H15" s="85" t="s">
        <v>9</v>
      </c>
      <c r="I15" s="85" t="s">
        <v>10</v>
      </c>
      <c r="J15" s="85" t="s">
        <v>11</v>
      </c>
      <c r="K15" s="85" t="s">
        <v>12</v>
      </c>
      <c r="L15" s="85" t="s">
        <v>13</v>
      </c>
      <c r="M15" s="85" t="s">
        <v>14</v>
      </c>
      <c r="N15" s="85" t="s">
        <v>15</v>
      </c>
      <c r="O15" s="85" t="s">
        <v>16</v>
      </c>
    </row>
    <row r="16" spans="1:26" ht="14.5">
      <c r="B16" s="7" t="s">
        <v>47</v>
      </c>
      <c r="C16">
        <v>858</v>
      </c>
      <c r="D16">
        <v>1005</v>
      </c>
      <c r="E16">
        <v>590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8</v>
      </c>
      <c r="M16">
        <v>0</v>
      </c>
      <c r="N16">
        <v>0</v>
      </c>
      <c r="O16" s="14">
        <f t="shared" ref="O16:O18" si="5">SUM(C16:N16)</f>
        <v>2461</v>
      </c>
    </row>
    <row r="17" spans="2:15" ht="14.5">
      <c r="B17" s="7" t="s">
        <v>48</v>
      </c>
      <c r="C17">
        <v>471</v>
      </c>
      <c r="D17">
        <v>505</v>
      </c>
      <c r="E17">
        <v>583</v>
      </c>
      <c r="F17">
        <v>583</v>
      </c>
      <c r="G17">
        <v>575</v>
      </c>
      <c r="H17">
        <v>550</v>
      </c>
      <c r="I17">
        <v>587</v>
      </c>
      <c r="J17">
        <v>623</v>
      </c>
      <c r="K17">
        <v>360</v>
      </c>
      <c r="L17">
        <v>691</v>
      </c>
      <c r="M17">
        <v>586</v>
      </c>
      <c r="N17">
        <v>732</v>
      </c>
      <c r="O17" s="14">
        <f t="shared" si="5"/>
        <v>6846</v>
      </c>
    </row>
    <row r="18" spans="2:15" ht="14.5">
      <c r="B18" s="19" t="s">
        <v>16</v>
      </c>
      <c r="C18" s="19">
        <f t="shared" ref="C18:N18" si="6">SUM(C16:C17)</f>
        <v>1329</v>
      </c>
      <c r="D18" s="19">
        <f t="shared" si="6"/>
        <v>1510</v>
      </c>
      <c r="E18" s="19">
        <f t="shared" si="6"/>
        <v>1173</v>
      </c>
      <c r="F18" s="19">
        <f t="shared" si="6"/>
        <v>583</v>
      </c>
      <c r="G18" s="19">
        <f t="shared" si="6"/>
        <v>575</v>
      </c>
      <c r="H18" s="19">
        <f t="shared" si="6"/>
        <v>550</v>
      </c>
      <c r="I18" s="19">
        <f t="shared" si="6"/>
        <v>587</v>
      </c>
      <c r="J18" s="19">
        <f t="shared" si="6"/>
        <v>623</v>
      </c>
      <c r="K18" s="19">
        <f t="shared" si="6"/>
        <v>360</v>
      </c>
      <c r="L18" s="19">
        <f t="shared" si="6"/>
        <v>699</v>
      </c>
      <c r="M18" s="19">
        <f t="shared" si="6"/>
        <v>586</v>
      </c>
      <c r="N18" s="19">
        <f t="shared" si="6"/>
        <v>732</v>
      </c>
      <c r="O18" s="19">
        <f t="shared" si="5"/>
        <v>9307</v>
      </c>
    </row>
    <row r="21" spans="2:15" ht="15.75" customHeight="1"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</row>
    <row r="22" spans="2:15" ht="15.75" customHeight="1"/>
    <row r="23" spans="2:15" ht="15.75" customHeight="1"/>
    <row r="24" spans="2:15" ht="15.75" customHeight="1"/>
    <row r="25" spans="2:15" ht="15.75" customHeight="1"/>
    <row r="26" spans="2:15" ht="15.75" customHeight="1"/>
    <row r="27" spans="2:15" ht="15.75" customHeight="1"/>
    <row r="28" spans="2:15" ht="15.75" customHeight="1"/>
    <row r="29" spans="2:15" ht="15.75" customHeight="1"/>
    <row r="30" spans="2:15" ht="15.75" customHeight="1"/>
    <row r="31" spans="2:15" ht="15.75" customHeight="1"/>
    <row r="32" spans="2:15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sheetProtection algorithmName="SHA-512" hashValue="ebBVd4XH0BG2PKu8XN65tNdA8I5U8ag/nvm33/EF0/5QBIeyWRGApXQe2ZremYppRoQcFEcVFpamKP6hZMmNKQ==" saltValue="GYB+j05Sz1a+RicgheSDgw==" spinCount="100000" sheet="1" objects="1" scenarios="1" selectLockedCells="1" selectUnlockedCells="1"/>
  <mergeCells count="4">
    <mergeCell ref="C2:M2"/>
    <mergeCell ref="B4:O4"/>
    <mergeCell ref="B8:O8"/>
    <mergeCell ref="B14:O14"/>
  </mergeCells>
  <pageMargins left="0.7" right="0.7" top="0.75" bottom="0.75" header="0" footer="0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FF"/>
  </sheetPr>
  <dimension ref="A2:Z1000"/>
  <sheetViews>
    <sheetView topLeftCell="F1" workbookViewId="0">
      <selection activeCell="P17" sqref="P17:P19"/>
    </sheetView>
  </sheetViews>
  <sheetFormatPr baseColWidth="10" defaultColWidth="14.453125" defaultRowHeight="15" customHeight="1"/>
  <cols>
    <col min="1" max="1" width="5.81640625" customWidth="1"/>
    <col min="2" max="2" width="33.7265625" customWidth="1"/>
    <col min="3" max="3" width="5.1796875" customWidth="1"/>
    <col min="4" max="5" width="5.453125" customWidth="1"/>
    <col min="6" max="6" width="4.453125" customWidth="1"/>
    <col min="7" max="13" width="5.453125" customWidth="1"/>
    <col min="14" max="14" width="4.453125" customWidth="1"/>
    <col min="15" max="15" width="12.7265625" customWidth="1"/>
    <col min="16" max="16" width="12.453125" customWidth="1"/>
    <col min="17" max="26" width="10.7265625" customWidth="1"/>
  </cols>
  <sheetData>
    <row r="2" spans="1:26" ht="91.5" customHeight="1">
      <c r="A2" s="103"/>
      <c r="B2" s="1"/>
      <c r="C2" s="190" t="s">
        <v>49</v>
      </c>
      <c r="D2" s="191"/>
      <c r="E2" s="191"/>
      <c r="F2" s="191"/>
      <c r="G2" s="191"/>
      <c r="H2" s="191"/>
      <c r="I2" s="191"/>
      <c r="J2" s="191"/>
      <c r="K2" s="191"/>
      <c r="L2" s="2"/>
      <c r="M2" s="18"/>
      <c r="N2" s="18"/>
      <c r="O2" s="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</row>
    <row r="5" spans="1:26" ht="14.5">
      <c r="B5" s="192" t="s">
        <v>50</v>
      </c>
      <c r="C5" s="193"/>
      <c r="D5" s="193"/>
      <c r="E5" s="193"/>
      <c r="F5" s="193"/>
      <c r="G5" s="193"/>
      <c r="H5" s="193"/>
      <c r="I5" s="193"/>
      <c r="J5" s="193"/>
    </row>
    <row r="6" spans="1:26" ht="14.5">
      <c r="B6" s="85"/>
      <c r="C6" s="85" t="s">
        <v>4</v>
      </c>
      <c r="D6" s="85" t="s">
        <v>5</v>
      </c>
      <c r="E6" s="85" t="s">
        <v>6</v>
      </c>
      <c r="F6" s="85" t="s">
        <v>7</v>
      </c>
      <c r="G6" s="85" t="s">
        <v>8</v>
      </c>
      <c r="H6" s="85" t="s">
        <v>9</v>
      </c>
      <c r="I6" s="85" t="s">
        <v>10</v>
      </c>
      <c r="J6" s="85" t="s">
        <v>11</v>
      </c>
      <c r="K6" s="85" t="s">
        <v>12</v>
      </c>
      <c r="L6" s="85" t="s">
        <v>13</v>
      </c>
      <c r="M6" s="85" t="s">
        <v>14</v>
      </c>
      <c r="N6" s="85" t="s">
        <v>15</v>
      </c>
      <c r="O6" s="85" t="s">
        <v>16</v>
      </c>
    </row>
    <row r="7" spans="1:26" ht="14.5">
      <c r="B7" s="27" t="s">
        <v>51</v>
      </c>
      <c r="C7" s="27">
        <f t="shared" ref="C7:N7" si="0">C13</f>
        <v>8</v>
      </c>
      <c r="D7" s="27">
        <f t="shared" si="0"/>
        <v>7</v>
      </c>
      <c r="E7" s="27">
        <f t="shared" si="0"/>
        <v>0</v>
      </c>
      <c r="F7" s="27">
        <f t="shared" si="0"/>
        <v>6</v>
      </c>
      <c r="G7" s="27">
        <f t="shared" si="0"/>
        <v>7</v>
      </c>
      <c r="H7" s="27">
        <f t="shared" si="0"/>
        <v>21</v>
      </c>
      <c r="I7" s="27">
        <f t="shared" si="0"/>
        <v>0</v>
      </c>
      <c r="J7" s="27">
        <f t="shared" si="0"/>
        <v>21</v>
      </c>
      <c r="K7" s="27">
        <f t="shared" si="0"/>
        <v>14</v>
      </c>
      <c r="L7" s="27">
        <f t="shared" si="0"/>
        <v>14</v>
      </c>
      <c r="M7" s="27">
        <f t="shared" si="0"/>
        <v>21</v>
      </c>
      <c r="N7" s="27">
        <f t="shared" si="0"/>
        <v>6</v>
      </c>
      <c r="O7" s="27">
        <f>SUM(C7:N7)</f>
        <v>125</v>
      </c>
    </row>
    <row r="9" spans="1:26" ht="14.5">
      <c r="B9" s="192" t="s">
        <v>52</v>
      </c>
      <c r="C9" s="193"/>
      <c r="D9" s="193"/>
      <c r="E9" s="193"/>
      <c r="F9" s="193"/>
      <c r="G9" s="193"/>
      <c r="H9" s="193"/>
      <c r="I9" s="193"/>
      <c r="J9" s="193"/>
    </row>
    <row r="10" spans="1:26" ht="14.5">
      <c r="B10" s="85" t="s">
        <v>53</v>
      </c>
      <c r="C10" s="85" t="s">
        <v>4</v>
      </c>
      <c r="D10" s="85" t="s">
        <v>5</v>
      </c>
      <c r="E10" s="85" t="s">
        <v>6</v>
      </c>
      <c r="F10" s="85" t="s">
        <v>7</v>
      </c>
      <c r="G10" s="85" t="s">
        <v>8</v>
      </c>
      <c r="H10" s="85" t="s">
        <v>9</v>
      </c>
      <c r="I10" s="85" t="s">
        <v>10</v>
      </c>
      <c r="J10" s="85" t="s">
        <v>11</v>
      </c>
      <c r="K10" s="85" t="s">
        <v>12</v>
      </c>
      <c r="L10" s="85" t="s">
        <v>13</v>
      </c>
      <c r="M10" s="85" t="s">
        <v>14</v>
      </c>
      <c r="N10" s="85" t="s">
        <v>15</v>
      </c>
      <c r="O10" s="85" t="s">
        <v>16</v>
      </c>
    </row>
    <row r="11" spans="1:26" ht="14.5">
      <c r="B11" s="28" t="s">
        <v>54</v>
      </c>
      <c r="C11" s="29">
        <f t="shared" ref="C11:N11" si="1">SUM(C17:C18)</f>
        <v>8</v>
      </c>
      <c r="D11" s="29">
        <f t="shared" si="1"/>
        <v>7</v>
      </c>
      <c r="E11" s="29">
        <f t="shared" si="1"/>
        <v>0</v>
      </c>
      <c r="F11" s="29">
        <f t="shared" si="1"/>
        <v>6</v>
      </c>
      <c r="G11" s="29">
        <f t="shared" si="1"/>
        <v>7</v>
      </c>
      <c r="H11" s="29">
        <f t="shared" si="1"/>
        <v>21</v>
      </c>
      <c r="I11" s="29">
        <f t="shared" si="1"/>
        <v>0</v>
      </c>
      <c r="J11" s="29">
        <f t="shared" si="1"/>
        <v>21</v>
      </c>
      <c r="K11" s="29">
        <f t="shared" si="1"/>
        <v>14</v>
      </c>
      <c r="L11" s="29">
        <f t="shared" si="1"/>
        <v>14</v>
      </c>
      <c r="M11" s="29">
        <f t="shared" si="1"/>
        <v>21</v>
      </c>
      <c r="N11" s="29">
        <f t="shared" si="1"/>
        <v>6</v>
      </c>
      <c r="O11" s="29">
        <f t="shared" ref="O11:O13" si="2">SUM(C11:N11)</f>
        <v>125</v>
      </c>
    </row>
    <row r="12" spans="1:26" ht="14.5">
      <c r="B12" s="28" t="s">
        <v>55</v>
      </c>
      <c r="C12" s="29">
        <f t="shared" ref="C12:N12" si="3">C19</f>
        <v>0</v>
      </c>
      <c r="D12" s="29">
        <f t="shared" si="3"/>
        <v>0</v>
      </c>
      <c r="E12" s="29">
        <f t="shared" si="3"/>
        <v>0</v>
      </c>
      <c r="F12" s="29">
        <f t="shared" si="3"/>
        <v>0</v>
      </c>
      <c r="G12" s="29">
        <f t="shared" si="3"/>
        <v>0</v>
      </c>
      <c r="H12" s="29">
        <f t="shared" si="3"/>
        <v>0</v>
      </c>
      <c r="I12" s="29">
        <f t="shared" si="3"/>
        <v>0</v>
      </c>
      <c r="J12" s="29">
        <f t="shared" si="3"/>
        <v>0</v>
      </c>
      <c r="K12" s="29">
        <f t="shared" si="3"/>
        <v>0</v>
      </c>
      <c r="L12" s="29">
        <f t="shared" si="3"/>
        <v>0</v>
      </c>
      <c r="M12" s="29">
        <f t="shared" si="3"/>
        <v>0</v>
      </c>
      <c r="N12" s="29">
        <f t="shared" si="3"/>
        <v>0</v>
      </c>
      <c r="O12" s="29">
        <f t="shared" si="2"/>
        <v>0</v>
      </c>
    </row>
    <row r="13" spans="1:26" ht="14.5">
      <c r="B13" s="27" t="s">
        <v>16</v>
      </c>
      <c r="C13" s="27">
        <f t="shared" ref="C13:N13" si="4">SUM(C11:C12)</f>
        <v>8</v>
      </c>
      <c r="D13" s="27">
        <f t="shared" si="4"/>
        <v>7</v>
      </c>
      <c r="E13" s="27">
        <f t="shared" si="4"/>
        <v>0</v>
      </c>
      <c r="F13" s="27">
        <f t="shared" si="4"/>
        <v>6</v>
      </c>
      <c r="G13" s="27">
        <f t="shared" si="4"/>
        <v>7</v>
      </c>
      <c r="H13" s="27">
        <f t="shared" si="4"/>
        <v>21</v>
      </c>
      <c r="I13" s="27">
        <f t="shared" si="4"/>
        <v>0</v>
      </c>
      <c r="J13" s="27">
        <f t="shared" si="4"/>
        <v>21</v>
      </c>
      <c r="K13" s="27">
        <f t="shared" si="4"/>
        <v>14</v>
      </c>
      <c r="L13" s="27">
        <f t="shared" si="4"/>
        <v>14</v>
      </c>
      <c r="M13" s="27">
        <f t="shared" si="4"/>
        <v>21</v>
      </c>
      <c r="N13" s="27">
        <f t="shared" si="4"/>
        <v>6</v>
      </c>
      <c r="O13" s="27">
        <f t="shared" si="2"/>
        <v>125</v>
      </c>
    </row>
    <row r="15" spans="1:26" ht="14.5">
      <c r="B15" s="192" t="s">
        <v>56</v>
      </c>
      <c r="C15" s="193"/>
      <c r="D15" s="193"/>
      <c r="E15" s="193"/>
      <c r="F15" s="193"/>
      <c r="G15" s="193"/>
      <c r="H15" s="193"/>
      <c r="I15" s="193"/>
      <c r="J15" s="193"/>
    </row>
    <row r="16" spans="1:26" ht="14.5">
      <c r="B16" s="85" t="s">
        <v>53</v>
      </c>
      <c r="C16" s="85" t="s">
        <v>4</v>
      </c>
      <c r="D16" s="85" t="s">
        <v>5</v>
      </c>
      <c r="E16" s="85" t="s">
        <v>6</v>
      </c>
      <c r="F16" s="85" t="s">
        <v>7</v>
      </c>
      <c r="G16" s="85" t="s">
        <v>8</v>
      </c>
      <c r="H16" s="85" t="s">
        <v>9</v>
      </c>
      <c r="I16" s="85" t="s">
        <v>10</v>
      </c>
      <c r="J16" s="85" t="s">
        <v>11</v>
      </c>
      <c r="K16" s="85" t="s">
        <v>12</v>
      </c>
      <c r="L16" s="85" t="s">
        <v>13</v>
      </c>
      <c r="M16" s="85" t="s">
        <v>14</v>
      </c>
      <c r="N16" s="85" t="s">
        <v>15</v>
      </c>
      <c r="O16" s="85" t="s">
        <v>16</v>
      </c>
    </row>
    <row r="17" spans="2:16" ht="14.5">
      <c r="B17" s="28" t="s">
        <v>57</v>
      </c>
      <c r="C17" s="29">
        <v>0</v>
      </c>
      <c r="D17" s="29">
        <v>7</v>
      </c>
      <c r="E17" s="29">
        <v>0</v>
      </c>
      <c r="F17" s="29">
        <v>6</v>
      </c>
      <c r="G17" s="29">
        <v>7</v>
      </c>
      <c r="H17" s="29">
        <v>21</v>
      </c>
      <c r="I17" s="29">
        <v>0</v>
      </c>
      <c r="J17" s="29">
        <v>0</v>
      </c>
      <c r="K17" s="29">
        <v>7</v>
      </c>
      <c r="L17" s="29">
        <v>7</v>
      </c>
      <c r="M17" s="29">
        <v>7</v>
      </c>
      <c r="N17" s="29">
        <v>0</v>
      </c>
      <c r="O17" s="29">
        <f t="shared" ref="O17:O20" si="5">SUM(C17:N17)</f>
        <v>62</v>
      </c>
      <c r="P17" s="24"/>
    </row>
    <row r="18" spans="2:16" ht="14.5">
      <c r="B18" s="28" t="s">
        <v>58</v>
      </c>
      <c r="C18" s="29">
        <v>8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21</v>
      </c>
      <c r="K18" s="29">
        <v>7</v>
      </c>
      <c r="L18" s="29">
        <v>7</v>
      </c>
      <c r="M18" s="29">
        <v>14</v>
      </c>
      <c r="N18" s="29">
        <v>6</v>
      </c>
      <c r="O18" s="29">
        <f t="shared" si="5"/>
        <v>63</v>
      </c>
      <c r="P18" s="24"/>
    </row>
    <row r="19" spans="2:16" ht="14.5">
      <c r="B19" s="28" t="s">
        <v>59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0</v>
      </c>
      <c r="L19" s="29">
        <v>0</v>
      </c>
      <c r="M19" s="29">
        <v>0</v>
      </c>
      <c r="N19" s="29">
        <v>0</v>
      </c>
      <c r="O19" s="29">
        <f t="shared" si="5"/>
        <v>0</v>
      </c>
      <c r="P19" s="24"/>
    </row>
    <row r="20" spans="2:16" ht="14.5">
      <c r="B20" s="27" t="s">
        <v>16</v>
      </c>
      <c r="C20" s="27">
        <f t="shared" ref="C20:N20" si="6">SUM(C17:C19)</f>
        <v>8</v>
      </c>
      <c r="D20" s="27">
        <f t="shared" si="6"/>
        <v>7</v>
      </c>
      <c r="E20" s="27">
        <f t="shared" si="6"/>
        <v>0</v>
      </c>
      <c r="F20" s="27">
        <f t="shared" si="6"/>
        <v>6</v>
      </c>
      <c r="G20" s="27">
        <f t="shared" si="6"/>
        <v>7</v>
      </c>
      <c r="H20" s="27">
        <f t="shared" si="6"/>
        <v>21</v>
      </c>
      <c r="I20" s="27">
        <f t="shared" si="6"/>
        <v>0</v>
      </c>
      <c r="J20" s="27">
        <f t="shared" si="6"/>
        <v>21</v>
      </c>
      <c r="K20" s="27">
        <f t="shared" si="6"/>
        <v>14</v>
      </c>
      <c r="L20" s="27">
        <f t="shared" si="6"/>
        <v>14</v>
      </c>
      <c r="M20" s="27">
        <f t="shared" si="6"/>
        <v>21</v>
      </c>
      <c r="N20" s="27">
        <f t="shared" si="6"/>
        <v>6</v>
      </c>
      <c r="O20" s="27">
        <f t="shared" si="5"/>
        <v>125</v>
      </c>
    </row>
    <row r="21" spans="2:16" ht="15.75" customHeight="1"/>
    <row r="22" spans="2:16" ht="15.75" customHeight="1"/>
    <row r="23" spans="2:16" ht="15.75" customHeight="1"/>
    <row r="24" spans="2:16" ht="15.75" customHeight="1"/>
    <row r="25" spans="2:16" ht="15.75" customHeight="1"/>
    <row r="26" spans="2:16" ht="15.75" customHeight="1"/>
    <row r="27" spans="2:16" ht="15.75" customHeight="1"/>
    <row r="28" spans="2:16" ht="15.75" customHeight="1"/>
    <row r="29" spans="2:16" ht="15.75" customHeight="1"/>
    <row r="30" spans="2:16" ht="15.75" customHeight="1"/>
    <row r="31" spans="2:16" ht="15.75" customHeight="1"/>
    <row r="32" spans="2:16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sheetProtection algorithmName="SHA-512" hashValue="7TEPOFTs16mhCz8biouMbvJ5CBICYM6zPiTQ2wcRY38+xZ1qaYOwTE2Ba4Bnmt3IDdyl+5X97rsTFd4sNY4BdQ==" saltValue="QBE24aQ0GGslti+/dPMZ2Q==" spinCount="100000" sheet="1" objects="1" scenarios="1" selectLockedCells="1" selectUnlockedCells="1"/>
  <mergeCells count="4">
    <mergeCell ref="C2:K2"/>
    <mergeCell ref="B5:J5"/>
    <mergeCell ref="B9:J9"/>
    <mergeCell ref="B15:J15"/>
  </mergeCells>
  <pageMargins left="0.7" right="0.7" top="0.75" bottom="0.75" header="0" footer="0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Z1000"/>
  <sheetViews>
    <sheetView topLeftCell="B1" workbookViewId="0">
      <selection activeCell="S29" sqref="S29"/>
    </sheetView>
  </sheetViews>
  <sheetFormatPr baseColWidth="10" defaultColWidth="14.453125" defaultRowHeight="15" customHeight="1"/>
  <cols>
    <col min="1" max="1" width="2" customWidth="1"/>
    <col min="2" max="2" width="41.1796875" customWidth="1"/>
    <col min="3" max="3" width="7.81640625" customWidth="1"/>
    <col min="4" max="7" width="6.7265625" customWidth="1"/>
    <col min="8" max="8" width="5" customWidth="1"/>
    <col min="9" max="9" width="7.7265625" customWidth="1"/>
    <col min="10" max="10" width="5.81640625" customWidth="1"/>
    <col min="11" max="11" width="6.453125" customWidth="1"/>
    <col min="12" max="12" width="7.81640625" customWidth="1"/>
    <col min="13" max="13" width="5.26953125" customWidth="1"/>
    <col min="14" max="14" width="5" customWidth="1"/>
    <col min="15" max="15" width="10.81640625" customWidth="1"/>
    <col min="16" max="16" width="12.1796875" customWidth="1"/>
    <col min="17" max="17" width="8.81640625" customWidth="1"/>
    <col min="18" max="18" width="17.81640625" customWidth="1"/>
    <col min="19" max="19" width="19" customWidth="1"/>
    <col min="20" max="20" width="16.1796875" customWidth="1"/>
    <col min="21" max="26" width="10.7265625" customWidth="1"/>
  </cols>
  <sheetData>
    <row r="2" spans="1:26" ht="91.5" customHeight="1">
      <c r="A2" s="103"/>
      <c r="B2" s="1"/>
      <c r="C2" s="198" t="s">
        <v>60</v>
      </c>
      <c r="D2" s="191"/>
      <c r="E2" s="191"/>
      <c r="F2" s="191"/>
      <c r="G2" s="191"/>
      <c r="H2" s="191"/>
      <c r="I2" s="191"/>
      <c r="J2" s="191"/>
      <c r="K2" s="191"/>
      <c r="L2" s="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</row>
    <row r="4" spans="1:26" ht="14.5">
      <c r="B4" s="192" t="s">
        <v>61</v>
      </c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</row>
    <row r="5" spans="1:26" ht="29">
      <c r="B5" s="77" t="s">
        <v>62</v>
      </c>
      <c r="C5" s="78" t="s">
        <v>4</v>
      </c>
      <c r="D5" s="78" t="s">
        <v>5</v>
      </c>
      <c r="E5" s="78" t="s">
        <v>6</v>
      </c>
      <c r="F5" s="78" t="s">
        <v>7</v>
      </c>
      <c r="G5" s="78" t="s">
        <v>8</v>
      </c>
      <c r="H5" s="78" t="s">
        <v>9</v>
      </c>
      <c r="I5" s="78" t="s">
        <v>10</v>
      </c>
      <c r="J5" s="78" t="s">
        <v>63</v>
      </c>
      <c r="K5" s="78" t="s">
        <v>12</v>
      </c>
      <c r="L5" s="78" t="s">
        <v>13</v>
      </c>
      <c r="M5" s="78" t="s">
        <v>14</v>
      </c>
      <c r="N5" s="78" t="s">
        <v>15</v>
      </c>
      <c r="O5" s="78" t="s">
        <v>16</v>
      </c>
      <c r="R5" s="78" t="s">
        <v>64</v>
      </c>
      <c r="S5" s="106" t="s">
        <v>65</v>
      </c>
      <c r="T5" s="106" t="s">
        <v>66</v>
      </c>
    </row>
    <row r="6" spans="1:26" ht="14.5">
      <c r="B6" s="7" t="s">
        <v>67</v>
      </c>
      <c r="C6" s="30">
        <f>D15</f>
        <v>0</v>
      </c>
      <c r="D6" s="30">
        <f t="shared" ref="D6:N6" si="0">E15</f>
        <v>0</v>
      </c>
      <c r="E6" s="30">
        <f t="shared" si="0"/>
        <v>0</v>
      </c>
      <c r="F6" s="30">
        <f t="shared" si="0"/>
        <v>0</v>
      </c>
      <c r="G6" s="30">
        <f t="shared" si="0"/>
        <v>0</v>
      </c>
      <c r="H6" s="30">
        <f t="shared" si="0"/>
        <v>0</v>
      </c>
      <c r="I6" s="30">
        <f t="shared" si="0"/>
        <v>0</v>
      </c>
      <c r="J6" s="30">
        <f t="shared" si="0"/>
        <v>0</v>
      </c>
      <c r="K6" s="30">
        <f t="shared" si="0"/>
        <v>0</v>
      </c>
      <c r="L6" s="30">
        <f t="shared" si="0"/>
        <v>0</v>
      </c>
      <c r="M6" s="30">
        <f t="shared" si="0"/>
        <v>0</v>
      </c>
      <c r="N6" s="30">
        <f t="shared" si="0"/>
        <v>0</v>
      </c>
      <c r="O6" s="31">
        <f t="shared" ref="O6:O11" si="1">SUM(C6:N6)</f>
        <v>0</v>
      </c>
      <c r="R6" s="80" t="str">
        <f>B6</f>
        <v>R12</v>
      </c>
      <c r="S6" s="80">
        <f t="shared" ref="S6" si="2">S7+S8</f>
        <v>2</v>
      </c>
      <c r="T6" s="80">
        <f>T7+T8</f>
        <v>0</v>
      </c>
    </row>
    <row r="7" spans="1:26" ht="14.5">
      <c r="B7" s="7" t="s">
        <v>68</v>
      </c>
      <c r="C7" s="30">
        <f>D16</f>
        <v>0</v>
      </c>
      <c r="D7" s="30">
        <f t="shared" ref="D7:N7" si="3">E16</f>
        <v>0</v>
      </c>
      <c r="E7" s="30">
        <f t="shared" si="3"/>
        <v>0</v>
      </c>
      <c r="F7" s="30">
        <f t="shared" si="3"/>
        <v>0</v>
      </c>
      <c r="G7" s="30">
        <f t="shared" si="3"/>
        <v>0</v>
      </c>
      <c r="H7" s="30">
        <f t="shared" si="3"/>
        <v>0</v>
      </c>
      <c r="I7" s="30">
        <f t="shared" si="3"/>
        <v>0</v>
      </c>
      <c r="J7" s="30">
        <f t="shared" si="3"/>
        <v>0</v>
      </c>
      <c r="K7" s="30">
        <f t="shared" si="3"/>
        <v>0</v>
      </c>
      <c r="L7" s="30">
        <f t="shared" si="3"/>
        <v>0</v>
      </c>
      <c r="M7" s="30">
        <f t="shared" si="3"/>
        <v>0</v>
      </c>
      <c r="N7" s="30">
        <f t="shared" si="3"/>
        <v>0</v>
      </c>
      <c r="O7" s="24">
        <f t="shared" si="1"/>
        <v>0</v>
      </c>
      <c r="R7" s="24" t="s">
        <v>69</v>
      </c>
      <c r="S7" s="24">
        <v>1</v>
      </c>
    </row>
    <row r="8" spans="1:26" ht="14.5">
      <c r="B8" s="7" t="s">
        <v>70</v>
      </c>
      <c r="C8" s="30">
        <f>D17</f>
        <v>0</v>
      </c>
      <c r="D8" s="30">
        <f t="shared" ref="D8:N8" si="4">E17</f>
        <v>0</v>
      </c>
      <c r="E8" s="30">
        <f t="shared" si="4"/>
        <v>0</v>
      </c>
      <c r="F8" s="30">
        <f t="shared" si="4"/>
        <v>0</v>
      </c>
      <c r="G8" s="30">
        <f t="shared" si="4"/>
        <v>0</v>
      </c>
      <c r="H8" s="30">
        <f t="shared" si="4"/>
        <v>0</v>
      </c>
      <c r="I8" s="30">
        <f t="shared" si="4"/>
        <v>0</v>
      </c>
      <c r="J8" s="30">
        <f t="shared" si="4"/>
        <v>0</v>
      </c>
      <c r="K8" s="30">
        <f t="shared" si="4"/>
        <v>0</v>
      </c>
      <c r="L8" s="30">
        <f t="shared" si="4"/>
        <v>0</v>
      </c>
      <c r="M8" s="30">
        <f t="shared" si="4"/>
        <v>0</v>
      </c>
      <c r="N8" s="30">
        <f t="shared" si="4"/>
        <v>0</v>
      </c>
      <c r="O8" s="24">
        <f t="shared" si="1"/>
        <v>0</v>
      </c>
      <c r="R8" s="24" t="s">
        <v>71</v>
      </c>
      <c r="S8" s="24">
        <v>1</v>
      </c>
    </row>
    <row r="9" spans="1:26" ht="14.5">
      <c r="B9" s="7" t="s">
        <v>72</v>
      </c>
      <c r="C9" s="30">
        <f>D18</f>
        <v>0</v>
      </c>
      <c r="D9" s="30">
        <f t="shared" ref="D9:N9" si="5">E18</f>
        <v>0</v>
      </c>
      <c r="E9" s="30">
        <f t="shared" si="5"/>
        <v>0</v>
      </c>
      <c r="F9" s="30">
        <f t="shared" si="5"/>
        <v>0</v>
      </c>
      <c r="G9" s="30">
        <f t="shared" si="5"/>
        <v>0</v>
      </c>
      <c r="H9" s="26">
        <f t="shared" si="5"/>
        <v>0.86</v>
      </c>
      <c r="I9" s="30">
        <f t="shared" si="5"/>
        <v>0</v>
      </c>
      <c r="J9" s="30">
        <f t="shared" si="5"/>
        <v>0</v>
      </c>
      <c r="K9" s="30">
        <f t="shared" si="5"/>
        <v>0</v>
      </c>
      <c r="L9" s="30">
        <f t="shared" si="5"/>
        <v>0</v>
      </c>
      <c r="M9" s="30">
        <f t="shared" si="5"/>
        <v>0</v>
      </c>
      <c r="N9" s="30">
        <f t="shared" si="5"/>
        <v>0</v>
      </c>
      <c r="O9" s="24">
        <f t="shared" si="1"/>
        <v>0.86</v>
      </c>
      <c r="R9" s="80" t="str">
        <f>B7</f>
        <v>R134a</v>
      </c>
      <c r="S9" s="80">
        <f t="shared" ref="S9" si="6">SUM(S10:S15)</f>
        <v>15</v>
      </c>
      <c r="T9" s="80">
        <f>SUM(T10:T15)</f>
        <v>0</v>
      </c>
    </row>
    <row r="10" spans="1:26" ht="14.5">
      <c r="B10" s="7" t="s">
        <v>73</v>
      </c>
      <c r="C10" s="30">
        <f>D19</f>
        <v>0</v>
      </c>
      <c r="D10" s="30">
        <f t="shared" ref="D10:N10" si="7">E19</f>
        <v>0</v>
      </c>
      <c r="E10" s="30">
        <f t="shared" si="7"/>
        <v>0</v>
      </c>
      <c r="F10" s="30">
        <f t="shared" si="7"/>
        <v>0</v>
      </c>
      <c r="G10" s="30">
        <f t="shared" si="7"/>
        <v>0</v>
      </c>
      <c r="H10" s="30">
        <f t="shared" si="7"/>
        <v>0</v>
      </c>
      <c r="I10" s="30">
        <f t="shared" si="7"/>
        <v>0</v>
      </c>
      <c r="J10" s="30">
        <f t="shared" si="7"/>
        <v>0</v>
      </c>
      <c r="K10" s="30">
        <f t="shared" si="7"/>
        <v>0</v>
      </c>
      <c r="L10" s="30">
        <f t="shared" si="7"/>
        <v>0</v>
      </c>
      <c r="M10" s="30">
        <f t="shared" si="7"/>
        <v>0</v>
      </c>
      <c r="N10" s="30">
        <f t="shared" si="7"/>
        <v>0</v>
      </c>
      <c r="O10" s="24">
        <f t="shared" si="1"/>
        <v>0</v>
      </c>
      <c r="R10" s="24" t="s">
        <v>74</v>
      </c>
      <c r="S10" s="130">
        <v>1</v>
      </c>
    </row>
    <row r="11" spans="1:26" ht="14.5">
      <c r="B11" s="11" t="s">
        <v>16</v>
      </c>
      <c r="C11" s="32">
        <f t="shared" ref="C11:N11" si="8">SUM(C6:C10)</f>
        <v>0</v>
      </c>
      <c r="D11" s="32">
        <f t="shared" si="8"/>
        <v>0</v>
      </c>
      <c r="E11" s="32">
        <f t="shared" si="8"/>
        <v>0</v>
      </c>
      <c r="F11" s="27">
        <f t="shared" si="8"/>
        <v>0</v>
      </c>
      <c r="G11" s="27">
        <f t="shared" si="8"/>
        <v>0</v>
      </c>
      <c r="H11" s="21">
        <f t="shared" si="8"/>
        <v>0.86</v>
      </c>
      <c r="I11" s="27">
        <f t="shared" si="8"/>
        <v>0</v>
      </c>
      <c r="J11" s="27">
        <f t="shared" si="8"/>
        <v>0</v>
      </c>
      <c r="K11" s="27">
        <f t="shared" si="8"/>
        <v>0</v>
      </c>
      <c r="L11" s="27">
        <f t="shared" si="8"/>
        <v>0</v>
      </c>
      <c r="M11" s="27">
        <f t="shared" si="8"/>
        <v>0</v>
      </c>
      <c r="N11" s="27">
        <f t="shared" si="8"/>
        <v>0</v>
      </c>
      <c r="O11" s="27">
        <f t="shared" si="1"/>
        <v>0.86</v>
      </c>
      <c r="R11" s="24" t="s">
        <v>75</v>
      </c>
      <c r="S11" s="130">
        <v>2</v>
      </c>
    </row>
    <row r="12" spans="1:26" ht="14.5">
      <c r="B12" s="33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R12" s="24" t="s">
        <v>76</v>
      </c>
      <c r="S12" s="130">
        <v>1</v>
      </c>
    </row>
    <row r="13" spans="1:26" ht="14.5">
      <c r="B13" s="192" t="s">
        <v>52</v>
      </c>
      <c r="C13" s="193"/>
      <c r="D13" s="193"/>
      <c r="E13" s="193"/>
      <c r="F13" s="193"/>
      <c r="G13" s="193"/>
      <c r="H13" s="193"/>
      <c r="I13" s="193"/>
      <c r="J13" s="193"/>
      <c r="K13" s="193"/>
      <c r="L13" s="193"/>
      <c r="M13" s="193"/>
      <c r="N13" s="193"/>
      <c r="O13" s="193"/>
      <c r="P13" s="193"/>
      <c r="R13" s="24" t="s">
        <v>69</v>
      </c>
      <c r="S13" s="130">
        <v>1</v>
      </c>
    </row>
    <row r="14" spans="1:26" ht="36.75" customHeight="1">
      <c r="B14" s="77" t="s">
        <v>77</v>
      </c>
      <c r="C14" s="106" t="s">
        <v>78</v>
      </c>
      <c r="D14" s="78" t="s">
        <v>4</v>
      </c>
      <c r="E14" s="78" t="s">
        <v>5</v>
      </c>
      <c r="F14" s="78" t="s">
        <v>6</v>
      </c>
      <c r="G14" s="78" t="s">
        <v>7</v>
      </c>
      <c r="H14" s="78" t="s">
        <v>8</v>
      </c>
      <c r="I14" s="78" t="s">
        <v>9</v>
      </c>
      <c r="J14" s="78" t="s">
        <v>10</v>
      </c>
      <c r="K14" s="78" t="s">
        <v>63</v>
      </c>
      <c r="L14" s="78" t="s">
        <v>12</v>
      </c>
      <c r="M14" s="78" t="s">
        <v>13</v>
      </c>
      <c r="N14" s="78" t="s">
        <v>14</v>
      </c>
      <c r="O14" s="78" t="s">
        <v>15</v>
      </c>
      <c r="P14" s="78" t="s">
        <v>16</v>
      </c>
      <c r="R14" s="35" t="s">
        <v>79</v>
      </c>
      <c r="S14" s="130">
        <v>2</v>
      </c>
    </row>
    <row r="15" spans="1:26" ht="14.5">
      <c r="B15" s="33" t="s">
        <v>80</v>
      </c>
      <c r="C15" s="7" t="s">
        <v>67</v>
      </c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0">
        <f t="shared" ref="P15:P19" si="9">SUM(D15:O15)</f>
        <v>0</v>
      </c>
      <c r="R15" s="24" t="s">
        <v>71</v>
      </c>
      <c r="S15" s="130">
        <v>8</v>
      </c>
    </row>
    <row r="16" spans="1:26" ht="14.5">
      <c r="B16" s="33"/>
      <c r="C16" s="7" t="s">
        <v>68</v>
      </c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0">
        <f t="shared" si="9"/>
        <v>0</v>
      </c>
      <c r="R16" s="80" t="str">
        <f>B8</f>
        <v>R22</v>
      </c>
      <c r="S16" s="80">
        <f>SUM(S17:S18)</f>
        <v>5</v>
      </c>
      <c r="T16" s="80">
        <f>T17+T18</f>
        <v>0</v>
      </c>
    </row>
    <row r="17" spans="2:20" ht="14.5">
      <c r="B17" s="33"/>
      <c r="C17" s="7" t="s">
        <v>70</v>
      </c>
      <c r="D17" s="34">
        <f t="shared" ref="D17:O17" si="10">D27+D30</f>
        <v>0</v>
      </c>
      <c r="E17" s="34">
        <f t="shared" si="10"/>
        <v>0</v>
      </c>
      <c r="F17" s="34">
        <f t="shared" si="10"/>
        <v>0</v>
      </c>
      <c r="G17" s="34">
        <f t="shared" si="10"/>
        <v>0</v>
      </c>
      <c r="H17" s="34">
        <f t="shared" si="10"/>
        <v>0</v>
      </c>
      <c r="I17" s="34">
        <f t="shared" si="10"/>
        <v>0</v>
      </c>
      <c r="J17" s="34">
        <f t="shared" si="10"/>
        <v>0</v>
      </c>
      <c r="K17" s="34">
        <f t="shared" si="10"/>
        <v>0</v>
      </c>
      <c r="L17" s="34">
        <f t="shared" si="10"/>
        <v>0</v>
      </c>
      <c r="M17" s="34">
        <f t="shared" si="10"/>
        <v>0</v>
      </c>
      <c r="N17" s="34">
        <f t="shared" si="10"/>
        <v>0</v>
      </c>
      <c r="O17" s="34">
        <f t="shared" si="10"/>
        <v>0</v>
      </c>
      <c r="P17" s="30">
        <f t="shared" si="9"/>
        <v>0</v>
      </c>
      <c r="R17" s="24" t="s">
        <v>74</v>
      </c>
      <c r="S17" s="24">
        <v>4</v>
      </c>
    </row>
    <row r="18" spans="2:20" ht="14.5">
      <c r="B18" s="33"/>
      <c r="C18" s="7" t="s">
        <v>72</v>
      </c>
      <c r="D18" s="34">
        <f t="shared" ref="D18:O18" si="11">D31+D34</f>
        <v>0</v>
      </c>
      <c r="E18" s="34">
        <f t="shared" si="11"/>
        <v>0</v>
      </c>
      <c r="F18" s="34">
        <f t="shared" si="11"/>
        <v>0</v>
      </c>
      <c r="G18" s="34">
        <f t="shared" si="11"/>
        <v>0</v>
      </c>
      <c r="H18" s="34">
        <f t="shared" si="11"/>
        <v>0</v>
      </c>
      <c r="I18" s="23">
        <f t="shared" si="11"/>
        <v>0.86</v>
      </c>
      <c r="J18" s="34">
        <f t="shared" si="11"/>
        <v>0</v>
      </c>
      <c r="K18" s="34">
        <f t="shared" si="11"/>
        <v>0</v>
      </c>
      <c r="L18" s="34">
        <f t="shared" si="11"/>
        <v>0</v>
      </c>
      <c r="M18" s="34">
        <f t="shared" si="11"/>
        <v>0</v>
      </c>
      <c r="N18" s="34">
        <f t="shared" si="11"/>
        <v>0</v>
      </c>
      <c r="O18" s="34">
        <f t="shared" si="11"/>
        <v>0</v>
      </c>
      <c r="P18" s="30">
        <f t="shared" si="9"/>
        <v>0.86</v>
      </c>
      <c r="R18" s="24" t="s">
        <v>75</v>
      </c>
      <c r="S18" s="24">
        <v>1</v>
      </c>
    </row>
    <row r="19" spans="2:20" ht="14.5">
      <c r="C19" s="7" t="s">
        <v>73</v>
      </c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0">
        <f t="shared" si="9"/>
        <v>0</v>
      </c>
      <c r="R19" s="80" t="str">
        <f>B9</f>
        <v>R404A</v>
      </c>
      <c r="S19" s="80">
        <f>SUM(S20:S22)</f>
        <v>6</v>
      </c>
      <c r="T19" s="80">
        <f>T20+T21+T22</f>
        <v>0.86</v>
      </c>
    </row>
    <row r="20" spans="2:20" ht="14.5">
      <c r="B20" s="80" t="s">
        <v>81</v>
      </c>
      <c r="C20" s="80"/>
      <c r="D20" s="81">
        <f t="shared" ref="D20:O20" si="12">SUM(D15:D19)</f>
        <v>0</v>
      </c>
      <c r="E20" s="81">
        <f t="shared" si="12"/>
        <v>0</v>
      </c>
      <c r="F20" s="81">
        <f t="shared" si="12"/>
        <v>0</v>
      </c>
      <c r="G20" s="81">
        <f t="shared" si="12"/>
        <v>0</v>
      </c>
      <c r="H20" s="81">
        <f t="shared" si="12"/>
        <v>0</v>
      </c>
      <c r="I20" s="81">
        <f t="shared" si="12"/>
        <v>0.86</v>
      </c>
      <c r="J20" s="81">
        <f t="shared" si="12"/>
        <v>0</v>
      </c>
      <c r="K20" s="81">
        <f t="shared" si="12"/>
        <v>0</v>
      </c>
      <c r="L20" s="81">
        <f t="shared" si="12"/>
        <v>0</v>
      </c>
      <c r="M20" s="81">
        <f t="shared" si="12"/>
        <v>0</v>
      </c>
      <c r="N20" s="81">
        <f t="shared" si="12"/>
        <v>0</v>
      </c>
      <c r="O20" s="81">
        <f t="shared" si="12"/>
        <v>0</v>
      </c>
      <c r="P20" s="80">
        <f>SUM(C20:O20)</f>
        <v>0.86</v>
      </c>
      <c r="R20" s="24" t="s">
        <v>82</v>
      </c>
      <c r="S20" s="24">
        <v>1</v>
      </c>
      <c r="T20">
        <v>0.86</v>
      </c>
    </row>
    <row r="21" spans="2:20" ht="15.75" customHeight="1">
      <c r="B21" s="14" t="s">
        <v>83</v>
      </c>
      <c r="C21" s="7" t="s">
        <v>68</v>
      </c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R21" t="s">
        <v>69</v>
      </c>
      <c r="S21">
        <v>1</v>
      </c>
    </row>
    <row r="22" spans="2:20" ht="15.75" customHeight="1">
      <c r="B22" s="80" t="s">
        <v>84</v>
      </c>
      <c r="C22" s="80"/>
      <c r="D22" s="81">
        <f t="shared" ref="D22:P22" si="13">SUM(D21)</f>
        <v>0</v>
      </c>
      <c r="E22" s="81">
        <f t="shared" si="13"/>
        <v>0</v>
      </c>
      <c r="F22" s="81">
        <f t="shared" si="13"/>
        <v>0</v>
      </c>
      <c r="G22" s="81">
        <f t="shared" si="13"/>
        <v>0</v>
      </c>
      <c r="H22" s="81">
        <f t="shared" si="13"/>
        <v>0</v>
      </c>
      <c r="I22" s="81">
        <f t="shared" si="13"/>
        <v>0</v>
      </c>
      <c r="J22" s="81">
        <f t="shared" si="13"/>
        <v>0</v>
      </c>
      <c r="K22" s="81">
        <f t="shared" si="13"/>
        <v>0</v>
      </c>
      <c r="L22" s="81">
        <f t="shared" si="13"/>
        <v>0</v>
      </c>
      <c r="M22" s="81">
        <f t="shared" si="13"/>
        <v>0</v>
      </c>
      <c r="N22" s="81">
        <f t="shared" si="13"/>
        <v>0</v>
      </c>
      <c r="O22" s="81">
        <f t="shared" si="13"/>
        <v>0</v>
      </c>
      <c r="P22" s="81">
        <f t="shared" si="13"/>
        <v>0</v>
      </c>
      <c r="R22" s="24" t="s">
        <v>71</v>
      </c>
      <c r="S22" s="24">
        <v>4</v>
      </c>
    </row>
    <row r="23" spans="2:20" ht="15.75" customHeight="1">
      <c r="B23" s="19" t="s">
        <v>16</v>
      </c>
      <c r="C23" s="19"/>
      <c r="D23" s="32">
        <f t="shared" ref="D23:P23" si="14">D20+D22</f>
        <v>0</v>
      </c>
      <c r="E23" s="32">
        <f t="shared" si="14"/>
        <v>0</v>
      </c>
      <c r="F23" s="32">
        <f t="shared" si="14"/>
        <v>0</v>
      </c>
      <c r="G23" s="27">
        <f t="shared" si="14"/>
        <v>0</v>
      </c>
      <c r="H23" s="27">
        <f t="shared" si="14"/>
        <v>0</v>
      </c>
      <c r="I23" s="27">
        <f t="shared" si="14"/>
        <v>0.86</v>
      </c>
      <c r="J23" s="27">
        <f t="shared" si="14"/>
        <v>0</v>
      </c>
      <c r="K23" s="27">
        <f t="shared" si="14"/>
        <v>0</v>
      </c>
      <c r="L23" s="27">
        <f t="shared" si="14"/>
        <v>0</v>
      </c>
      <c r="M23" s="27">
        <f t="shared" si="14"/>
        <v>0</v>
      </c>
      <c r="N23" s="27">
        <f t="shared" si="14"/>
        <v>0</v>
      </c>
      <c r="O23" s="32">
        <f t="shared" si="14"/>
        <v>0</v>
      </c>
      <c r="P23" s="32">
        <f t="shared" si="14"/>
        <v>0.86</v>
      </c>
      <c r="R23" s="81" t="str">
        <f>B10</f>
        <v>R407C</v>
      </c>
      <c r="S23" s="80">
        <f t="shared" ref="S23" si="15">S24</f>
        <v>5</v>
      </c>
      <c r="T23" s="80">
        <f>T24</f>
        <v>0</v>
      </c>
    </row>
    <row r="24" spans="2:20" ht="15.75" customHeight="1">
      <c r="B24" s="33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R24" s="24" t="s">
        <v>74</v>
      </c>
      <c r="S24" s="24">
        <v>5</v>
      </c>
    </row>
    <row r="25" spans="2:20" ht="15.75" customHeight="1">
      <c r="B25" s="192" t="s">
        <v>56</v>
      </c>
      <c r="C25" s="193"/>
      <c r="D25" s="193"/>
      <c r="E25" s="193"/>
      <c r="F25" s="193"/>
      <c r="G25" s="193"/>
      <c r="H25" s="193"/>
      <c r="I25" s="193"/>
      <c r="J25" s="193"/>
      <c r="K25" s="193"/>
      <c r="L25" s="193"/>
      <c r="M25" s="193"/>
      <c r="N25" s="193"/>
      <c r="O25" s="193"/>
      <c r="P25" s="193"/>
      <c r="R25" s="19" t="s">
        <v>16</v>
      </c>
      <c r="S25" s="19">
        <f>S6+S9+S16+S19+S23</f>
        <v>33</v>
      </c>
      <c r="T25" s="19">
        <f>T6+T9+T16+T19+T23</f>
        <v>0.86</v>
      </c>
    </row>
    <row r="26" spans="2:20" ht="15.75" customHeight="1">
      <c r="B26" s="77" t="s">
        <v>85</v>
      </c>
      <c r="C26" s="106" t="s">
        <v>78</v>
      </c>
      <c r="D26" s="78" t="s">
        <v>4</v>
      </c>
      <c r="E26" s="78" t="s">
        <v>5</v>
      </c>
      <c r="F26" s="78" t="s">
        <v>6</v>
      </c>
      <c r="G26" s="78" t="s">
        <v>7</v>
      </c>
      <c r="H26" s="78" t="s">
        <v>8</v>
      </c>
      <c r="I26" s="78" t="s">
        <v>9</v>
      </c>
      <c r="J26" s="78" t="s">
        <v>10</v>
      </c>
      <c r="K26" s="78" t="s">
        <v>63</v>
      </c>
      <c r="L26" s="78" t="s">
        <v>12</v>
      </c>
      <c r="M26" s="78" t="s">
        <v>13</v>
      </c>
      <c r="N26" s="78" t="s">
        <v>14</v>
      </c>
      <c r="O26" s="78" t="s">
        <v>15</v>
      </c>
      <c r="P26" s="78" t="s">
        <v>16</v>
      </c>
    </row>
    <row r="27" spans="2:20" ht="15.75" customHeight="1">
      <c r="B27" s="33" t="s">
        <v>86</v>
      </c>
      <c r="C27" s="7" t="s">
        <v>70</v>
      </c>
      <c r="D27" s="34">
        <v>0</v>
      </c>
      <c r="E27" s="34">
        <v>0</v>
      </c>
      <c r="F27" s="34">
        <v>0</v>
      </c>
      <c r="G27" s="34">
        <v>0</v>
      </c>
      <c r="H27" s="34">
        <v>0</v>
      </c>
      <c r="I27" s="34">
        <v>0</v>
      </c>
      <c r="J27" s="34">
        <v>0</v>
      </c>
      <c r="K27" s="34">
        <v>0</v>
      </c>
      <c r="L27" s="34">
        <v>0</v>
      </c>
      <c r="M27" s="34"/>
      <c r="N27" s="36"/>
      <c r="O27" s="34"/>
      <c r="P27" s="30">
        <f t="shared" ref="P27:P32" si="16">SUM(D27:O27)</f>
        <v>0</v>
      </c>
    </row>
    <row r="28" spans="2:20" ht="15.75" customHeight="1">
      <c r="B28" s="33"/>
      <c r="C28" s="7" t="s">
        <v>73</v>
      </c>
      <c r="D28" s="34">
        <v>0</v>
      </c>
      <c r="E28" s="34"/>
      <c r="F28" s="34">
        <v>0</v>
      </c>
      <c r="G28" s="34">
        <v>0</v>
      </c>
      <c r="H28" s="34">
        <v>0</v>
      </c>
      <c r="I28" s="34">
        <v>0</v>
      </c>
      <c r="J28" s="34">
        <v>0</v>
      </c>
      <c r="K28" s="34">
        <v>0</v>
      </c>
      <c r="L28" s="34">
        <v>0</v>
      </c>
      <c r="M28" s="34"/>
      <c r="N28" s="36"/>
      <c r="O28" s="34"/>
      <c r="P28" s="30">
        <f t="shared" si="16"/>
        <v>0</v>
      </c>
    </row>
    <row r="29" spans="2:20" ht="15.75" customHeight="1">
      <c r="B29" s="80" t="s">
        <v>87</v>
      </c>
      <c r="C29" s="80"/>
      <c r="D29" s="81">
        <f t="shared" ref="D29:O29" si="17">SUM(D27:D28)</f>
        <v>0</v>
      </c>
      <c r="E29" s="81">
        <f t="shared" si="17"/>
        <v>0</v>
      </c>
      <c r="F29" s="81">
        <f t="shared" si="17"/>
        <v>0</v>
      </c>
      <c r="G29" s="81">
        <f t="shared" si="17"/>
        <v>0</v>
      </c>
      <c r="H29" s="81">
        <f t="shared" si="17"/>
        <v>0</v>
      </c>
      <c r="I29" s="81">
        <f t="shared" si="17"/>
        <v>0</v>
      </c>
      <c r="J29" s="81">
        <f t="shared" si="17"/>
        <v>0</v>
      </c>
      <c r="K29" s="81">
        <f t="shared" si="17"/>
        <v>0</v>
      </c>
      <c r="L29" s="81">
        <f t="shared" si="17"/>
        <v>0</v>
      </c>
      <c r="M29" s="81">
        <f t="shared" si="17"/>
        <v>0</v>
      </c>
      <c r="N29" s="81">
        <f t="shared" si="17"/>
        <v>0</v>
      </c>
      <c r="O29" s="81">
        <f t="shared" si="17"/>
        <v>0</v>
      </c>
      <c r="P29" s="81">
        <f t="shared" si="16"/>
        <v>0</v>
      </c>
    </row>
    <row r="30" spans="2:20" ht="15.75" customHeight="1">
      <c r="B30" s="33" t="s">
        <v>58</v>
      </c>
      <c r="C30" s="34" t="s">
        <v>70</v>
      </c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6"/>
      <c r="O30" s="34"/>
      <c r="P30" s="29">
        <f t="shared" si="16"/>
        <v>0</v>
      </c>
    </row>
    <row r="31" spans="2:20" ht="15.75" customHeight="1">
      <c r="B31" s="6"/>
      <c r="C31" s="34" t="s">
        <v>72</v>
      </c>
      <c r="D31" s="6"/>
      <c r="E31" s="6"/>
      <c r="F31" s="6"/>
      <c r="I31" s="24">
        <v>0.86</v>
      </c>
      <c r="P31" s="29">
        <f t="shared" si="16"/>
        <v>0.86</v>
      </c>
    </row>
    <row r="32" spans="2:20" ht="15.75" customHeight="1">
      <c r="B32" s="80" t="s">
        <v>88</v>
      </c>
      <c r="C32" s="80"/>
      <c r="D32" s="81">
        <f t="shared" ref="D32:O32" si="18">SUM(D30:D31)</f>
        <v>0</v>
      </c>
      <c r="E32" s="81">
        <f t="shared" si="18"/>
        <v>0</v>
      </c>
      <c r="F32" s="81">
        <f t="shared" si="18"/>
        <v>0</v>
      </c>
      <c r="G32" s="81">
        <f t="shared" si="18"/>
        <v>0</v>
      </c>
      <c r="H32" s="81">
        <f t="shared" si="18"/>
        <v>0</v>
      </c>
      <c r="I32" s="107">
        <f t="shared" si="18"/>
        <v>0.86</v>
      </c>
      <c r="J32" s="81">
        <f t="shared" si="18"/>
        <v>0</v>
      </c>
      <c r="K32" s="81">
        <f t="shared" si="18"/>
        <v>0</v>
      </c>
      <c r="L32" s="81">
        <f t="shared" si="18"/>
        <v>0</v>
      </c>
      <c r="M32" s="81">
        <f t="shared" si="18"/>
        <v>0</v>
      </c>
      <c r="N32" s="82">
        <f t="shared" si="18"/>
        <v>0</v>
      </c>
      <c r="O32" s="81">
        <f t="shared" si="18"/>
        <v>0</v>
      </c>
      <c r="P32" s="81">
        <f t="shared" si="16"/>
        <v>0.86</v>
      </c>
    </row>
    <row r="33" spans="2:16" ht="15.75" customHeight="1">
      <c r="B33" s="33" t="s">
        <v>89</v>
      </c>
      <c r="C33" s="34" t="s">
        <v>70</v>
      </c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6"/>
      <c r="O33" s="34"/>
    </row>
    <row r="34" spans="2:16" ht="15.75" customHeight="1">
      <c r="B34" s="6"/>
      <c r="C34" s="34" t="s">
        <v>72</v>
      </c>
      <c r="D34" s="6"/>
      <c r="E34" s="6"/>
      <c r="F34" s="6"/>
    </row>
    <row r="35" spans="2:16" ht="15.75" customHeight="1">
      <c r="B35" s="80" t="s">
        <v>90</v>
      </c>
      <c r="C35" s="80"/>
      <c r="D35" s="81">
        <f t="shared" ref="D35:O35" si="19">SUM(D33:D34)</f>
        <v>0</v>
      </c>
      <c r="E35" s="81">
        <f t="shared" si="19"/>
        <v>0</v>
      </c>
      <c r="F35" s="81">
        <f t="shared" si="19"/>
        <v>0</v>
      </c>
      <c r="G35" s="81">
        <f t="shared" si="19"/>
        <v>0</v>
      </c>
      <c r="H35" s="81">
        <f t="shared" si="19"/>
        <v>0</v>
      </c>
      <c r="I35" s="81">
        <f t="shared" si="19"/>
        <v>0</v>
      </c>
      <c r="J35" s="81">
        <f t="shared" si="19"/>
        <v>0</v>
      </c>
      <c r="K35" s="81">
        <f t="shared" si="19"/>
        <v>0</v>
      </c>
      <c r="L35" s="81">
        <f t="shared" si="19"/>
        <v>0</v>
      </c>
      <c r="M35" s="81">
        <f t="shared" si="19"/>
        <v>0</v>
      </c>
      <c r="N35" s="82">
        <f t="shared" si="19"/>
        <v>0</v>
      </c>
      <c r="O35" s="81">
        <f t="shared" si="19"/>
        <v>0</v>
      </c>
      <c r="P35" s="81">
        <f>SUM(D35:O35)</f>
        <v>0</v>
      </c>
    </row>
    <row r="36" spans="2:16" ht="15.75" customHeight="1">
      <c r="B36" s="33" t="s">
        <v>91</v>
      </c>
      <c r="C36" s="33" t="s">
        <v>68</v>
      </c>
      <c r="D36" s="6"/>
      <c r="E36" s="6"/>
      <c r="F36" s="6"/>
    </row>
    <row r="37" spans="2:16" ht="15.75" customHeight="1">
      <c r="B37" s="80" t="s">
        <v>92</v>
      </c>
      <c r="C37" s="80"/>
      <c r="D37" s="81">
        <f t="shared" ref="D37:N37" si="20">SUM(D36)</f>
        <v>0</v>
      </c>
      <c r="E37" s="81">
        <f t="shared" si="20"/>
        <v>0</v>
      </c>
      <c r="F37" s="81">
        <f t="shared" si="20"/>
        <v>0</v>
      </c>
      <c r="G37" s="81">
        <f t="shared" si="20"/>
        <v>0</v>
      </c>
      <c r="H37" s="81">
        <f t="shared" si="20"/>
        <v>0</v>
      </c>
      <c r="I37" s="81">
        <f t="shared" si="20"/>
        <v>0</v>
      </c>
      <c r="J37" s="81">
        <f t="shared" si="20"/>
        <v>0</v>
      </c>
      <c r="K37" s="81">
        <f t="shared" si="20"/>
        <v>0</v>
      </c>
      <c r="L37" s="81">
        <f t="shared" si="20"/>
        <v>0</v>
      </c>
      <c r="M37" s="81">
        <f t="shared" si="20"/>
        <v>0</v>
      </c>
      <c r="N37" s="81">
        <f t="shared" si="20"/>
        <v>0</v>
      </c>
      <c r="O37" s="81">
        <f>SUM(O35:O36)</f>
        <v>0</v>
      </c>
      <c r="P37" s="81">
        <f>SUM(D37:O37)</f>
        <v>0</v>
      </c>
    </row>
    <row r="38" spans="2:16" ht="15.75" customHeight="1">
      <c r="B38" s="19" t="s">
        <v>16</v>
      </c>
      <c r="C38" s="19"/>
      <c r="D38" s="32">
        <f t="shared" ref="D38:P38" si="21">D29+D32+D35+D37</f>
        <v>0</v>
      </c>
      <c r="E38" s="32">
        <f t="shared" si="21"/>
        <v>0</v>
      </c>
      <c r="F38" s="32">
        <f t="shared" si="21"/>
        <v>0</v>
      </c>
      <c r="G38" s="27">
        <f t="shared" si="21"/>
        <v>0</v>
      </c>
      <c r="H38" s="32">
        <f t="shared" si="21"/>
        <v>0</v>
      </c>
      <c r="I38" s="32">
        <f t="shared" si="21"/>
        <v>0.86</v>
      </c>
      <c r="J38" s="32">
        <f t="shared" si="21"/>
        <v>0</v>
      </c>
      <c r="K38" s="32">
        <f t="shared" si="21"/>
        <v>0</v>
      </c>
      <c r="L38" s="32">
        <f t="shared" si="21"/>
        <v>0</v>
      </c>
      <c r="M38" s="32">
        <f t="shared" si="21"/>
        <v>0</v>
      </c>
      <c r="N38" s="27">
        <f t="shared" si="21"/>
        <v>0</v>
      </c>
      <c r="O38" s="32">
        <f t="shared" si="21"/>
        <v>0</v>
      </c>
      <c r="P38" s="32">
        <f t="shared" si="21"/>
        <v>0.86</v>
      </c>
    </row>
    <row r="39" spans="2:16" ht="15.75" customHeight="1"/>
    <row r="40" spans="2:16" ht="15.75" customHeight="1">
      <c r="J40" s="7"/>
      <c r="K40" s="26"/>
      <c r="L40" s="26"/>
    </row>
    <row r="41" spans="2:16" ht="15.75" customHeight="1"/>
    <row r="42" spans="2:16" ht="15.75" customHeight="1"/>
    <row r="43" spans="2:16" ht="15.75" customHeight="1"/>
    <row r="44" spans="2:16" ht="15.75" customHeight="1"/>
    <row r="45" spans="2:16" ht="15.75" customHeight="1"/>
    <row r="46" spans="2:16" ht="15.75" customHeight="1"/>
    <row r="47" spans="2:16" ht="15.75" customHeight="1"/>
    <row r="48" spans="2:16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sheetProtection algorithmName="SHA-512" hashValue="DFg51Q2j5qbQCqxr3RwgkZpjkjJLEZg5McSivLQ8Cdz1U4k6sFTYyxHhmG4dfnqhzTMcVqTQ9m1N87wVtpMRwQ==" saltValue="RBLbvS/+ZSaRlTlGiD4yKw==" spinCount="100000" sheet="1" objects="1" scenarios="1" selectLockedCells="1" selectUnlockedCells="1"/>
  <mergeCells count="4">
    <mergeCell ref="C2:K2"/>
    <mergeCell ref="B4:N4"/>
    <mergeCell ref="B13:P13"/>
    <mergeCell ref="B25:P25"/>
  </mergeCells>
  <pageMargins left="0.7" right="0.7" top="0.75" bottom="0.75" header="0" footer="0"/>
  <pageSetup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FF"/>
  </sheetPr>
  <dimension ref="A2:Z1001"/>
  <sheetViews>
    <sheetView topLeftCell="C2" workbookViewId="0">
      <selection activeCell="G15" sqref="G15"/>
    </sheetView>
  </sheetViews>
  <sheetFormatPr baseColWidth="10" defaultColWidth="14.453125" defaultRowHeight="15" customHeight="1"/>
  <cols>
    <col min="1" max="1" width="4.81640625" customWidth="1"/>
    <col min="2" max="2" width="24.26953125" customWidth="1"/>
    <col min="3" max="3" width="9" customWidth="1"/>
    <col min="4" max="4" width="8.81640625" customWidth="1"/>
    <col min="5" max="5" width="7" customWidth="1"/>
    <col min="6" max="6" width="7.81640625" customWidth="1"/>
    <col min="7" max="7" width="7.7265625" customWidth="1"/>
    <col min="8" max="8" width="12.81640625" customWidth="1"/>
    <col min="9" max="9" width="10.7265625" customWidth="1"/>
    <col min="10" max="10" width="19.453125" customWidth="1"/>
    <col min="11" max="15" width="6.453125" customWidth="1"/>
    <col min="16" max="16" width="14.81640625" customWidth="1"/>
    <col min="17" max="26" width="10.7265625" customWidth="1"/>
  </cols>
  <sheetData>
    <row r="2" spans="1:26" ht="82.5" customHeight="1">
      <c r="B2" s="1"/>
      <c r="C2" s="201" t="s">
        <v>93</v>
      </c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"/>
    </row>
    <row r="4" spans="1:26" ht="14.5">
      <c r="B4" s="192" t="s">
        <v>94</v>
      </c>
      <c r="C4" s="193"/>
      <c r="D4" s="193"/>
      <c r="E4" s="193"/>
      <c r="F4" s="193"/>
      <c r="G4" s="193"/>
      <c r="H4" s="6"/>
      <c r="J4" s="192" t="s">
        <v>95</v>
      </c>
      <c r="K4" s="193"/>
      <c r="L4" s="193"/>
      <c r="M4" s="193"/>
    </row>
    <row r="5" spans="1:26" ht="14.5">
      <c r="B5" s="108" t="s">
        <v>96</v>
      </c>
      <c r="C5" s="108"/>
      <c r="D5" s="108"/>
      <c r="E5" s="108"/>
      <c r="F5" s="108"/>
      <c r="G5" s="108"/>
      <c r="H5" s="108"/>
      <c r="J5" s="108" t="s">
        <v>97</v>
      </c>
      <c r="K5" s="108"/>
      <c r="L5" s="108"/>
      <c r="M5" s="108"/>
      <c r="N5" s="108"/>
      <c r="O5" s="108"/>
      <c r="P5" s="108"/>
    </row>
    <row r="6" spans="1:26" ht="14.5">
      <c r="A6" s="37"/>
      <c r="B6" s="109" t="s">
        <v>98</v>
      </c>
      <c r="C6" s="110" t="s">
        <v>10</v>
      </c>
      <c r="D6" s="110" t="s">
        <v>11</v>
      </c>
      <c r="E6" s="110" t="s">
        <v>12</v>
      </c>
      <c r="F6" s="110" t="s">
        <v>13</v>
      </c>
      <c r="G6" s="110" t="s">
        <v>14</v>
      </c>
      <c r="H6" s="110" t="s">
        <v>16</v>
      </c>
      <c r="I6" s="37"/>
      <c r="J6" s="109" t="s">
        <v>98</v>
      </c>
      <c r="K6" s="110" t="s">
        <v>10</v>
      </c>
      <c r="L6" s="110" t="s">
        <v>11</v>
      </c>
      <c r="M6" s="110" t="s">
        <v>12</v>
      </c>
      <c r="N6" s="110" t="s">
        <v>13</v>
      </c>
      <c r="O6" s="110" t="s">
        <v>14</v>
      </c>
      <c r="P6" s="110" t="s">
        <v>16</v>
      </c>
      <c r="Q6" s="37"/>
      <c r="R6" s="37"/>
      <c r="S6" s="37"/>
      <c r="T6" s="37"/>
      <c r="U6" s="37"/>
      <c r="V6" s="37"/>
      <c r="W6" s="37"/>
      <c r="X6" s="37"/>
      <c r="Y6" s="37"/>
      <c r="Z6" s="37"/>
    </row>
    <row r="7" spans="1:26" ht="14.5">
      <c r="B7" s="7" t="s">
        <v>99</v>
      </c>
      <c r="C7" s="182">
        <v>498.95</v>
      </c>
      <c r="D7" s="182">
        <v>68.040000000000006</v>
      </c>
      <c r="E7" s="183"/>
      <c r="F7" s="184">
        <v>1115.8399999999999</v>
      </c>
      <c r="G7" s="183"/>
      <c r="H7" s="26">
        <f t="shared" ref="H7:H12" si="0">SUM(C7:G7)</f>
        <v>1682.83</v>
      </c>
      <c r="J7" s="7" t="s">
        <v>99</v>
      </c>
      <c r="K7" s="24">
        <v>110</v>
      </c>
      <c r="L7" s="24">
        <v>5</v>
      </c>
      <c r="N7" s="24">
        <v>58</v>
      </c>
      <c r="P7" s="24">
        <f t="shared" ref="P7:P12" si="1">SUM(K7:O7)</f>
        <v>173</v>
      </c>
    </row>
    <row r="8" spans="1:26" ht="14.5">
      <c r="B8" s="7" t="s">
        <v>100</v>
      </c>
      <c r="C8" s="183"/>
      <c r="D8" s="182">
        <v>1050.8</v>
      </c>
      <c r="E8" s="183"/>
      <c r="F8" s="183"/>
      <c r="G8" s="183"/>
      <c r="H8" s="26">
        <f t="shared" si="0"/>
        <v>1050.8</v>
      </c>
      <c r="J8" s="7" t="s">
        <v>100</v>
      </c>
      <c r="L8" s="24">
        <v>284</v>
      </c>
      <c r="P8" s="24">
        <f t="shared" si="1"/>
        <v>284</v>
      </c>
    </row>
    <row r="9" spans="1:26" ht="14.5">
      <c r="B9" s="7" t="s">
        <v>101</v>
      </c>
      <c r="C9" s="183"/>
      <c r="D9" s="182">
        <v>84.91</v>
      </c>
      <c r="E9" s="183"/>
      <c r="F9" s="183"/>
      <c r="G9" s="183"/>
      <c r="H9" s="26">
        <f t="shared" si="0"/>
        <v>84.91</v>
      </c>
      <c r="J9" s="7" t="s">
        <v>101</v>
      </c>
      <c r="L9" s="24">
        <v>9</v>
      </c>
      <c r="P9" s="24">
        <f t="shared" si="1"/>
        <v>9</v>
      </c>
    </row>
    <row r="10" spans="1:26" ht="14.5">
      <c r="B10" s="7" t="s">
        <v>102</v>
      </c>
      <c r="C10" s="182">
        <v>3923.57</v>
      </c>
      <c r="D10" s="182">
        <v>2186.31</v>
      </c>
      <c r="E10" s="183"/>
      <c r="F10" s="185"/>
      <c r="G10" s="184">
        <v>5851.34</v>
      </c>
      <c r="H10" s="26">
        <f t="shared" si="0"/>
        <v>11961.220000000001</v>
      </c>
      <c r="J10" s="7" t="s">
        <v>102</v>
      </c>
      <c r="K10" s="24">
        <v>865</v>
      </c>
      <c r="L10" s="24">
        <v>199</v>
      </c>
      <c r="O10" s="24">
        <v>86</v>
      </c>
      <c r="P10" s="24">
        <f t="shared" si="1"/>
        <v>1150</v>
      </c>
    </row>
    <row r="11" spans="1:26" ht="14.5">
      <c r="B11" s="7" t="s">
        <v>103</v>
      </c>
      <c r="C11" s="183"/>
      <c r="D11" s="182">
        <v>603.82000000000005</v>
      </c>
      <c r="E11" s="183"/>
      <c r="F11" s="183"/>
      <c r="G11" s="183"/>
      <c r="H11" s="26">
        <f t="shared" si="0"/>
        <v>603.82000000000005</v>
      </c>
      <c r="J11" s="7" t="s">
        <v>103</v>
      </c>
      <c r="L11" s="24">
        <v>64</v>
      </c>
      <c r="P11" s="24">
        <f t="shared" si="1"/>
        <v>64</v>
      </c>
    </row>
    <row r="12" spans="1:26" ht="14.5">
      <c r="B12" s="7" t="s">
        <v>104</v>
      </c>
      <c r="C12" s="183"/>
      <c r="D12" s="183"/>
      <c r="E12" s="183"/>
      <c r="F12" s="185"/>
      <c r="G12" s="183"/>
      <c r="H12" s="26">
        <f t="shared" si="0"/>
        <v>0</v>
      </c>
      <c r="J12" s="7" t="s">
        <v>104</v>
      </c>
      <c r="P12" s="24">
        <f t="shared" si="1"/>
        <v>0</v>
      </c>
    </row>
    <row r="13" spans="1:26" ht="14.5">
      <c r="B13" s="11" t="s">
        <v>16</v>
      </c>
      <c r="C13" s="11">
        <f t="shared" ref="C13:H13" si="2">SUM(C7:C12)</f>
        <v>4422.5200000000004</v>
      </c>
      <c r="D13" s="11">
        <f t="shared" si="2"/>
        <v>3993.88</v>
      </c>
      <c r="E13" s="11">
        <f t="shared" si="2"/>
        <v>0</v>
      </c>
      <c r="F13" s="38">
        <f t="shared" si="2"/>
        <v>1115.8399999999999</v>
      </c>
      <c r="G13" s="11">
        <f t="shared" si="2"/>
        <v>5851.34</v>
      </c>
      <c r="H13" s="39">
        <f t="shared" si="2"/>
        <v>15383.580000000002</v>
      </c>
      <c r="J13" s="11" t="s">
        <v>16</v>
      </c>
      <c r="K13" s="40">
        <f t="shared" ref="K13:P13" si="3">SUM(K7:K12)</f>
        <v>975</v>
      </c>
      <c r="L13" s="40">
        <f t="shared" si="3"/>
        <v>561</v>
      </c>
      <c r="M13" s="40">
        <f t="shared" si="3"/>
        <v>0</v>
      </c>
      <c r="N13" s="40">
        <f t="shared" si="3"/>
        <v>58</v>
      </c>
      <c r="O13" s="40">
        <f t="shared" si="3"/>
        <v>86</v>
      </c>
      <c r="P13" s="41">
        <f t="shared" si="3"/>
        <v>1680</v>
      </c>
    </row>
    <row r="16" spans="1:26" ht="14.5">
      <c r="B16" s="192" t="s">
        <v>105</v>
      </c>
      <c r="C16" s="193"/>
      <c r="D16" s="193"/>
      <c r="E16" s="42"/>
    </row>
    <row r="17" spans="2:4" ht="18.75" customHeight="1">
      <c r="B17" s="110" t="s">
        <v>98</v>
      </c>
      <c r="C17" s="110" t="s">
        <v>97</v>
      </c>
      <c r="D17" s="110" t="s">
        <v>106</v>
      </c>
    </row>
    <row r="18" spans="2:4" ht="14.5">
      <c r="B18" s="86" t="s">
        <v>103</v>
      </c>
      <c r="C18" s="186">
        <f>SUM(C19:C20)</f>
        <v>64</v>
      </c>
      <c r="D18" s="189">
        <f>SUM(D19:D20)</f>
        <v>603.82000000000005</v>
      </c>
    </row>
    <row r="19" spans="2:4" ht="14.5">
      <c r="B19" s="7" t="s">
        <v>107</v>
      </c>
      <c r="C19" s="187">
        <v>64</v>
      </c>
      <c r="D19" s="24">
        <v>603.82000000000005</v>
      </c>
    </row>
    <row r="20" spans="2:4" ht="14.5">
      <c r="B20" s="7" t="s">
        <v>108</v>
      </c>
      <c r="C20" s="187"/>
    </row>
    <row r="21" spans="2:4" ht="15.75" customHeight="1">
      <c r="B21" s="86" t="s">
        <v>99</v>
      </c>
      <c r="C21" s="186">
        <f>SUM(C22:C28)</f>
        <v>173</v>
      </c>
      <c r="D21" s="186">
        <f>SUM(D22:D28)</f>
        <v>1682.83</v>
      </c>
    </row>
    <row r="22" spans="2:4" ht="15.75" customHeight="1">
      <c r="B22" s="7" t="s">
        <v>109</v>
      </c>
      <c r="C22" s="187">
        <v>110</v>
      </c>
      <c r="D22" s="24">
        <v>498.95</v>
      </c>
    </row>
    <row r="23" spans="2:4" ht="15.75" customHeight="1">
      <c r="B23" s="7" t="s">
        <v>110</v>
      </c>
      <c r="C23" s="187"/>
    </row>
    <row r="24" spans="2:4" ht="15.75" customHeight="1">
      <c r="B24" s="7" t="s">
        <v>111</v>
      </c>
      <c r="C24" s="187">
        <v>48</v>
      </c>
      <c r="D24" s="24">
        <v>435.45</v>
      </c>
    </row>
    <row r="25" spans="2:4" ht="15.75" customHeight="1">
      <c r="B25" s="7" t="s">
        <v>112</v>
      </c>
      <c r="C25" s="187">
        <v>5</v>
      </c>
      <c r="D25" s="24">
        <v>68.040000000000006</v>
      </c>
    </row>
    <row r="26" spans="2:4" ht="15.75" customHeight="1">
      <c r="B26" s="7" t="s">
        <v>113</v>
      </c>
      <c r="C26" s="187"/>
    </row>
    <row r="27" spans="2:4" ht="15.75" customHeight="1">
      <c r="B27" s="7" t="s">
        <v>114</v>
      </c>
      <c r="C27" s="187"/>
    </row>
    <row r="28" spans="2:4" ht="15.75" customHeight="1">
      <c r="B28" s="7" t="s">
        <v>115</v>
      </c>
      <c r="C28" s="187">
        <v>10</v>
      </c>
      <c r="D28" s="24">
        <v>680.39</v>
      </c>
    </row>
    <row r="29" spans="2:4" ht="15.75" customHeight="1">
      <c r="B29" s="86" t="s">
        <v>102</v>
      </c>
      <c r="C29" s="186">
        <f>SUM(C30:C33)</f>
        <v>1150</v>
      </c>
      <c r="D29" s="186">
        <f>SUM(D30:D33)</f>
        <v>11961.220000000001</v>
      </c>
    </row>
    <row r="30" spans="2:4" ht="15.75" customHeight="1">
      <c r="B30" s="7" t="s">
        <v>109</v>
      </c>
      <c r="C30" s="187">
        <v>865</v>
      </c>
      <c r="D30" s="24">
        <v>3923.57</v>
      </c>
    </row>
    <row r="31" spans="2:4" ht="15.75" customHeight="1">
      <c r="B31" s="7" t="s">
        <v>116</v>
      </c>
      <c r="C31" s="187">
        <v>115</v>
      </c>
      <c r="D31" s="24">
        <v>1043.26</v>
      </c>
    </row>
    <row r="32" spans="2:4" ht="15.75" customHeight="1">
      <c r="B32" s="7" t="s">
        <v>112</v>
      </c>
      <c r="C32" s="187">
        <v>84</v>
      </c>
      <c r="D32" s="24">
        <v>1143.05</v>
      </c>
    </row>
    <row r="33" spans="2:4" ht="15.75" customHeight="1">
      <c r="B33" s="7" t="s">
        <v>117</v>
      </c>
      <c r="C33" s="187">
        <v>86</v>
      </c>
      <c r="D33" s="24">
        <v>5851.34</v>
      </c>
    </row>
    <row r="34" spans="2:4" ht="15.75" customHeight="1">
      <c r="B34" s="86" t="s">
        <v>100</v>
      </c>
      <c r="C34" s="186">
        <f>SUM(C35)</f>
        <v>284</v>
      </c>
      <c r="D34" s="186">
        <f>SUM(D35)</f>
        <v>1050.8</v>
      </c>
    </row>
    <row r="35" spans="2:4" ht="15.75" customHeight="1">
      <c r="B35" s="7" t="s">
        <v>118</v>
      </c>
      <c r="C35" s="187">
        <v>284</v>
      </c>
      <c r="D35" s="24">
        <v>1050.8</v>
      </c>
    </row>
    <row r="36" spans="2:4" ht="15.75" customHeight="1">
      <c r="B36" s="7" t="s">
        <v>119</v>
      </c>
      <c r="C36" s="187"/>
    </row>
    <row r="37" spans="2:4" ht="15.75" customHeight="1">
      <c r="B37" s="86" t="s">
        <v>101</v>
      </c>
      <c r="C37" s="186">
        <f>SUM(C38)</f>
        <v>9</v>
      </c>
      <c r="D37" s="186">
        <f>SUM(D38)</f>
        <v>84.91</v>
      </c>
    </row>
    <row r="38" spans="2:4" ht="15.75" customHeight="1">
      <c r="B38" s="7" t="s">
        <v>107</v>
      </c>
      <c r="C38" s="187">
        <v>9</v>
      </c>
      <c r="D38" s="24">
        <v>84.91</v>
      </c>
    </row>
    <row r="39" spans="2:4" ht="15.75" customHeight="1">
      <c r="B39" s="86" t="s">
        <v>104</v>
      </c>
      <c r="C39" s="186">
        <f>SUM(C40:C43)</f>
        <v>0</v>
      </c>
      <c r="D39" s="186">
        <f>SUM(D40:D43)</f>
        <v>0</v>
      </c>
    </row>
    <row r="40" spans="2:4" ht="15.75" customHeight="1">
      <c r="B40" s="7" t="s">
        <v>109</v>
      </c>
      <c r="C40" s="187"/>
    </row>
    <row r="41" spans="2:4" ht="15.75" customHeight="1">
      <c r="B41" s="7" t="s">
        <v>116</v>
      </c>
      <c r="C41" s="187"/>
    </row>
    <row r="42" spans="2:4" ht="15.75" customHeight="1">
      <c r="B42" s="7" t="s">
        <v>112</v>
      </c>
      <c r="C42" s="187"/>
    </row>
    <row r="43" spans="2:4" ht="15.75" customHeight="1">
      <c r="B43" s="7" t="s">
        <v>117</v>
      </c>
      <c r="C43" s="187"/>
    </row>
    <row r="44" spans="2:4" ht="15.75" customHeight="1">
      <c r="B44" s="11" t="s">
        <v>16</v>
      </c>
      <c r="C44" s="188">
        <f>C39+C37+C34+C29+C21+C18</f>
        <v>1680</v>
      </c>
      <c r="D44" s="188">
        <f>D39+D37+D34+D29+D21+D19</f>
        <v>15383.58</v>
      </c>
    </row>
    <row r="45" spans="2:4" ht="15.75" customHeight="1"/>
    <row r="46" spans="2:4" ht="15.75" customHeight="1"/>
    <row r="47" spans="2:4" ht="15.75" customHeight="1"/>
    <row r="48" spans="2:4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</sheetData>
  <sheetProtection algorithmName="SHA-512" hashValue="Imxnf51sy1EkjC0eLvd+/jjwauOn5VqcR0dxV1sZLV2jF2jgKj61k5VZWZO81W6rxtAHfv2wayKc9iLFdiWoxg==" saltValue="O112+RUKx4PRwzEoRiJhDw==" spinCount="100000" sheet="1" objects="1" scenarios="1" selectLockedCells="1" selectUnlockedCells="1"/>
  <mergeCells count="4">
    <mergeCell ref="C2:O2"/>
    <mergeCell ref="B4:G4"/>
    <mergeCell ref="J4:M4"/>
    <mergeCell ref="B16:D16"/>
  </mergeCells>
  <pageMargins left="0.7" right="0.7" top="0.75" bottom="0.75" header="0" footer="0"/>
  <pageSetup orientation="landscape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FF"/>
  </sheetPr>
  <dimension ref="A1:Z1000"/>
  <sheetViews>
    <sheetView topLeftCell="F1" workbookViewId="0">
      <selection activeCell="Q6" sqref="Q6"/>
    </sheetView>
  </sheetViews>
  <sheetFormatPr baseColWidth="10" defaultColWidth="14.453125" defaultRowHeight="15" customHeight="1"/>
  <cols>
    <col min="1" max="1" width="2.7265625" customWidth="1"/>
    <col min="2" max="2" width="27.26953125" customWidth="1"/>
    <col min="3" max="3" width="17.1796875" customWidth="1"/>
    <col min="4" max="4" width="13.81640625" customWidth="1"/>
    <col min="5" max="5" width="13.453125" customWidth="1"/>
    <col min="6" max="6" width="12.453125" customWidth="1"/>
    <col min="7" max="12" width="13.453125" customWidth="1"/>
    <col min="13" max="14" width="12.453125" customWidth="1"/>
    <col min="15" max="15" width="14.7265625" customWidth="1"/>
    <col min="16" max="26" width="10.7265625" customWidth="1"/>
  </cols>
  <sheetData>
    <row r="1" spans="1:26" ht="14.5">
      <c r="C1" s="44"/>
    </row>
    <row r="2" spans="1:26" ht="94.5" customHeight="1">
      <c r="A2" s="103"/>
      <c r="B2" s="202" t="s">
        <v>120</v>
      </c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4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</row>
    <row r="3" spans="1:26" ht="10.5" customHeight="1">
      <c r="A3" s="103"/>
      <c r="B3" s="103"/>
      <c r="C3" s="45"/>
      <c r="D3" s="43"/>
      <c r="E3" s="43"/>
      <c r="F3" s="43"/>
      <c r="G3" s="43"/>
      <c r="H3" s="43"/>
      <c r="I3" s="46"/>
      <c r="J3" s="46"/>
      <c r="K3" s="46"/>
      <c r="L3" s="46"/>
      <c r="M3" s="46"/>
      <c r="N3" s="46"/>
      <c r="O3" s="46"/>
      <c r="P3" s="103"/>
      <c r="Q3" s="103"/>
      <c r="R3" s="103"/>
      <c r="S3" s="103"/>
      <c r="T3" s="103"/>
      <c r="U3" s="103"/>
      <c r="V3" s="103"/>
      <c r="W3" s="103"/>
      <c r="X3" s="103"/>
      <c r="Y3" s="103"/>
      <c r="Z3" s="103"/>
    </row>
    <row r="4" spans="1:26" ht="9.75" customHeight="1">
      <c r="A4" s="103"/>
      <c r="B4" s="103"/>
      <c r="C4" s="45"/>
      <c r="D4" s="43"/>
      <c r="E4" s="43"/>
      <c r="F4" s="43"/>
      <c r="G4" s="43"/>
      <c r="H4" s="43"/>
      <c r="I4" s="46"/>
      <c r="J4" s="46"/>
      <c r="K4" s="46"/>
      <c r="L4" s="46"/>
      <c r="M4" s="46"/>
      <c r="N4" s="46"/>
      <c r="O4" s="46"/>
    </row>
    <row r="5" spans="1:26" ht="15.75" customHeight="1">
      <c r="A5" s="103"/>
      <c r="B5" s="205" t="s">
        <v>121</v>
      </c>
      <c r="C5" s="195"/>
      <c r="D5" s="195"/>
      <c r="E5" s="195"/>
      <c r="F5" s="195"/>
      <c r="G5" s="195"/>
      <c r="H5" s="195"/>
      <c r="I5" s="195"/>
      <c r="J5" s="195"/>
      <c r="K5" s="195"/>
      <c r="L5" s="195"/>
      <c r="M5" s="195"/>
      <c r="N5" s="195"/>
      <c r="O5" s="195"/>
    </row>
    <row r="6" spans="1:26" ht="9" customHeight="1">
      <c r="A6" s="103"/>
      <c r="B6" s="103"/>
      <c r="C6" s="45"/>
      <c r="D6" s="43"/>
      <c r="E6" s="43"/>
      <c r="F6" s="43"/>
      <c r="G6" s="43"/>
      <c r="H6" s="43"/>
      <c r="I6" s="46"/>
      <c r="J6" s="46"/>
      <c r="K6" s="46"/>
      <c r="L6" s="46"/>
      <c r="M6" s="46"/>
      <c r="N6" s="46"/>
      <c r="O6" s="46"/>
    </row>
    <row r="7" spans="1:26" ht="14.5">
      <c r="A7" s="103"/>
      <c r="B7" s="47"/>
      <c r="C7" s="48" t="s">
        <v>122</v>
      </c>
      <c r="D7" s="49" t="s">
        <v>123</v>
      </c>
      <c r="E7" s="49" t="s">
        <v>124</v>
      </c>
      <c r="F7" s="49" t="s">
        <v>125</v>
      </c>
      <c r="G7" s="49" t="s">
        <v>126</v>
      </c>
      <c r="H7" s="49" t="s">
        <v>127</v>
      </c>
      <c r="I7" s="49" t="s">
        <v>128</v>
      </c>
      <c r="J7" s="49" t="s">
        <v>129</v>
      </c>
      <c r="K7" s="49" t="s">
        <v>130</v>
      </c>
      <c r="L7" s="49" t="s">
        <v>131</v>
      </c>
      <c r="M7" s="49" t="s">
        <v>132</v>
      </c>
      <c r="N7" s="49" t="s">
        <v>133</v>
      </c>
      <c r="O7" s="50" t="s">
        <v>134</v>
      </c>
    </row>
    <row r="8" spans="1:26" ht="29">
      <c r="A8" s="103"/>
      <c r="B8" s="51" t="s">
        <v>135</v>
      </c>
      <c r="C8" s="52">
        <v>11320373.640000002</v>
      </c>
      <c r="D8" s="52">
        <v>16626056.030000001</v>
      </c>
      <c r="E8" s="52">
        <v>18265335.190000001</v>
      </c>
      <c r="F8" s="52">
        <v>13303308.850000001</v>
      </c>
      <c r="G8" s="52">
        <v>11060642.609999999</v>
      </c>
      <c r="H8" s="52">
        <v>11994005.02</v>
      </c>
      <c r="I8" s="52">
        <v>13130033.609999999</v>
      </c>
      <c r="J8" s="52">
        <v>17177837.889999997</v>
      </c>
      <c r="K8" s="52">
        <v>17466479.780000001</v>
      </c>
      <c r="L8" s="52">
        <v>17578907.740000002</v>
      </c>
      <c r="M8" s="52">
        <v>10149025</v>
      </c>
      <c r="N8" s="53">
        <v>10334765.92</v>
      </c>
      <c r="O8" s="54">
        <f>SUM(C8:N8)</f>
        <v>168406771.27999997</v>
      </c>
    </row>
    <row r="9" spans="1:26" ht="14.5">
      <c r="A9" s="103"/>
      <c r="B9" s="43"/>
      <c r="C9" s="45"/>
      <c r="D9" s="43"/>
      <c r="E9" s="43"/>
      <c r="F9" s="43"/>
      <c r="G9" s="43"/>
      <c r="H9" s="43"/>
      <c r="I9" s="43"/>
      <c r="J9" s="43"/>
      <c r="K9" s="43"/>
      <c r="L9" s="45"/>
      <c r="M9" s="43"/>
      <c r="N9" s="43"/>
    </row>
    <row r="10" spans="1:26" ht="17.25" customHeight="1">
      <c r="A10" s="103"/>
      <c r="B10" s="49" t="s">
        <v>136</v>
      </c>
      <c r="C10" s="45"/>
      <c r="D10" s="43"/>
      <c r="E10" s="43"/>
      <c r="F10" s="43"/>
      <c r="G10" s="43"/>
      <c r="H10" s="43"/>
      <c r="I10" s="46"/>
      <c r="J10" s="46"/>
      <c r="K10" s="46"/>
      <c r="L10" s="46"/>
      <c r="M10" s="46"/>
      <c r="N10" s="46"/>
    </row>
    <row r="11" spans="1:26" ht="14.5">
      <c r="B11" s="24">
        <v>359</v>
      </c>
      <c r="C11" s="44"/>
    </row>
    <row r="12" spans="1:26" ht="14.5">
      <c r="C12" s="44"/>
      <c r="O12" s="13"/>
    </row>
    <row r="13" spans="1:26" ht="14.5">
      <c r="B13" s="192" t="s">
        <v>137</v>
      </c>
      <c r="C13" s="193"/>
      <c r="D13" s="42"/>
      <c r="E13" s="42"/>
      <c r="F13" s="42"/>
    </row>
    <row r="14" spans="1:26" ht="43.5">
      <c r="B14" s="111" t="s">
        <v>138</v>
      </c>
      <c r="C14" s="112" t="s">
        <v>139</v>
      </c>
      <c r="D14" s="113"/>
      <c r="E14" s="114" t="s">
        <v>140</v>
      </c>
    </row>
    <row r="15" spans="1:26" ht="14.5">
      <c r="B15" s="115" t="s">
        <v>141</v>
      </c>
      <c r="C15" s="116">
        <f>+C16+C17</f>
        <v>134070471.04400003</v>
      </c>
      <c r="D15" s="117"/>
      <c r="E15" s="118">
        <f>+C15/$C$36</f>
        <v>0.79757108193205106</v>
      </c>
    </row>
    <row r="16" spans="1:26" ht="14.5">
      <c r="B16" s="35" t="s">
        <v>142</v>
      </c>
      <c r="C16" s="55">
        <v>127326938.72400004</v>
      </c>
      <c r="E16" s="56">
        <f>+C16/C15</f>
        <v>0.94970158404391025</v>
      </c>
    </row>
    <row r="17" spans="2:5" ht="14.5">
      <c r="B17" s="35" t="s">
        <v>143</v>
      </c>
      <c r="C17" s="55">
        <v>6743532.3200000003</v>
      </c>
      <c r="E17" s="56">
        <f>+C17/C15</f>
        <v>5.0298415956089755E-2</v>
      </c>
    </row>
    <row r="18" spans="2:5" ht="14.5">
      <c r="B18" s="115" t="s">
        <v>144</v>
      </c>
      <c r="C18" s="116">
        <f>+C19+C20</f>
        <v>1214027.3776</v>
      </c>
      <c r="D18" s="117"/>
      <c r="E18" s="118">
        <f>+C18/$C$36</f>
        <v>7.2221207362640587E-3</v>
      </c>
    </row>
    <row r="19" spans="2:5" ht="14.5">
      <c r="B19" s="35" t="s">
        <v>145</v>
      </c>
      <c r="C19" s="55">
        <v>1117450.3776</v>
      </c>
      <c r="E19" s="56">
        <f>+C19/C18</f>
        <v>0.92044907571119017</v>
      </c>
    </row>
    <row r="20" spans="2:5" ht="14.5">
      <c r="B20" s="35" t="s">
        <v>146</v>
      </c>
      <c r="C20" s="55">
        <v>96577</v>
      </c>
      <c r="E20" s="56">
        <f>+C20/C18</f>
        <v>7.9550924288809874E-2</v>
      </c>
    </row>
    <row r="21" spans="2:5" ht="15.75" customHeight="1">
      <c r="B21" s="115" t="s">
        <v>147</v>
      </c>
      <c r="C21" s="116">
        <f>+SUM(C22:C34)</f>
        <v>24759041.1184</v>
      </c>
      <c r="D21" s="117"/>
      <c r="E21" s="118">
        <f>+C21/$C$36</f>
        <v>0.14728892244975936</v>
      </c>
    </row>
    <row r="22" spans="2:5" ht="15.75" customHeight="1">
      <c r="B22" s="35" t="s">
        <v>148</v>
      </c>
      <c r="C22" s="55">
        <v>427164</v>
      </c>
      <c r="E22" s="56">
        <f t="shared" ref="E22:E34" si="0">+C22/$C$21</f>
        <v>1.7252849088834364E-2</v>
      </c>
    </row>
    <row r="23" spans="2:5" ht="15.75" customHeight="1">
      <c r="B23" s="35" t="s">
        <v>149</v>
      </c>
      <c r="C23" s="55">
        <v>65785</v>
      </c>
      <c r="E23" s="56">
        <f t="shared" si="0"/>
        <v>2.6570091985957823E-3</v>
      </c>
    </row>
    <row r="24" spans="2:5" ht="15.75" customHeight="1">
      <c r="B24" s="35" t="s">
        <v>150</v>
      </c>
      <c r="C24" s="55">
        <v>654674</v>
      </c>
      <c r="E24" s="56">
        <f t="shared" si="0"/>
        <v>2.6441815612700387E-2</v>
      </c>
    </row>
    <row r="25" spans="2:5" ht="15.75" customHeight="1">
      <c r="B25" s="35" t="s">
        <v>151</v>
      </c>
      <c r="C25" s="55">
        <v>20468</v>
      </c>
      <c r="E25" s="56">
        <f t="shared" si="0"/>
        <v>8.2668791178625012E-4</v>
      </c>
    </row>
    <row r="26" spans="2:5" ht="15.75" customHeight="1">
      <c r="B26" s="35" t="s">
        <v>152</v>
      </c>
      <c r="C26" s="55">
        <v>50080</v>
      </c>
      <c r="E26" s="56">
        <f t="shared" si="0"/>
        <v>2.0226954574093909E-3</v>
      </c>
    </row>
    <row r="27" spans="2:5" ht="15.75" customHeight="1">
      <c r="B27" s="35" t="s">
        <v>153</v>
      </c>
      <c r="C27" s="55">
        <v>665563</v>
      </c>
      <c r="E27" s="56">
        <f t="shared" si="0"/>
        <v>2.6881614551113545E-2</v>
      </c>
    </row>
    <row r="28" spans="2:5" ht="15.75" customHeight="1">
      <c r="B28" s="35" t="s">
        <v>154</v>
      </c>
      <c r="C28" s="55">
        <v>18532479.126000002</v>
      </c>
      <c r="E28" s="56">
        <f t="shared" si="0"/>
        <v>0.74851360508575393</v>
      </c>
    </row>
    <row r="29" spans="2:5" ht="15.75" customHeight="1">
      <c r="B29" s="35" t="s">
        <v>155</v>
      </c>
      <c r="C29" s="55">
        <v>5137</v>
      </c>
      <c r="E29" s="56">
        <f t="shared" si="0"/>
        <v>2.0747976367236501E-4</v>
      </c>
    </row>
    <row r="30" spans="2:5" ht="15.75" customHeight="1">
      <c r="B30" s="35" t="s">
        <v>156</v>
      </c>
      <c r="C30" s="55">
        <v>38894</v>
      </c>
      <c r="E30" s="56">
        <f t="shared" si="0"/>
        <v>1.570900900968068E-3</v>
      </c>
    </row>
    <row r="31" spans="2:5" ht="15.75" customHeight="1">
      <c r="B31" s="35" t="s">
        <v>157</v>
      </c>
      <c r="C31" s="55">
        <v>42839</v>
      </c>
      <c r="E31" s="56">
        <f t="shared" si="0"/>
        <v>1.7302366353826055E-3</v>
      </c>
    </row>
    <row r="32" spans="2:5" ht="15.75" customHeight="1">
      <c r="B32" s="35" t="s">
        <v>158</v>
      </c>
      <c r="C32" s="55">
        <v>50241</v>
      </c>
      <c r="E32" s="56">
        <f t="shared" si="0"/>
        <v>2.0291981325021007E-3</v>
      </c>
    </row>
    <row r="33" spans="2:5" ht="15.75" customHeight="1">
      <c r="B33" s="35" t="s">
        <v>159</v>
      </c>
      <c r="C33" s="55">
        <v>2076224</v>
      </c>
      <c r="E33" s="56">
        <f t="shared" si="0"/>
        <v>8.3857205538425614E-2</v>
      </c>
    </row>
    <row r="34" spans="2:5" ht="15.75" customHeight="1">
      <c r="B34" s="35" t="s">
        <v>145</v>
      </c>
      <c r="C34" s="55">
        <v>2129492.9923999999</v>
      </c>
      <c r="E34" s="56">
        <f t="shared" si="0"/>
        <v>8.6008702122855635E-2</v>
      </c>
    </row>
    <row r="35" spans="2:5" ht="15.75" customHeight="1">
      <c r="B35" s="115" t="s">
        <v>160</v>
      </c>
      <c r="C35" s="116">
        <v>8054921</v>
      </c>
      <c r="D35" s="117"/>
      <c r="E35" s="118">
        <f>+C35/$C$36</f>
        <v>4.7917874881925421E-2</v>
      </c>
    </row>
    <row r="36" spans="2:5" ht="15.75" customHeight="1">
      <c r="B36" s="57" t="s">
        <v>161</v>
      </c>
      <c r="C36" s="58">
        <f>+SUM(C15,C18,C21,C35)</f>
        <v>168098460.54000005</v>
      </c>
      <c r="D36" s="57"/>
      <c r="E36" s="59">
        <f>+E15+E18+E21+E35</f>
        <v>0.99999999999999989</v>
      </c>
    </row>
    <row r="37" spans="2:5" ht="15.75" customHeight="1">
      <c r="C37" s="44"/>
    </row>
    <row r="38" spans="2:5" ht="15.75" customHeight="1">
      <c r="C38" s="44"/>
    </row>
    <row r="39" spans="2:5" ht="15.75" customHeight="1">
      <c r="C39" s="44"/>
    </row>
    <row r="40" spans="2:5" ht="15.75" customHeight="1">
      <c r="C40" s="44"/>
    </row>
    <row r="41" spans="2:5" ht="15.75" customHeight="1">
      <c r="C41" s="44"/>
    </row>
    <row r="42" spans="2:5" ht="15.75" customHeight="1">
      <c r="C42" s="44"/>
    </row>
    <row r="43" spans="2:5" ht="15.75" customHeight="1">
      <c r="C43" s="44"/>
    </row>
    <row r="44" spans="2:5" ht="15.75" customHeight="1">
      <c r="C44" s="44"/>
    </row>
    <row r="45" spans="2:5" ht="15.75" customHeight="1">
      <c r="C45" s="44"/>
    </row>
    <row r="46" spans="2:5" ht="15.75" customHeight="1">
      <c r="C46" s="44"/>
    </row>
    <row r="47" spans="2:5" ht="15.75" customHeight="1">
      <c r="C47" s="44"/>
    </row>
    <row r="48" spans="2:5" ht="15.75" customHeight="1">
      <c r="C48" s="44"/>
    </row>
    <row r="49" spans="3:3" ht="15.75" customHeight="1">
      <c r="C49" s="44"/>
    </row>
    <row r="50" spans="3:3" ht="15.75" customHeight="1">
      <c r="C50" s="44"/>
    </row>
    <row r="51" spans="3:3" ht="15.75" customHeight="1">
      <c r="C51" s="44"/>
    </row>
    <row r="52" spans="3:3" ht="15.75" customHeight="1">
      <c r="C52" s="44"/>
    </row>
    <row r="53" spans="3:3" ht="15.75" customHeight="1">
      <c r="C53" s="44"/>
    </row>
    <row r="54" spans="3:3" ht="15.75" customHeight="1">
      <c r="C54" s="44"/>
    </row>
    <row r="55" spans="3:3" ht="15.75" customHeight="1">
      <c r="C55" s="44"/>
    </row>
    <row r="56" spans="3:3" ht="15.75" customHeight="1">
      <c r="C56" s="44"/>
    </row>
    <row r="57" spans="3:3" ht="15.75" customHeight="1">
      <c r="C57" s="44"/>
    </row>
    <row r="58" spans="3:3" ht="15.75" customHeight="1">
      <c r="C58" s="44"/>
    </row>
    <row r="59" spans="3:3" ht="15.75" customHeight="1">
      <c r="C59" s="44"/>
    </row>
    <row r="60" spans="3:3" ht="15.75" customHeight="1">
      <c r="C60" s="44"/>
    </row>
    <row r="61" spans="3:3" ht="15.75" customHeight="1">
      <c r="C61" s="44"/>
    </row>
    <row r="62" spans="3:3" ht="15.75" customHeight="1">
      <c r="C62" s="44"/>
    </row>
    <row r="63" spans="3:3" ht="15.75" customHeight="1">
      <c r="C63" s="44"/>
    </row>
    <row r="64" spans="3:3" ht="15.75" customHeight="1">
      <c r="C64" s="44"/>
    </row>
    <row r="65" spans="3:3" ht="15.75" customHeight="1">
      <c r="C65" s="44"/>
    </row>
    <row r="66" spans="3:3" ht="15.75" customHeight="1">
      <c r="C66" s="44"/>
    </row>
    <row r="67" spans="3:3" ht="15.75" customHeight="1">
      <c r="C67" s="44"/>
    </row>
    <row r="68" spans="3:3" ht="15.75" customHeight="1">
      <c r="C68" s="44"/>
    </row>
    <row r="69" spans="3:3" ht="15.75" customHeight="1">
      <c r="C69" s="44"/>
    </row>
    <row r="70" spans="3:3" ht="15.75" customHeight="1">
      <c r="C70" s="44"/>
    </row>
    <row r="71" spans="3:3" ht="15.75" customHeight="1">
      <c r="C71" s="44"/>
    </row>
    <row r="72" spans="3:3" ht="15.75" customHeight="1">
      <c r="C72" s="44"/>
    </row>
    <row r="73" spans="3:3" ht="15.75" customHeight="1">
      <c r="C73" s="44"/>
    </row>
    <row r="74" spans="3:3" ht="15.75" customHeight="1">
      <c r="C74" s="44"/>
    </row>
    <row r="75" spans="3:3" ht="15.75" customHeight="1">
      <c r="C75" s="44"/>
    </row>
    <row r="76" spans="3:3" ht="15.75" customHeight="1">
      <c r="C76" s="44"/>
    </row>
    <row r="77" spans="3:3" ht="15.75" customHeight="1">
      <c r="C77" s="44"/>
    </row>
    <row r="78" spans="3:3" ht="15.75" customHeight="1">
      <c r="C78" s="44"/>
    </row>
    <row r="79" spans="3:3" ht="15.75" customHeight="1">
      <c r="C79" s="44"/>
    </row>
    <row r="80" spans="3:3" ht="15.75" customHeight="1">
      <c r="C80" s="44"/>
    </row>
    <row r="81" spans="3:3" ht="15.75" customHeight="1">
      <c r="C81" s="44"/>
    </row>
    <row r="82" spans="3:3" ht="15.75" customHeight="1">
      <c r="C82" s="44"/>
    </row>
    <row r="83" spans="3:3" ht="15.75" customHeight="1">
      <c r="C83" s="44"/>
    </row>
    <row r="84" spans="3:3" ht="15.75" customHeight="1">
      <c r="C84" s="44"/>
    </row>
    <row r="85" spans="3:3" ht="15.75" customHeight="1">
      <c r="C85" s="44"/>
    </row>
    <row r="86" spans="3:3" ht="15.75" customHeight="1">
      <c r="C86" s="44"/>
    </row>
    <row r="87" spans="3:3" ht="15.75" customHeight="1">
      <c r="C87" s="44"/>
    </row>
    <row r="88" spans="3:3" ht="15.75" customHeight="1">
      <c r="C88" s="44"/>
    </row>
    <row r="89" spans="3:3" ht="15.75" customHeight="1">
      <c r="C89" s="44"/>
    </row>
    <row r="90" spans="3:3" ht="15.75" customHeight="1">
      <c r="C90" s="44"/>
    </row>
    <row r="91" spans="3:3" ht="15.75" customHeight="1">
      <c r="C91" s="44"/>
    </row>
    <row r="92" spans="3:3" ht="15.75" customHeight="1">
      <c r="C92" s="44"/>
    </row>
    <row r="93" spans="3:3" ht="15.75" customHeight="1">
      <c r="C93" s="44"/>
    </row>
    <row r="94" spans="3:3" ht="15.75" customHeight="1">
      <c r="C94" s="44"/>
    </row>
    <row r="95" spans="3:3" ht="15.75" customHeight="1">
      <c r="C95" s="44"/>
    </row>
    <row r="96" spans="3:3" ht="15.75" customHeight="1">
      <c r="C96" s="44"/>
    </row>
    <row r="97" spans="3:3" ht="15.75" customHeight="1">
      <c r="C97" s="44"/>
    </row>
    <row r="98" spans="3:3" ht="15.75" customHeight="1">
      <c r="C98" s="44"/>
    </row>
    <row r="99" spans="3:3" ht="15.75" customHeight="1">
      <c r="C99" s="44"/>
    </row>
    <row r="100" spans="3:3" ht="15.75" customHeight="1">
      <c r="C100" s="44"/>
    </row>
    <row r="101" spans="3:3" ht="15.75" customHeight="1">
      <c r="C101" s="44"/>
    </row>
    <row r="102" spans="3:3" ht="15.75" customHeight="1">
      <c r="C102" s="44"/>
    </row>
    <row r="103" spans="3:3" ht="15.75" customHeight="1">
      <c r="C103" s="44"/>
    </row>
    <row r="104" spans="3:3" ht="15.75" customHeight="1">
      <c r="C104" s="44"/>
    </row>
    <row r="105" spans="3:3" ht="15.75" customHeight="1">
      <c r="C105" s="44"/>
    </row>
    <row r="106" spans="3:3" ht="15.75" customHeight="1">
      <c r="C106" s="44"/>
    </row>
    <row r="107" spans="3:3" ht="15.75" customHeight="1">
      <c r="C107" s="44"/>
    </row>
    <row r="108" spans="3:3" ht="15.75" customHeight="1">
      <c r="C108" s="44"/>
    </row>
    <row r="109" spans="3:3" ht="15.75" customHeight="1">
      <c r="C109" s="44"/>
    </row>
    <row r="110" spans="3:3" ht="15.75" customHeight="1">
      <c r="C110" s="44"/>
    </row>
    <row r="111" spans="3:3" ht="15.75" customHeight="1">
      <c r="C111" s="44"/>
    </row>
    <row r="112" spans="3:3" ht="15.75" customHeight="1">
      <c r="C112" s="44"/>
    </row>
    <row r="113" spans="3:3" ht="15.75" customHeight="1">
      <c r="C113" s="44"/>
    </row>
    <row r="114" spans="3:3" ht="15.75" customHeight="1">
      <c r="C114" s="44"/>
    </row>
    <row r="115" spans="3:3" ht="15.75" customHeight="1">
      <c r="C115" s="44"/>
    </row>
    <row r="116" spans="3:3" ht="15.75" customHeight="1">
      <c r="C116" s="44"/>
    </row>
    <row r="117" spans="3:3" ht="15.75" customHeight="1">
      <c r="C117" s="44"/>
    </row>
    <row r="118" spans="3:3" ht="15.75" customHeight="1">
      <c r="C118" s="44"/>
    </row>
    <row r="119" spans="3:3" ht="15.75" customHeight="1">
      <c r="C119" s="44"/>
    </row>
    <row r="120" spans="3:3" ht="15.75" customHeight="1">
      <c r="C120" s="44"/>
    </row>
    <row r="121" spans="3:3" ht="15.75" customHeight="1">
      <c r="C121" s="44"/>
    </row>
    <row r="122" spans="3:3" ht="15.75" customHeight="1">
      <c r="C122" s="44"/>
    </row>
    <row r="123" spans="3:3" ht="15.75" customHeight="1">
      <c r="C123" s="44"/>
    </row>
    <row r="124" spans="3:3" ht="15.75" customHeight="1">
      <c r="C124" s="44"/>
    </row>
    <row r="125" spans="3:3" ht="15.75" customHeight="1">
      <c r="C125" s="44"/>
    </row>
    <row r="126" spans="3:3" ht="15.75" customHeight="1">
      <c r="C126" s="44"/>
    </row>
    <row r="127" spans="3:3" ht="15.75" customHeight="1">
      <c r="C127" s="44"/>
    </row>
    <row r="128" spans="3:3" ht="15.75" customHeight="1">
      <c r="C128" s="44"/>
    </row>
    <row r="129" spans="3:3" ht="15.75" customHeight="1">
      <c r="C129" s="44"/>
    </row>
    <row r="130" spans="3:3" ht="15.75" customHeight="1">
      <c r="C130" s="44"/>
    </row>
    <row r="131" spans="3:3" ht="15.75" customHeight="1">
      <c r="C131" s="44"/>
    </row>
    <row r="132" spans="3:3" ht="15.75" customHeight="1">
      <c r="C132" s="44"/>
    </row>
    <row r="133" spans="3:3" ht="15.75" customHeight="1">
      <c r="C133" s="44"/>
    </row>
    <row r="134" spans="3:3" ht="15.75" customHeight="1">
      <c r="C134" s="44"/>
    </row>
    <row r="135" spans="3:3" ht="15.75" customHeight="1">
      <c r="C135" s="44"/>
    </row>
    <row r="136" spans="3:3" ht="15.75" customHeight="1">
      <c r="C136" s="44"/>
    </row>
    <row r="137" spans="3:3" ht="15.75" customHeight="1">
      <c r="C137" s="44"/>
    </row>
    <row r="138" spans="3:3" ht="15.75" customHeight="1">
      <c r="C138" s="44"/>
    </row>
    <row r="139" spans="3:3" ht="15.75" customHeight="1">
      <c r="C139" s="44"/>
    </row>
    <row r="140" spans="3:3" ht="15.75" customHeight="1">
      <c r="C140" s="44"/>
    </row>
    <row r="141" spans="3:3" ht="15.75" customHeight="1">
      <c r="C141" s="44"/>
    </row>
    <row r="142" spans="3:3" ht="15.75" customHeight="1">
      <c r="C142" s="44"/>
    </row>
    <row r="143" spans="3:3" ht="15.75" customHeight="1">
      <c r="C143" s="44"/>
    </row>
    <row r="144" spans="3:3" ht="15.75" customHeight="1">
      <c r="C144" s="44"/>
    </row>
    <row r="145" spans="3:3" ht="15.75" customHeight="1">
      <c r="C145" s="44"/>
    </row>
    <row r="146" spans="3:3" ht="15.75" customHeight="1">
      <c r="C146" s="44"/>
    </row>
    <row r="147" spans="3:3" ht="15.75" customHeight="1">
      <c r="C147" s="44"/>
    </row>
    <row r="148" spans="3:3" ht="15.75" customHeight="1">
      <c r="C148" s="44"/>
    </row>
    <row r="149" spans="3:3" ht="15.75" customHeight="1">
      <c r="C149" s="44"/>
    </row>
    <row r="150" spans="3:3" ht="15.75" customHeight="1">
      <c r="C150" s="44"/>
    </row>
    <row r="151" spans="3:3" ht="15.75" customHeight="1">
      <c r="C151" s="44"/>
    </row>
    <row r="152" spans="3:3" ht="15.75" customHeight="1">
      <c r="C152" s="44"/>
    </row>
    <row r="153" spans="3:3" ht="15.75" customHeight="1">
      <c r="C153" s="44"/>
    </row>
    <row r="154" spans="3:3" ht="15.75" customHeight="1">
      <c r="C154" s="44"/>
    </row>
    <row r="155" spans="3:3" ht="15.75" customHeight="1">
      <c r="C155" s="44"/>
    </row>
    <row r="156" spans="3:3" ht="15.75" customHeight="1">
      <c r="C156" s="44"/>
    </row>
    <row r="157" spans="3:3" ht="15.75" customHeight="1">
      <c r="C157" s="44"/>
    </row>
    <row r="158" spans="3:3" ht="15.75" customHeight="1">
      <c r="C158" s="44"/>
    </row>
    <row r="159" spans="3:3" ht="15.75" customHeight="1">
      <c r="C159" s="44"/>
    </row>
    <row r="160" spans="3:3" ht="15.75" customHeight="1">
      <c r="C160" s="44"/>
    </row>
    <row r="161" spans="3:3" ht="15.75" customHeight="1">
      <c r="C161" s="44"/>
    </row>
    <row r="162" spans="3:3" ht="15.75" customHeight="1">
      <c r="C162" s="44"/>
    </row>
    <row r="163" spans="3:3" ht="15.75" customHeight="1">
      <c r="C163" s="44"/>
    </row>
    <row r="164" spans="3:3" ht="15.75" customHeight="1">
      <c r="C164" s="44"/>
    </row>
    <row r="165" spans="3:3" ht="15.75" customHeight="1">
      <c r="C165" s="44"/>
    </row>
    <row r="166" spans="3:3" ht="15.75" customHeight="1">
      <c r="C166" s="44"/>
    </row>
    <row r="167" spans="3:3" ht="15.75" customHeight="1">
      <c r="C167" s="44"/>
    </row>
    <row r="168" spans="3:3" ht="15.75" customHeight="1">
      <c r="C168" s="44"/>
    </row>
    <row r="169" spans="3:3" ht="15.75" customHeight="1">
      <c r="C169" s="44"/>
    </row>
    <row r="170" spans="3:3" ht="15.75" customHeight="1">
      <c r="C170" s="44"/>
    </row>
    <row r="171" spans="3:3" ht="15.75" customHeight="1">
      <c r="C171" s="44"/>
    </row>
    <row r="172" spans="3:3" ht="15.75" customHeight="1">
      <c r="C172" s="44"/>
    </row>
    <row r="173" spans="3:3" ht="15.75" customHeight="1">
      <c r="C173" s="44"/>
    </row>
    <row r="174" spans="3:3" ht="15.75" customHeight="1">
      <c r="C174" s="44"/>
    </row>
    <row r="175" spans="3:3" ht="15.75" customHeight="1">
      <c r="C175" s="44"/>
    </row>
    <row r="176" spans="3:3" ht="15.75" customHeight="1">
      <c r="C176" s="44"/>
    </row>
    <row r="177" spans="3:3" ht="15.75" customHeight="1">
      <c r="C177" s="44"/>
    </row>
    <row r="178" spans="3:3" ht="15.75" customHeight="1">
      <c r="C178" s="44"/>
    </row>
    <row r="179" spans="3:3" ht="15.75" customHeight="1">
      <c r="C179" s="44"/>
    </row>
    <row r="180" spans="3:3" ht="15.75" customHeight="1">
      <c r="C180" s="44"/>
    </row>
    <row r="181" spans="3:3" ht="15.75" customHeight="1">
      <c r="C181" s="44"/>
    </row>
    <row r="182" spans="3:3" ht="15.75" customHeight="1">
      <c r="C182" s="44"/>
    </row>
    <row r="183" spans="3:3" ht="15.75" customHeight="1">
      <c r="C183" s="44"/>
    </row>
    <row r="184" spans="3:3" ht="15.75" customHeight="1">
      <c r="C184" s="44"/>
    </row>
    <row r="185" spans="3:3" ht="15.75" customHeight="1">
      <c r="C185" s="44"/>
    </row>
    <row r="186" spans="3:3" ht="15.75" customHeight="1">
      <c r="C186" s="44"/>
    </row>
    <row r="187" spans="3:3" ht="15.75" customHeight="1">
      <c r="C187" s="44"/>
    </row>
    <row r="188" spans="3:3" ht="15.75" customHeight="1">
      <c r="C188" s="44"/>
    </row>
    <row r="189" spans="3:3" ht="15.75" customHeight="1">
      <c r="C189" s="44"/>
    </row>
    <row r="190" spans="3:3" ht="15.75" customHeight="1">
      <c r="C190" s="44"/>
    </row>
    <row r="191" spans="3:3" ht="15.75" customHeight="1">
      <c r="C191" s="44"/>
    </row>
    <row r="192" spans="3:3" ht="15.75" customHeight="1">
      <c r="C192" s="44"/>
    </row>
    <row r="193" spans="3:3" ht="15.75" customHeight="1">
      <c r="C193" s="44"/>
    </row>
    <row r="194" spans="3:3" ht="15.75" customHeight="1">
      <c r="C194" s="44"/>
    </row>
    <row r="195" spans="3:3" ht="15.75" customHeight="1">
      <c r="C195" s="44"/>
    </row>
    <row r="196" spans="3:3" ht="15.75" customHeight="1">
      <c r="C196" s="44"/>
    </row>
    <row r="197" spans="3:3" ht="15.75" customHeight="1">
      <c r="C197" s="44"/>
    </row>
    <row r="198" spans="3:3" ht="15.75" customHeight="1">
      <c r="C198" s="44"/>
    </row>
    <row r="199" spans="3:3" ht="15.75" customHeight="1">
      <c r="C199" s="44"/>
    </row>
    <row r="200" spans="3:3" ht="15.75" customHeight="1">
      <c r="C200" s="44"/>
    </row>
    <row r="201" spans="3:3" ht="15.75" customHeight="1">
      <c r="C201" s="44"/>
    </row>
    <row r="202" spans="3:3" ht="15.75" customHeight="1">
      <c r="C202" s="44"/>
    </row>
    <row r="203" spans="3:3" ht="15.75" customHeight="1">
      <c r="C203" s="44"/>
    </row>
    <row r="204" spans="3:3" ht="15.75" customHeight="1">
      <c r="C204" s="44"/>
    </row>
    <row r="205" spans="3:3" ht="15.75" customHeight="1">
      <c r="C205" s="44"/>
    </row>
    <row r="206" spans="3:3" ht="15.75" customHeight="1">
      <c r="C206" s="44"/>
    </row>
    <row r="207" spans="3:3" ht="15.75" customHeight="1">
      <c r="C207" s="44"/>
    </row>
    <row r="208" spans="3:3" ht="15.75" customHeight="1">
      <c r="C208" s="44"/>
    </row>
    <row r="209" spans="3:3" ht="15.75" customHeight="1">
      <c r="C209" s="44"/>
    </row>
    <row r="210" spans="3:3" ht="15.75" customHeight="1">
      <c r="C210" s="44"/>
    </row>
    <row r="211" spans="3:3" ht="15.75" customHeight="1">
      <c r="C211" s="44"/>
    </row>
    <row r="212" spans="3:3" ht="15.75" customHeight="1">
      <c r="C212" s="44"/>
    </row>
    <row r="213" spans="3:3" ht="15.75" customHeight="1">
      <c r="C213" s="44"/>
    </row>
    <row r="214" spans="3:3" ht="15.75" customHeight="1">
      <c r="C214" s="44"/>
    </row>
    <row r="215" spans="3:3" ht="15.75" customHeight="1">
      <c r="C215" s="44"/>
    </row>
    <row r="216" spans="3:3" ht="15.75" customHeight="1">
      <c r="C216" s="44"/>
    </row>
    <row r="217" spans="3:3" ht="15.75" customHeight="1">
      <c r="C217" s="44"/>
    </row>
    <row r="218" spans="3:3" ht="15.75" customHeight="1">
      <c r="C218" s="44"/>
    </row>
    <row r="219" spans="3:3" ht="15.75" customHeight="1">
      <c r="C219" s="44"/>
    </row>
    <row r="220" spans="3:3" ht="15.75" customHeight="1">
      <c r="C220" s="44"/>
    </row>
    <row r="221" spans="3:3" ht="15.75" customHeight="1">
      <c r="C221" s="44"/>
    </row>
    <row r="222" spans="3:3" ht="15.75" customHeight="1">
      <c r="C222" s="44"/>
    </row>
    <row r="223" spans="3:3" ht="15.75" customHeight="1">
      <c r="C223" s="44"/>
    </row>
    <row r="224" spans="3:3" ht="15.75" customHeight="1">
      <c r="C224" s="44"/>
    </row>
    <row r="225" spans="3:3" ht="15.75" customHeight="1">
      <c r="C225" s="44"/>
    </row>
    <row r="226" spans="3:3" ht="15.75" customHeight="1">
      <c r="C226" s="44"/>
    </row>
    <row r="227" spans="3:3" ht="15.75" customHeight="1">
      <c r="C227" s="44"/>
    </row>
    <row r="228" spans="3:3" ht="15.75" customHeight="1">
      <c r="C228" s="44"/>
    </row>
    <row r="229" spans="3:3" ht="15.75" customHeight="1">
      <c r="C229" s="44"/>
    </row>
    <row r="230" spans="3:3" ht="15.75" customHeight="1">
      <c r="C230" s="44"/>
    </row>
    <row r="231" spans="3:3" ht="15.75" customHeight="1">
      <c r="C231" s="44"/>
    </row>
    <row r="232" spans="3:3" ht="15.75" customHeight="1">
      <c r="C232" s="44"/>
    </row>
    <row r="233" spans="3:3" ht="15.75" customHeight="1">
      <c r="C233" s="44"/>
    </row>
    <row r="234" spans="3:3" ht="15.75" customHeight="1">
      <c r="C234" s="44"/>
    </row>
    <row r="235" spans="3:3" ht="15.75" customHeight="1">
      <c r="C235" s="44"/>
    </row>
    <row r="236" spans="3:3" ht="15.75" customHeight="1">
      <c r="C236" s="44"/>
    </row>
    <row r="237" spans="3:3" ht="15.75" customHeight="1">
      <c r="C237" s="44"/>
    </row>
    <row r="238" spans="3:3" ht="15.75" customHeight="1">
      <c r="C238" s="44"/>
    </row>
    <row r="239" spans="3:3" ht="15.75" customHeight="1">
      <c r="C239" s="44"/>
    </row>
    <row r="240" spans="3:3" ht="15.75" customHeight="1">
      <c r="C240" s="44"/>
    </row>
    <row r="241" spans="3:3" ht="15.75" customHeight="1">
      <c r="C241" s="44"/>
    </row>
    <row r="242" spans="3:3" ht="15.75" customHeight="1">
      <c r="C242" s="44"/>
    </row>
    <row r="243" spans="3:3" ht="15.75" customHeight="1">
      <c r="C243" s="44"/>
    </row>
    <row r="244" spans="3:3" ht="15.75" customHeight="1">
      <c r="C244" s="44"/>
    </row>
    <row r="245" spans="3:3" ht="15.75" customHeight="1">
      <c r="C245" s="44"/>
    </row>
    <row r="246" spans="3:3" ht="15.75" customHeight="1">
      <c r="C246" s="44"/>
    </row>
    <row r="247" spans="3:3" ht="15.75" customHeight="1">
      <c r="C247" s="44"/>
    </row>
    <row r="248" spans="3:3" ht="15.75" customHeight="1">
      <c r="C248" s="44"/>
    </row>
    <row r="249" spans="3:3" ht="15.75" customHeight="1">
      <c r="C249" s="44"/>
    </row>
    <row r="250" spans="3:3" ht="15.75" customHeight="1">
      <c r="C250" s="44"/>
    </row>
    <row r="251" spans="3:3" ht="15.75" customHeight="1">
      <c r="C251" s="44"/>
    </row>
    <row r="252" spans="3:3" ht="15.75" customHeight="1">
      <c r="C252" s="44"/>
    </row>
    <row r="253" spans="3:3" ht="15.75" customHeight="1">
      <c r="C253" s="44"/>
    </row>
    <row r="254" spans="3:3" ht="15.75" customHeight="1">
      <c r="C254" s="44"/>
    </row>
    <row r="255" spans="3:3" ht="15.75" customHeight="1">
      <c r="C255" s="44"/>
    </row>
    <row r="256" spans="3:3" ht="15.75" customHeight="1">
      <c r="C256" s="44"/>
    </row>
    <row r="257" spans="3:3" ht="15.75" customHeight="1">
      <c r="C257" s="44"/>
    </row>
    <row r="258" spans="3:3" ht="15.75" customHeight="1">
      <c r="C258" s="44"/>
    </row>
    <row r="259" spans="3:3" ht="15.75" customHeight="1">
      <c r="C259" s="44"/>
    </row>
    <row r="260" spans="3:3" ht="15.75" customHeight="1">
      <c r="C260" s="44"/>
    </row>
    <row r="261" spans="3:3" ht="15.75" customHeight="1">
      <c r="C261" s="44"/>
    </row>
    <row r="262" spans="3:3" ht="15.75" customHeight="1">
      <c r="C262" s="44"/>
    </row>
    <row r="263" spans="3:3" ht="15.75" customHeight="1">
      <c r="C263" s="44"/>
    </row>
    <row r="264" spans="3:3" ht="15.75" customHeight="1">
      <c r="C264" s="44"/>
    </row>
    <row r="265" spans="3:3" ht="15.75" customHeight="1">
      <c r="C265" s="44"/>
    </row>
    <row r="266" spans="3:3" ht="15.75" customHeight="1">
      <c r="C266" s="44"/>
    </row>
    <row r="267" spans="3:3" ht="15.75" customHeight="1">
      <c r="C267" s="44"/>
    </row>
    <row r="268" spans="3:3" ht="15.75" customHeight="1">
      <c r="C268" s="44"/>
    </row>
    <row r="269" spans="3:3" ht="15.75" customHeight="1">
      <c r="C269" s="44"/>
    </row>
    <row r="270" spans="3:3" ht="15.75" customHeight="1">
      <c r="C270" s="44"/>
    </row>
    <row r="271" spans="3:3" ht="15.75" customHeight="1">
      <c r="C271" s="44"/>
    </row>
    <row r="272" spans="3:3" ht="15.75" customHeight="1">
      <c r="C272" s="44"/>
    </row>
    <row r="273" spans="3:3" ht="15.75" customHeight="1">
      <c r="C273" s="44"/>
    </row>
    <row r="274" spans="3:3" ht="15.75" customHeight="1">
      <c r="C274" s="44"/>
    </row>
    <row r="275" spans="3:3" ht="15.75" customHeight="1">
      <c r="C275" s="44"/>
    </row>
    <row r="276" spans="3:3" ht="15.75" customHeight="1">
      <c r="C276" s="44"/>
    </row>
    <row r="277" spans="3:3" ht="15.75" customHeight="1">
      <c r="C277" s="44"/>
    </row>
    <row r="278" spans="3:3" ht="15.75" customHeight="1">
      <c r="C278" s="44"/>
    </row>
    <row r="279" spans="3:3" ht="15.75" customHeight="1">
      <c r="C279" s="44"/>
    </row>
    <row r="280" spans="3:3" ht="15.75" customHeight="1">
      <c r="C280" s="44"/>
    </row>
    <row r="281" spans="3:3" ht="15.75" customHeight="1">
      <c r="C281" s="44"/>
    </row>
    <row r="282" spans="3:3" ht="15.75" customHeight="1">
      <c r="C282" s="44"/>
    </row>
    <row r="283" spans="3:3" ht="15.75" customHeight="1">
      <c r="C283" s="44"/>
    </row>
    <row r="284" spans="3:3" ht="15.75" customHeight="1">
      <c r="C284" s="44"/>
    </row>
    <row r="285" spans="3:3" ht="15.75" customHeight="1">
      <c r="C285" s="44"/>
    </row>
    <row r="286" spans="3:3" ht="15.75" customHeight="1">
      <c r="C286" s="44"/>
    </row>
    <row r="287" spans="3:3" ht="15.75" customHeight="1">
      <c r="C287" s="44"/>
    </row>
    <row r="288" spans="3:3" ht="15.75" customHeight="1">
      <c r="C288" s="44"/>
    </row>
    <row r="289" spans="3:3" ht="15.75" customHeight="1">
      <c r="C289" s="44"/>
    </row>
    <row r="290" spans="3:3" ht="15.75" customHeight="1">
      <c r="C290" s="44"/>
    </row>
    <row r="291" spans="3:3" ht="15.75" customHeight="1">
      <c r="C291" s="44"/>
    </row>
    <row r="292" spans="3:3" ht="15.75" customHeight="1">
      <c r="C292" s="44"/>
    </row>
    <row r="293" spans="3:3" ht="15.75" customHeight="1">
      <c r="C293" s="44"/>
    </row>
    <row r="294" spans="3:3" ht="15.75" customHeight="1">
      <c r="C294" s="44"/>
    </row>
    <row r="295" spans="3:3" ht="15.75" customHeight="1">
      <c r="C295" s="44"/>
    </row>
    <row r="296" spans="3:3" ht="15.75" customHeight="1">
      <c r="C296" s="44"/>
    </row>
    <row r="297" spans="3:3" ht="15.75" customHeight="1">
      <c r="C297" s="44"/>
    </row>
    <row r="298" spans="3:3" ht="15.75" customHeight="1">
      <c r="C298" s="44"/>
    </row>
    <row r="299" spans="3:3" ht="15.75" customHeight="1">
      <c r="C299" s="44"/>
    </row>
    <row r="300" spans="3:3" ht="15.75" customHeight="1">
      <c r="C300" s="44"/>
    </row>
    <row r="301" spans="3:3" ht="15.75" customHeight="1">
      <c r="C301" s="44"/>
    </row>
    <row r="302" spans="3:3" ht="15.75" customHeight="1">
      <c r="C302" s="44"/>
    </row>
    <row r="303" spans="3:3" ht="15.75" customHeight="1">
      <c r="C303" s="44"/>
    </row>
    <row r="304" spans="3:3" ht="15.75" customHeight="1">
      <c r="C304" s="44"/>
    </row>
    <row r="305" spans="3:3" ht="15.75" customHeight="1">
      <c r="C305" s="44"/>
    </row>
    <row r="306" spans="3:3" ht="15.75" customHeight="1">
      <c r="C306" s="44"/>
    </row>
    <row r="307" spans="3:3" ht="15.75" customHeight="1">
      <c r="C307" s="44"/>
    </row>
    <row r="308" spans="3:3" ht="15.75" customHeight="1">
      <c r="C308" s="44"/>
    </row>
    <row r="309" spans="3:3" ht="15.75" customHeight="1">
      <c r="C309" s="44"/>
    </row>
    <row r="310" spans="3:3" ht="15.75" customHeight="1">
      <c r="C310" s="44"/>
    </row>
    <row r="311" spans="3:3" ht="15.75" customHeight="1">
      <c r="C311" s="44"/>
    </row>
    <row r="312" spans="3:3" ht="15.75" customHeight="1">
      <c r="C312" s="44"/>
    </row>
    <row r="313" spans="3:3" ht="15.75" customHeight="1">
      <c r="C313" s="44"/>
    </row>
    <row r="314" spans="3:3" ht="15.75" customHeight="1">
      <c r="C314" s="44"/>
    </row>
    <row r="315" spans="3:3" ht="15.75" customHeight="1">
      <c r="C315" s="44"/>
    </row>
    <row r="316" spans="3:3" ht="15.75" customHeight="1">
      <c r="C316" s="44"/>
    </row>
    <row r="317" spans="3:3" ht="15.75" customHeight="1">
      <c r="C317" s="44"/>
    </row>
    <row r="318" spans="3:3" ht="15.75" customHeight="1">
      <c r="C318" s="44"/>
    </row>
    <row r="319" spans="3:3" ht="15.75" customHeight="1">
      <c r="C319" s="44"/>
    </row>
    <row r="320" spans="3:3" ht="15.75" customHeight="1">
      <c r="C320" s="44"/>
    </row>
    <row r="321" spans="3:3" ht="15.75" customHeight="1">
      <c r="C321" s="44"/>
    </row>
    <row r="322" spans="3:3" ht="15.75" customHeight="1">
      <c r="C322" s="44"/>
    </row>
    <row r="323" spans="3:3" ht="15.75" customHeight="1">
      <c r="C323" s="44"/>
    </row>
    <row r="324" spans="3:3" ht="15.75" customHeight="1">
      <c r="C324" s="44"/>
    </row>
    <row r="325" spans="3:3" ht="15.75" customHeight="1">
      <c r="C325" s="44"/>
    </row>
    <row r="326" spans="3:3" ht="15.75" customHeight="1">
      <c r="C326" s="44"/>
    </row>
    <row r="327" spans="3:3" ht="15.75" customHeight="1">
      <c r="C327" s="44"/>
    </row>
    <row r="328" spans="3:3" ht="15.75" customHeight="1">
      <c r="C328" s="44"/>
    </row>
    <row r="329" spans="3:3" ht="15.75" customHeight="1">
      <c r="C329" s="44"/>
    </row>
    <row r="330" spans="3:3" ht="15.75" customHeight="1">
      <c r="C330" s="44"/>
    </row>
    <row r="331" spans="3:3" ht="15.75" customHeight="1">
      <c r="C331" s="44"/>
    </row>
    <row r="332" spans="3:3" ht="15.75" customHeight="1">
      <c r="C332" s="44"/>
    </row>
    <row r="333" spans="3:3" ht="15.75" customHeight="1">
      <c r="C333" s="44"/>
    </row>
    <row r="334" spans="3:3" ht="15.75" customHeight="1">
      <c r="C334" s="44"/>
    </row>
    <row r="335" spans="3:3" ht="15.75" customHeight="1">
      <c r="C335" s="44"/>
    </row>
    <row r="336" spans="3:3" ht="15.75" customHeight="1">
      <c r="C336" s="44"/>
    </row>
    <row r="337" spans="3:3" ht="15.75" customHeight="1">
      <c r="C337" s="44"/>
    </row>
    <row r="338" spans="3:3" ht="15.75" customHeight="1">
      <c r="C338" s="44"/>
    </row>
    <row r="339" spans="3:3" ht="15.75" customHeight="1">
      <c r="C339" s="44"/>
    </row>
    <row r="340" spans="3:3" ht="15.75" customHeight="1">
      <c r="C340" s="44"/>
    </row>
    <row r="341" spans="3:3" ht="15.75" customHeight="1">
      <c r="C341" s="44"/>
    </row>
    <row r="342" spans="3:3" ht="15.75" customHeight="1">
      <c r="C342" s="44"/>
    </row>
    <row r="343" spans="3:3" ht="15.75" customHeight="1">
      <c r="C343" s="44"/>
    </row>
    <row r="344" spans="3:3" ht="15.75" customHeight="1">
      <c r="C344" s="44"/>
    </row>
    <row r="345" spans="3:3" ht="15.75" customHeight="1">
      <c r="C345" s="44"/>
    </row>
    <row r="346" spans="3:3" ht="15.75" customHeight="1">
      <c r="C346" s="44"/>
    </row>
    <row r="347" spans="3:3" ht="15.75" customHeight="1">
      <c r="C347" s="44"/>
    </row>
    <row r="348" spans="3:3" ht="15.75" customHeight="1">
      <c r="C348" s="44"/>
    </row>
    <row r="349" spans="3:3" ht="15.75" customHeight="1">
      <c r="C349" s="44"/>
    </row>
    <row r="350" spans="3:3" ht="15.75" customHeight="1">
      <c r="C350" s="44"/>
    </row>
    <row r="351" spans="3:3" ht="15.75" customHeight="1">
      <c r="C351" s="44"/>
    </row>
    <row r="352" spans="3:3" ht="15.75" customHeight="1">
      <c r="C352" s="44"/>
    </row>
    <row r="353" spans="3:3" ht="15.75" customHeight="1">
      <c r="C353" s="44"/>
    </row>
    <row r="354" spans="3:3" ht="15.75" customHeight="1">
      <c r="C354" s="44"/>
    </row>
    <row r="355" spans="3:3" ht="15.75" customHeight="1">
      <c r="C355" s="44"/>
    </row>
    <row r="356" spans="3:3" ht="15.75" customHeight="1">
      <c r="C356" s="44"/>
    </row>
    <row r="357" spans="3:3" ht="15.75" customHeight="1">
      <c r="C357" s="44"/>
    </row>
    <row r="358" spans="3:3" ht="15.75" customHeight="1">
      <c r="C358" s="44"/>
    </row>
    <row r="359" spans="3:3" ht="15.75" customHeight="1">
      <c r="C359" s="44"/>
    </row>
    <row r="360" spans="3:3" ht="15.75" customHeight="1">
      <c r="C360" s="44"/>
    </row>
    <row r="361" spans="3:3" ht="15.75" customHeight="1">
      <c r="C361" s="44"/>
    </row>
    <row r="362" spans="3:3" ht="15.75" customHeight="1">
      <c r="C362" s="44"/>
    </row>
    <row r="363" spans="3:3" ht="15.75" customHeight="1">
      <c r="C363" s="44"/>
    </row>
    <row r="364" spans="3:3" ht="15.75" customHeight="1">
      <c r="C364" s="44"/>
    </row>
    <row r="365" spans="3:3" ht="15.75" customHeight="1">
      <c r="C365" s="44"/>
    </row>
    <row r="366" spans="3:3" ht="15.75" customHeight="1">
      <c r="C366" s="44"/>
    </row>
    <row r="367" spans="3:3" ht="15.75" customHeight="1">
      <c r="C367" s="44"/>
    </row>
    <row r="368" spans="3:3" ht="15.75" customHeight="1">
      <c r="C368" s="44"/>
    </row>
    <row r="369" spans="3:3" ht="15.75" customHeight="1">
      <c r="C369" s="44"/>
    </row>
    <row r="370" spans="3:3" ht="15.75" customHeight="1">
      <c r="C370" s="44"/>
    </row>
    <row r="371" spans="3:3" ht="15.75" customHeight="1">
      <c r="C371" s="44"/>
    </row>
    <row r="372" spans="3:3" ht="15.75" customHeight="1">
      <c r="C372" s="44"/>
    </row>
    <row r="373" spans="3:3" ht="15.75" customHeight="1">
      <c r="C373" s="44"/>
    </row>
    <row r="374" spans="3:3" ht="15.75" customHeight="1">
      <c r="C374" s="44"/>
    </row>
    <row r="375" spans="3:3" ht="15.75" customHeight="1">
      <c r="C375" s="44"/>
    </row>
    <row r="376" spans="3:3" ht="15.75" customHeight="1">
      <c r="C376" s="44"/>
    </row>
    <row r="377" spans="3:3" ht="15.75" customHeight="1">
      <c r="C377" s="44"/>
    </row>
    <row r="378" spans="3:3" ht="15.75" customHeight="1">
      <c r="C378" s="44"/>
    </row>
    <row r="379" spans="3:3" ht="15.75" customHeight="1">
      <c r="C379" s="44"/>
    </row>
    <row r="380" spans="3:3" ht="15.75" customHeight="1">
      <c r="C380" s="44"/>
    </row>
    <row r="381" spans="3:3" ht="15.75" customHeight="1">
      <c r="C381" s="44"/>
    </row>
    <row r="382" spans="3:3" ht="15.75" customHeight="1">
      <c r="C382" s="44"/>
    </row>
    <row r="383" spans="3:3" ht="15.75" customHeight="1">
      <c r="C383" s="44"/>
    </row>
    <row r="384" spans="3:3" ht="15.75" customHeight="1">
      <c r="C384" s="44"/>
    </row>
    <row r="385" spans="3:3" ht="15.75" customHeight="1">
      <c r="C385" s="44"/>
    </row>
    <row r="386" spans="3:3" ht="15.75" customHeight="1">
      <c r="C386" s="44"/>
    </row>
    <row r="387" spans="3:3" ht="15.75" customHeight="1">
      <c r="C387" s="44"/>
    </row>
    <row r="388" spans="3:3" ht="15.75" customHeight="1">
      <c r="C388" s="44"/>
    </row>
    <row r="389" spans="3:3" ht="15.75" customHeight="1">
      <c r="C389" s="44"/>
    </row>
    <row r="390" spans="3:3" ht="15.75" customHeight="1">
      <c r="C390" s="44"/>
    </row>
    <row r="391" spans="3:3" ht="15.75" customHeight="1">
      <c r="C391" s="44"/>
    </row>
    <row r="392" spans="3:3" ht="15.75" customHeight="1">
      <c r="C392" s="44"/>
    </row>
    <row r="393" spans="3:3" ht="15.75" customHeight="1">
      <c r="C393" s="44"/>
    </row>
    <row r="394" spans="3:3" ht="15.75" customHeight="1">
      <c r="C394" s="44"/>
    </row>
    <row r="395" spans="3:3" ht="15.75" customHeight="1">
      <c r="C395" s="44"/>
    </row>
    <row r="396" spans="3:3" ht="15.75" customHeight="1">
      <c r="C396" s="44"/>
    </row>
    <row r="397" spans="3:3" ht="15.75" customHeight="1">
      <c r="C397" s="44"/>
    </row>
    <row r="398" spans="3:3" ht="15.75" customHeight="1">
      <c r="C398" s="44"/>
    </row>
    <row r="399" spans="3:3" ht="15.75" customHeight="1">
      <c r="C399" s="44"/>
    </row>
    <row r="400" spans="3:3" ht="15.75" customHeight="1">
      <c r="C400" s="44"/>
    </row>
    <row r="401" spans="3:3" ht="15.75" customHeight="1">
      <c r="C401" s="44"/>
    </row>
    <row r="402" spans="3:3" ht="15.75" customHeight="1">
      <c r="C402" s="44"/>
    </row>
    <row r="403" spans="3:3" ht="15.75" customHeight="1">
      <c r="C403" s="44"/>
    </row>
    <row r="404" spans="3:3" ht="15.75" customHeight="1">
      <c r="C404" s="44"/>
    </row>
    <row r="405" spans="3:3" ht="15.75" customHeight="1">
      <c r="C405" s="44"/>
    </row>
    <row r="406" spans="3:3" ht="15.75" customHeight="1">
      <c r="C406" s="44"/>
    </row>
    <row r="407" spans="3:3" ht="15.75" customHeight="1">
      <c r="C407" s="44"/>
    </row>
    <row r="408" spans="3:3" ht="15.75" customHeight="1">
      <c r="C408" s="44"/>
    </row>
    <row r="409" spans="3:3" ht="15.75" customHeight="1">
      <c r="C409" s="44"/>
    </row>
    <row r="410" spans="3:3" ht="15.75" customHeight="1">
      <c r="C410" s="44"/>
    </row>
    <row r="411" spans="3:3" ht="15.75" customHeight="1">
      <c r="C411" s="44"/>
    </row>
    <row r="412" spans="3:3" ht="15.75" customHeight="1">
      <c r="C412" s="44"/>
    </row>
    <row r="413" spans="3:3" ht="15.75" customHeight="1">
      <c r="C413" s="44"/>
    </row>
    <row r="414" spans="3:3" ht="15.75" customHeight="1">
      <c r="C414" s="44"/>
    </row>
    <row r="415" spans="3:3" ht="15.75" customHeight="1">
      <c r="C415" s="44"/>
    </row>
    <row r="416" spans="3:3" ht="15.75" customHeight="1">
      <c r="C416" s="44"/>
    </row>
    <row r="417" spans="3:3" ht="15.75" customHeight="1">
      <c r="C417" s="44"/>
    </row>
    <row r="418" spans="3:3" ht="15.75" customHeight="1">
      <c r="C418" s="44"/>
    </row>
    <row r="419" spans="3:3" ht="15.75" customHeight="1">
      <c r="C419" s="44"/>
    </row>
    <row r="420" spans="3:3" ht="15.75" customHeight="1">
      <c r="C420" s="44"/>
    </row>
    <row r="421" spans="3:3" ht="15.75" customHeight="1">
      <c r="C421" s="44"/>
    </row>
    <row r="422" spans="3:3" ht="15.75" customHeight="1">
      <c r="C422" s="44"/>
    </row>
    <row r="423" spans="3:3" ht="15.75" customHeight="1">
      <c r="C423" s="44"/>
    </row>
    <row r="424" spans="3:3" ht="15.75" customHeight="1">
      <c r="C424" s="44"/>
    </row>
    <row r="425" spans="3:3" ht="15.75" customHeight="1">
      <c r="C425" s="44"/>
    </row>
    <row r="426" spans="3:3" ht="15.75" customHeight="1">
      <c r="C426" s="44"/>
    </row>
    <row r="427" spans="3:3" ht="15.75" customHeight="1">
      <c r="C427" s="44"/>
    </row>
    <row r="428" spans="3:3" ht="15.75" customHeight="1">
      <c r="C428" s="44"/>
    </row>
    <row r="429" spans="3:3" ht="15.75" customHeight="1">
      <c r="C429" s="44"/>
    </row>
    <row r="430" spans="3:3" ht="15.75" customHeight="1">
      <c r="C430" s="44"/>
    </row>
    <row r="431" spans="3:3" ht="15.75" customHeight="1">
      <c r="C431" s="44"/>
    </row>
    <row r="432" spans="3:3" ht="15.75" customHeight="1">
      <c r="C432" s="44"/>
    </row>
    <row r="433" spans="3:3" ht="15.75" customHeight="1">
      <c r="C433" s="44"/>
    </row>
    <row r="434" spans="3:3" ht="15.75" customHeight="1">
      <c r="C434" s="44"/>
    </row>
    <row r="435" spans="3:3" ht="15.75" customHeight="1">
      <c r="C435" s="44"/>
    </row>
    <row r="436" spans="3:3" ht="15.75" customHeight="1">
      <c r="C436" s="44"/>
    </row>
    <row r="437" spans="3:3" ht="15.75" customHeight="1">
      <c r="C437" s="44"/>
    </row>
    <row r="438" spans="3:3" ht="15.75" customHeight="1">
      <c r="C438" s="44"/>
    </row>
    <row r="439" spans="3:3" ht="15.75" customHeight="1">
      <c r="C439" s="44"/>
    </row>
    <row r="440" spans="3:3" ht="15.75" customHeight="1">
      <c r="C440" s="44"/>
    </row>
    <row r="441" spans="3:3" ht="15.75" customHeight="1">
      <c r="C441" s="44"/>
    </row>
    <row r="442" spans="3:3" ht="15.75" customHeight="1">
      <c r="C442" s="44"/>
    </row>
    <row r="443" spans="3:3" ht="15.75" customHeight="1">
      <c r="C443" s="44"/>
    </row>
    <row r="444" spans="3:3" ht="15.75" customHeight="1">
      <c r="C444" s="44"/>
    </row>
    <row r="445" spans="3:3" ht="15.75" customHeight="1">
      <c r="C445" s="44"/>
    </row>
    <row r="446" spans="3:3" ht="15.75" customHeight="1">
      <c r="C446" s="44"/>
    </row>
    <row r="447" spans="3:3" ht="15.75" customHeight="1">
      <c r="C447" s="44"/>
    </row>
    <row r="448" spans="3:3" ht="15.75" customHeight="1">
      <c r="C448" s="44"/>
    </row>
    <row r="449" spans="3:3" ht="15.75" customHeight="1">
      <c r="C449" s="44"/>
    </row>
    <row r="450" spans="3:3" ht="15.75" customHeight="1">
      <c r="C450" s="44"/>
    </row>
    <row r="451" spans="3:3" ht="15.75" customHeight="1">
      <c r="C451" s="44"/>
    </row>
    <row r="452" spans="3:3" ht="15.75" customHeight="1">
      <c r="C452" s="44"/>
    </row>
    <row r="453" spans="3:3" ht="15.75" customHeight="1">
      <c r="C453" s="44"/>
    </row>
    <row r="454" spans="3:3" ht="15.75" customHeight="1">
      <c r="C454" s="44"/>
    </row>
    <row r="455" spans="3:3" ht="15.75" customHeight="1">
      <c r="C455" s="44"/>
    </row>
    <row r="456" spans="3:3" ht="15.75" customHeight="1">
      <c r="C456" s="44"/>
    </row>
    <row r="457" spans="3:3" ht="15.75" customHeight="1">
      <c r="C457" s="44"/>
    </row>
    <row r="458" spans="3:3" ht="15.75" customHeight="1">
      <c r="C458" s="44"/>
    </row>
    <row r="459" spans="3:3" ht="15.75" customHeight="1">
      <c r="C459" s="44"/>
    </row>
    <row r="460" spans="3:3" ht="15.75" customHeight="1">
      <c r="C460" s="44"/>
    </row>
    <row r="461" spans="3:3" ht="15.75" customHeight="1">
      <c r="C461" s="44"/>
    </row>
    <row r="462" spans="3:3" ht="15.75" customHeight="1">
      <c r="C462" s="44"/>
    </row>
    <row r="463" spans="3:3" ht="15.75" customHeight="1">
      <c r="C463" s="44"/>
    </row>
    <row r="464" spans="3:3" ht="15.75" customHeight="1">
      <c r="C464" s="44"/>
    </row>
    <row r="465" spans="3:3" ht="15.75" customHeight="1">
      <c r="C465" s="44"/>
    </row>
    <row r="466" spans="3:3" ht="15.75" customHeight="1">
      <c r="C466" s="44"/>
    </row>
    <row r="467" spans="3:3" ht="15.75" customHeight="1">
      <c r="C467" s="44"/>
    </row>
    <row r="468" spans="3:3" ht="15.75" customHeight="1">
      <c r="C468" s="44"/>
    </row>
    <row r="469" spans="3:3" ht="15.75" customHeight="1">
      <c r="C469" s="44"/>
    </row>
    <row r="470" spans="3:3" ht="15.75" customHeight="1">
      <c r="C470" s="44"/>
    </row>
    <row r="471" spans="3:3" ht="15.75" customHeight="1">
      <c r="C471" s="44"/>
    </row>
    <row r="472" spans="3:3" ht="15.75" customHeight="1">
      <c r="C472" s="44"/>
    </row>
    <row r="473" spans="3:3" ht="15.75" customHeight="1">
      <c r="C473" s="44"/>
    </row>
    <row r="474" spans="3:3" ht="15.75" customHeight="1">
      <c r="C474" s="44"/>
    </row>
    <row r="475" spans="3:3" ht="15.75" customHeight="1">
      <c r="C475" s="44"/>
    </row>
    <row r="476" spans="3:3" ht="15.75" customHeight="1">
      <c r="C476" s="44"/>
    </row>
    <row r="477" spans="3:3" ht="15.75" customHeight="1">
      <c r="C477" s="44"/>
    </row>
    <row r="478" spans="3:3" ht="15.75" customHeight="1">
      <c r="C478" s="44"/>
    </row>
    <row r="479" spans="3:3" ht="15.75" customHeight="1">
      <c r="C479" s="44"/>
    </row>
    <row r="480" spans="3:3" ht="15.75" customHeight="1">
      <c r="C480" s="44"/>
    </row>
    <row r="481" spans="3:3" ht="15.75" customHeight="1">
      <c r="C481" s="44"/>
    </row>
    <row r="482" spans="3:3" ht="15.75" customHeight="1">
      <c r="C482" s="44"/>
    </row>
    <row r="483" spans="3:3" ht="15.75" customHeight="1">
      <c r="C483" s="44"/>
    </row>
    <row r="484" spans="3:3" ht="15.75" customHeight="1">
      <c r="C484" s="44"/>
    </row>
    <row r="485" spans="3:3" ht="15.75" customHeight="1">
      <c r="C485" s="44"/>
    </row>
    <row r="486" spans="3:3" ht="15.75" customHeight="1">
      <c r="C486" s="44"/>
    </row>
    <row r="487" spans="3:3" ht="15.75" customHeight="1">
      <c r="C487" s="44"/>
    </row>
    <row r="488" spans="3:3" ht="15.75" customHeight="1">
      <c r="C488" s="44"/>
    </row>
    <row r="489" spans="3:3" ht="15.75" customHeight="1">
      <c r="C489" s="44"/>
    </row>
    <row r="490" spans="3:3" ht="15.75" customHeight="1">
      <c r="C490" s="44"/>
    </row>
    <row r="491" spans="3:3" ht="15.75" customHeight="1">
      <c r="C491" s="44"/>
    </row>
    <row r="492" spans="3:3" ht="15.75" customHeight="1">
      <c r="C492" s="44"/>
    </row>
    <row r="493" spans="3:3" ht="15.75" customHeight="1">
      <c r="C493" s="44"/>
    </row>
    <row r="494" spans="3:3" ht="15.75" customHeight="1">
      <c r="C494" s="44"/>
    </row>
    <row r="495" spans="3:3" ht="15.75" customHeight="1">
      <c r="C495" s="44"/>
    </row>
    <row r="496" spans="3:3" ht="15.75" customHeight="1">
      <c r="C496" s="44"/>
    </row>
    <row r="497" spans="3:3" ht="15.75" customHeight="1">
      <c r="C497" s="44"/>
    </row>
    <row r="498" spans="3:3" ht="15.75" customHeight="1">
      <c r="C498" s="44"/>
    </row>
    <row r="499" spans="3:3" ht="15.75" customHeight="1">
      <c r="C499" s="44"/>
    </row>
    <row r="500" spans="3:3" ht="15.75" customHeight="1">
      <c r="C500" s="44"/>
    </row>
    <row r="501" spans="3:3" ht="15.75" customHeight="1">
      <c r="C501" s="44"/>
    </row>
    <row r="502" spans="3:3" ht="15.75" customHeight="1">
      <c r="C502" s="44"/>
    </row>
    <row r="503" spans="3:3" ht="15.75" customHeight="1">
      <c r="C503" s="44"/>
    </row>
    <row r="504" spans="3:3" ht="15.75" customHeight="1">
      <c r="C504" s="44"/>
    </row>
    <row r="505" spans="3:3" ht="15.75" customHeight="1">
      <c r="C505" s="44"/>
    </row>
    <row r="506" spans="3:3" ht="15.75" customHeight="1">
      <c r="C506" s="44"/>
    </row>
    <row r="507" spans="3:3" ht="15.75" customHeight="1">
      <c r="C507" s="44"/>
    </row>
    <row r="508" spans="3:3" ht="15.75" customHeight="1">
      <c r="C508" s="44"/>
    </row>
    <row r="509" spans="3:3" ht="15.75" customHeight="1">
      <c r="C509" s="44"/>
    </row>
    <row r="510" spans="3:3" ht="15.75" customHeight="1">
      <c r="C510" s="44"/>
    </row>
    <row r="511" spans="3:3" ht="15.75" customHeight="1">
      <c r="C511" s="44"/>
    </row>
    <row r="512" spans="3:3" ht="15.75" customHeight="1">
      <c r="C512" s="44"/>
    </row>
    <row r="513" spans="3:3" ht="15.75" customHeight="1">
      <c r="C513" s="44"/>
    </row>
    <row r="514" spans="3:3" ht="15.75" customHeight="1">
      <c r="C514" s="44"/>
    </row>
    <row r="515" spans="3:3" ht="15.75" customHeight="1">
      <c r="C515" s="44"/>
    </row>
    <row r="516" spans="3:3" ht="15.75" customHeight="1">
      <c r="C516" s="44"/>
    </row>
    <row r="517" spans="3:3" ht="15.75" customHeight="1">
      <c r="C517" s="44"/>
    </row>
    <row r="518" spans="3:3" ht="15.75" customHeight="1">
      <c r="C518" s="44"/>
    </row>
    <row r="519" spans="3:3" ht="15.75" customHeight="1">
      <c r="C519" s="44"/>
    </row>
    <row r="520" spans="3:3" ht="15.75" customHeight="1">
      <c r="C520" s="44"/>
    </row>
    <row r="521" spans="3:3" ht="15.75" customHeight="1">
      <c r="C521" s="44"/>
    </row>
    <row r="522" spans="3:3" ht="15.75" customHeight="1">
      <c r="C522" s="44"/>
    </row>
    <row r="523" spans="3:3" ht="15.75" customHeight="1">
      <c r="C523" s="44"/>
    </row>
    <row r="524" spans="3:3" ht="15.75" customHeight="1">
      <c r="C524" s="44"/>
    </row>
    <row r="525" spans="3:3" ht="15.75" customHeight="1">
      <c r="C525" s="44"/>
    </row>
    <row r="526" spans="3:3" ht="15.75" customHeight="1">
      <c r="C526" s="44"/>
    </row>
    <row r="527" spans="3:3" ht="15.75" customHeight="1">
      <c r="C527" s="44"/>
    </row>
    <row r="528" spans="3:3" ht="15.75" customHeight="1">
      <c r="C528" s="44"/>
    </row>
    <row r="529" spans="3:3" ht="15.75" customHeight="1">
      <c r="C529" s="44"/>
    </row>
    <row r="530" spans="3:3" ht="15.75" customHeight="1">
      <c r="C530" s="44"/>
    </row>
    <row r="531" spans="3:3" ht="15.75" customHeight="1">
      <c r="C531" s="44"/>
    </row>
    <row r="532" spans="3:3" ht="15.75" customHeight="1">
      <c r="C532" s="44"/>
    </row>
    <row r="533" spans="3:3" ht="15.75" customHeight="1">
      <c r="C533" s="44"/>
    </row>
    <row r="534" spans="3:3" ht="15.75" customHeight="1">
      <c r="C534" s="44"/>
    </row>
    <row r="535" spans="3:3" ht="15.75" customHeight="1">
      <c r="C535" s="44"/>
    </row>
    <row r="536" spans="3:3" ht="15.75" customHeight="1">
      <c r="C536" s="44"/>
    </row>
    <row r="537" spans="3:3" ht="15.75" customHeight="1">
      <c r="C537" s="44"/>
    </row>
    <row r="538" spans="3:3" ht="15.75" customHeight="1">
      <c r="C538" s="44"/>
    </row>
    <row r="539" spans="3:3" ht="15.75" customHeight="1">
      <c r="C539" s="44"/>
    </row>
    <row r="540" spans="3:3" ht="15.75" customHeight="1">
      <c r="C540" s="44"/>
    </row>
    <row r="541" spans="3:3" ht="15.75" customHeight="1">
      <c r="C541" s="44"/>
    </row>
    <row r="542" spans="3:3" ht="15.75" customHeight="1">
      <c r="C542" s="44"/>
    </row>
    <row r="543" spans="3:3" ht="15.75" customHeight="1">
      <c r="C543" s="44"/>
    </row>
    <row r="544" spans="3:3" ht="15.75" customHeight="1">
      <c r="C544" s="44"/>
    </row>
    <row r="545" spans="3:3" ht="15.75" customHeight="1">
      <c r="C545" s="44"/>
    </row>
    <row r="546" spans="3:3" ht="15.75" customHeight="1">
      <c r="C546" s="44"/>
    </row>
    <row r="547" spans="3:3" ht="15.75" customHeight="1">
      <c r="C547" s="44"/>
    </row>
    <row r="548" spans="3:3" ht="15.75" customHeight="1">
      <c r="C548" s="44"/>
    </row>
    <row r="549" spans="3:3" ht="15.75" customHeight="1">
      <c r="C549" s="44"/>
    </row>
    <row r="550" spans="3:3" ht="15.75" customHeight="1">
      <c r="C550" s="44"/>
    </row>
    <row r="551" spans="3:3" ht="15.75" customHeight="1">
      <c r="C551" s="44"/>
    </row>
    <row r="552" spans="3:3" ht="15.75" customHeight="1">
      <c r="C552" s="44"/>
    </row>
    <row r="553" spans="3:3" ht="15.75" customHeight="1">
      <c r="C553" s="44"/>
    </row>
    <row r="554" spans="3:3" ht="15.75" customHeight="1">
      <c r="C554" s="44"/>
    </row>
    <row r="555" spans="3:3" ht="15.75" customHeight="1">
      <c r="C555" s="44"/>
    </row>
    <row r="556" spans="3:3" ht="15.75" customHeight="1">
      <c r="C556" s="44"/>
    </row>
    <row r="557" spans="3:3" ht="15.75" customHeight="1">
      <c r="C557" s="44"/>
    </row>
    <row r="558" spans="3:3" ht="15.75" customHeight="1">
      <c r="C558" s="44"/>
    </row>
    <row r="559" spans="3:3" ht="15.75" customHeight="1">
      <c r="C559" s="44"/>
    </row>
    <row r="560" spans="3:3" ht="15.75" customHeight="1">
      <c r="C560" s="44"/>
    </row>
    <row r="561" spans="3:3" ht="15.75" customHeight="1">
      <c r="C561" s="44"/>
    </row>
    <row r="562" spans="3:3" ht="15.75" customHeight="1">
      <c r="C562" s="44"/>
    </row>
    <row r="563" spans="3:3" ht="15.75" customHeight="1">
      <c r="C563" s="44"/>
    </row>
    <row r="564" spans="3:3" ht="15.75" customHeight="1">
      <c r="C564" s="44"/>
    </row>
    <row r="565" spans="3:3" ht="15.75" customHeight="1">
      <c r="C565" s="44"/>
    </row>
    <row r="566" spans="3:3" ht="15.75" customHeight="1">
      <c r="C566" s="44"/>
    </row>
    <row r="567" spans="3:3" ht="15.75" customHeight="1">
      <c r="C567" s="44"/>
    </row>
    <row r="568" spans="3:3" ht="15.75" customHeight="1">
      <c r="C568" s="44"/>
    </row>
    <row r="569" spans="3:3" ht="15.75" customHeight="1">
      <c r="C569" s="44"/>
    </row>
    <row r="570" spans="3:3" ht="15.75" customHeight="1">
      <c r="C570" s="44"/>
    </row>
    <row r="571" spans="3:3" ht="15.75" customHeight="1">
      <c r="C571" s="44"/>
    </row>
    <row r="572" spans="3:3" ht="15.75" customHeight="1">
      <c r="C572" s="44"/>
    </row>
    <row r="573" spans="3:3" ht="15.75" customHeight="1">
      <c r="C573" s="44"/>
    </row>
    <row r="574" spans="3:3" ht="15.75" customHeight="1">
      <c r="C574" s="44"/>
    </row>
    <row r="575" spans="3:3" ht="15.75" customHeight="1">
      <c r="C575" s="44"/>
    </row>
    <row r="576" spans="3:3" ht="15.75" customHeight="1">
      <c r="C576" s="44"/>
    </row>
    <row r="577" spans="3:3" ht="15.75" customHeight="1">
      <c r="C577" s="44"/>
    </row>
    <row r="578" spans="3:3" ht="15.75" customHeight="1">
      <c r="C578" s="44"/>
    </row>
    <row r="579" spans="3:3" ht="15.75" customHeight="1">
      <c r="C579" s="44"/>
    </row>
    <row r="580" spans="3:3" ht="15.75" customHeight="1">
      <c r="C580" s="44"/>
    </row>
    <row r="581" spans="3:3" ht="15.75" customHeight="1">
      <c r="C581" s="44"/>
    </row>
    <row r="582" spans="3:3" ht="15.75" customHeight="1">
      <c r="C582" s="44"/>
    </row>
    <row r="583" spans="3:3" ht="15.75" customHeight="1">
      <c r="C583" s="44"/>
    </row>
    <row r="584" spans="3:3" ht="15.75" customHeight="1">
      <c r="C584" s="44"/>
    </row>
    <row r="585" spans="3:3" ht="15.75" customHeight="1">
      <c r="C585" s="44"/>
    </row>
    <row r="586" spans="3:3" ht="15.75" customHeight="1">
      <c r="C586" s="44"/>
    </row>
    <row r="587" spans="3:3" ht="15.75" customHeight="1">
      <c r="C587" s="44"/>
    </row>
    <row r="588" spans="3:3" ht="15.75" customHeight="1">
      <c r="C588" s="44"/>
    </row>
    <row r="589" spans="3:3" ht="15.75" customHeight="1">
      <c r="C589" s="44"/>
    </row>
    <row r="590" spans="3:3" ht="15.75" customHeight="1">
      <c r="C590" s="44"/>
    </row>
    <row r="591" spans="3:3" ht="15.75" customHeight="1">
      <c r="C591" s="44"/>
    </row>
    <row r="592" spans="3:3" ht="15.75" customHeight="1">
      <c r="C592" s="44"/>
    </row>
    <row r="593" spans="3:3" ht="15.75" customHeight="1">
      <c r="C593" s="44"/>
    </row>
    <row r="594" spans="3:3" ht="15.75" customHeight="1">
      <c r="C594" s="44"/>
    </row>
    <row r="595" spans="3:3" ht="15.75" customHeight="1">
      <c r="C595" s="44"/>
    </row>
    <row r="596" spans="3:3" ht="15.75" customHeight="1">
      <c r="C596" s="44"/>
    </row>
    <row r="597" spans="3:3" ht="15.75" customHeight="1">
      <c r="C597" s="44"/>
    </row>
    <row r="598" spans="3:3" ht="15.75" customHeight="1">
      <c r="C598" s="44"/>
    </row>
    <row r="599" spans="3:3" ht="15.75" customHeight="1">
      <c r="C599" s="44"/>
    </row>
    <row r="600" spans="3:3" ht="15.75" customHeight="1">
      <c r="C600" s="44"/>
    </row>
    <row r="601" spans="3:3" ht="15.75" customHeight="1">
      <c r="C601" s="44"/>
    </row>
    <row r="602" spans="3:3" ht="15.75" customHeight="1">
      <c r="C602" s="44"/>
    </row>
    <row r="603" spans="3:3" ht="15.75" customHeight="1">
      <c r="C603" s="44"/>
    </row>
    <row r="604" spans="3:3" ht="15.75" customHeight="1">
      <c r="C604" s="44"/>
    </row>
    <row r="605" spans="3:3" ht="15.75" customHeight="1">
      <c r="C605" s="44"/>
    </row>
    <row r="606" spans="3:3" ht="15.75" customHeight="1">
      <c r="C606" s="44"/>
    </row>
    <row r="607" spans="3:3" ht="15.75" customHeight="1">
      <c r="C607" s="44"/>
    </row>
    <row r="608" spans="3:3" ht="15.75" customHeight="1">
      <c r="C608" s="44"/>
    </row>
    <row r="609" spans="3:3" ht="15.75" customHeight="1">
      <c r="C609" s="44"/>
    </row>
    <row r="610" spans="3:3" ht="15.75" customHeight="1">
      <c r="C610" s="44"/>
    </row>
    <row r="611" spans="3:3" ht="15.75" customHeight="1">
      <c r="C611" s="44"/>
    </row>
    <row r="612" spans="3:3" ht="15.75" customHeight="1">
      <c r="C612" s="44"/>
    </row>
    <row r="613" spans="3:3" ht="15.75" customHeight="1">
      <c r="C613" s="44"/>
    </row>
    <row r="614" spans="3:3" ht="15.75" customHeight="1">
      <c r="C614" s="44"/>
    </row>
    <row r="615" spans="3:3" ht="15.75" customHeight="1">
      <c r="C615" s="44"/>
    </row>
    <row r="616" spans="3:3" ht="15.75" customHeight="1">
      <c r="C616" s="44"/>
    </row>
    <row r="617" spans="3:3" ht="15.75" customHeight="1">
      <c r="C617" s="44"/>
    </row>
    <row r="618" spans="3:3" ht="15.75" customHeight="1">
      <c r="C618" s="44"/>
    </row>
    <row r="619" spans="3:3" ht="15.75" customHeight="1">
      <c r="C619" s="44"/>
    </row>
    <row r="620" spans="3:3" ht="15.75" customHeight="1">
      <c r="C620" s="44"/>
    </row>
    <row r="621" spans="3:3" ht="15.75" customHeight="1">
      <c r="C621" s="44"/>
    </row>
    <row r="622" spans="3:3" ht="15.75" customHeight="1">
      <c r="C622" s="44"/>
    </row>
    <row r="623" spans="3:3" ht="15.75" customHeight="1">
      <c r="C623" s="44"/>
    </row>
    <row r="624" spans="3:3" ht="15.75" customHeight="1">
      <c r="C624" s="44"/>
    </row>
    <row r="625" spans="3:3" ht="15.75" customHeight="1">
      <c r="C625" s="44"/>
    </row>
    <row r="626" spans="3:3" ht="15.75" customHeight="1">
      <c r="C626" s="44"/>
    </row>
    <row r="627" spans="3:3" ht="15.75" customHeight="1">
      <c r="C627" s="44"/>
    </row>
    <row r="628" spans="3:3" ht="15.75" customHeight="1">
      <c r="C628" s="44"/>
    </row>
    <row r="629" spans="3:3" ht="15.75" customHeight="1">
      <c r="C629" s="44"/>
    </row>
    <row r="630" spans="3:3" ht="15.75" customHeight="1">
      <c r="C630" s="44"/>
    </row>
    <row r="631" spans="3:3" ht="15.75" customHeight="1">
      <c r="C631" s="44"/>
    </row>
    <row r="632" spans="3:3" ht="15.75" customHeight="1">
      <c r="C632" s="44"/>
    </row>
    <row r="633" spans="3:3" ht="15.75" customHeight="1">
      <c r="C633" s="44"/>
    </row>
    <row r="634" spans="3:3" ht="15.75" customHeight="1">
      <c r="C634" s="44"/>
    </row>
    <row r="635" spans="3:3" ht="15.75" customHeight="1">
      <c r="C635" s="44"/>
    </row>
    <row r="636" spans="3:3" ht="15.75" customHeight="1">
      <c r="C636" s="44"/>
    </row>
    <row r="637" spans="3:3" ht="15.75" customHeight="1">
      <c r="C637" s="44"/>
    </row>
    <row r="638" spans="3:3" ht="15.75" customHeight="1">
      <c r="C638" s="44"/>
    </row>
    <row r="639" spans="3:3" ht="15.75" customHeight="1">
      <c r="C639" s="44"/>
    </row>
    <row r="640" spans="3:3" ht="15.75" customHeight="1">
      <c r="C640" s="44"/>
    </row>
    <row r="641" spans="3:3" ht="15.75" customHeight="1">
      <c r="C641" s="44"/>
    </row>
    <row r="642" spans="3:3" ht="15.75" customHeight="1">
      <c r="C642" s="44"/>
    </row>
    <row r="643" spans="3:3" ht="15.75" customHeight="1">
      <c r="C643" s="44"/>
    </row>
    <row r="644" spans="3:3" ht="15.75" customHeight="1">
      <c r="C644" s="44"/>
    </row>
    <row r="645" spans="3:3" ht="15.75" customHeight="1">
      <c r="C645" s="44"/>
    </row>
    <row r="646" spans="3:3" ht="15.75" customHeight="1">
      <c r="C646" s="44"/>
    </row>
    <row r="647" spans="3:3" ht="15.75" customHeight="1">
      <c r="C647" s="44"/>
    </row>
    <row r="648" spans="3:3" ht="15.75" customHeight="1">
      <c r="C648" s="44"/>
    </row>
    <row r="649" spans="3:3" ht="15.75" customHeight="1">
      <c r="C649" s="44"/>
    </row>
    <row r="650" spans="3:3" ht="15.75" customHeight="1">
      <c r="C650" s="44"/>
    </row>
    <row r="651" spans="3:3" ht="15.75" customHeight="1">
      <c r="C651" s="44"/>
    </row>
    <row r="652" spans="3:3" ht="15.75" customHeight="1">
      <c r="C652" s="44"/>
    </row>
    <row r="653" spans="3:3" ht="15.75" customHeight="1">
      <c r="C653" s="44"/>
    </row>
    <row r="654" spans="3:3" ht="15.75" customHeight="1">
      <c r="C654" s="44"/>
    </row>
    <row r="655" spans="3:3" ht="15.75" customHeight="1">
      <c r="C655" s="44"/>
    </row>
    <row r="656" spans="3:3" ht="15.75" customHeight="1">
      <c r="C656" s="44"/>
    </row>
    <row r="657" spans="3:3" ht="15.75" customHeight="1">
      <c r="C657" s="44"/>
    </row>
    <row r="658" spans="3:3" ht="15.75" customHeight="1">
      <c r="C658" s="44"/>
    </row>
    <row r="659" spans="3:3" ht="15.75" customHeight="1">
      <c r="C659" s="44"/>
    </row>
    <row r="660" spans="3:3" ht="15.75" customHeight="1">
      <c r="C660" s="44"/>
    </row>
    <row r="661" spans="3:3" ht="15.75" customHeight="1">
      <c r="C661" s="44"/>
    </row>
    <row r="662" spans="3:3" ht="15.75" customHeight="1">
      <c r="C662" s="44"/>
    </row>
    <row r="663" spans="3:3" ht="15.75" customHeight="1">
      <c r="C663" s="44"/>
    </row>
    <row r="664" spans="3:3" ht="15.75" customHeight="1">
      <c r="C664" s="44"/>
    </row>
    <row r="665" spans="3:3" ht="15.75" customHeight="1">
      <c r="C665" s="44"/>
    </row>
    <row r="666" spans="3:3" ht="15.75" customHeight="1">
      <c r="C666" s="44"/>
    </row>
    <row r="667" spans="3:3" ht="15.75" customHeight="1">
      <c r="C667" s="44"/>
    </row>
    <row r="668" spans="3:3" ht="15.75" customHeight="1">
      <c r="C668" s="44"/>
    </row>
    <row r="669" spans="3:3" ht="15.75" customHeight="1">
      <c r="C669" s="44"/>
    </row>
    <row r="670" spans="3:3" ht="15.75" customHeight="1">
      <c r="C670" s="44"/>
    </row>
    <row r="671" spans="3:3" ht="15.75" customHeight="1">
      <c r="C671" s="44"/>
    </row>
    <row r="672" spans="3:3" ht="15.75" customHeight="1">
      <c r="C672" s="44"/>
    </row>
    <row r="673" spans="3:3" ht="15.75" customHeight="1">
      <c r="C673" s="44"/>
    </row>
    <row r="674" spans="3:3" ht="15.75" customHeight="1">
      <c r="C674" s="44"/>
    </row>
    <row r="675" spans="3:3" ht="15.75" customHeight="1">
      <c r="C675" s="44"/>
    </row>
    <row r="676" spans="3:3" ht="15.75" customHeight="1">
      <c r="C676" s="44"/>
    </row>
    <row r="677" spans="3:3" ht="15.75" customHeight="1">
      <c r="C677" s="44"/>
    </row>
    <row r="678" spans="3:3" ht="15.75" customHeight="1">
      <c r="C678" s="44"/>
    </row>
    <row r="679" spans="3:3" ht="15.75" customHeight="1">
      <c r="C679" s="44"/>
    </row>
    <row r="680" spans="3:3" ht="15.75" customHeight="1">
      <c r="C680" s="44"/>
    </row>
    <row r="681" spans="3:3" ht="15.75" customHeight="1">
      <c r="C681" s="44"/>
    </row>
    <row r="682" spans="3:3" ht="15.75" customHeight="1">
      <c r="C682" s="44"/>
    </row>
    <row r="683" spans="3:3" ht="15.75" customHeight="1">
      <c r="C683" s="44"/>
    </row>
    <row r="684" spans="3:3" ht="15.75" customHeight="1">
      <c r="C684" s="44"/>
    </row>
    <row r="685" spans="3:3" ht="15.75" customHeight="1">
      <c r="C685" s="44"/>
    </row>
    <row r="686" spans="3:3" ht="15.75" customHeight="1">
      <c r="C686" s="44"/>
    </row>
    <row r="687" spans="3:3" ht="15.75" customHeight="1">
      <c r="C687" s="44"/>
    </row>
    <row r="688" spans="3:3" ht="15.75" customHeight="1">
      <c r="C688" s="44"/>
    </row>
    <row r="689" spans="3:3" ht="15.75" customHeight="1">
      <c r="C689" s="44"/>
    </row>
    <row r="690" spans="3:3" ht="15.75" customHeight="1">
      <c r="C690" s="44"/>
    </row>
    <row r="691" spans="3:3" ht="15.75" customHeight="1">
      <c r="C691" s="44"/>
    </row>
    <row r="692" spans="3:3" ht="15.75" customHeight="1">
      <c r="C692" s="44"/>
    </row>
    <row r="693" spans="3:3" ht="15.75" customHeight="1">
      <c r="C693" s="44"/>
    </row>
    <row r="694" spans="3:3" ht="15.75" customHeight="1">
      <c r="C694" s="44"/>
    </row>
    <row r="695" spans="3:3" ht="15.75" customHeight="1">
      <c r="C695" s="44"/>
    </row>
    <row r="696" spans="3:3" ht="15.75" customHeight="1">
      <c r="C696" s="44"/>
    </row>
    <row r="697" spans="3:3" ht="15.75" customHeight="1">
      <c r="C697" s="44"/>
    </row>
    <row r="698" spans="3:3" ht="15.75" customHeight="1">
      <c r="C698" s="44"/>
    </row>
    <row r="699" spans="3:3" ht="15.75" customHeight="1">
      <c r="C699" s="44"/>
    </row>
    <row r="700" spans="3:3" ht="15.75" customHeight="1">
      <c r="C700" s="44"/>
    </row>
    <row r="701" spans="3:3" ht="15.75" customHeight="1">
      <c r="C701" s="44"/>
    </row>
    <row r="702" spans="3:3" ht="15.75" customHeight="1">
      <c r="C702" s="44"/>
    </row>
    <row r="703" spans="3:3" ht="15.75" customHeight="1">
      <c r="C703" s="44"/>
    </row>
    <row r="704" spans="3:3" ht="15.75" customHeight="1">
      <c r="C704" s="44"/>
    </row>
    <row r="705" spans="3:3" ht="15.75" customHeight="1">
      <c r="C705" s="44"/>
    </row>
    <row r="706" spans="3:3" ht="15.75" customHeight="1">
      <c r="C706" s="44"/>
    </row>
    <row r="707" spans="3:3" ht="15.75" customHeight="1">
      <c r="C707" s="44"/>
    </row>
    <row r="708" spans="3:3" ht="15.75" customHeight="1">
      <c r="C708" s="44"/>
    </row>
    <row r="709" spans="3:3" ht="15.75" customHeight="1">
      <c r="C709" s="44"/>
    </row>
    <row r="710" spans="3:3" ht="15.75" customHeight="1">
      <c r="C710" s="44"/>
    </row>
    <row r="711" spans="3:3" ht="15.75" customHeight="1">
      <c r="C711" s="44"/>
    </row>
    <row r="712" spans="3:3" ht="15.75" customHeight="1">
      <c r="C712" s="44"/>
    </row>
    <row r="713" spans="3:3" ht="15.75" customHeight="1">
      <c r="C713" s="44"/>
    </row>
    <row r="714" spans="3:3" ht="15.75" customHeight="1">
      <c r="C714" s="44"/>
    </row>
    <row r="715" spans="3:3" ht="15.75" customHeight="1">
      <c r="C715" s="44"/>
    </row>
    <row r="716" spans="3:3" ht="15.75" customHeight="1">
      <c r="C716" s="44"/>
    </row>
    <row r="717" spans="3:3" ht="15.75" customHeight="1">
      <c r="C717" s="44"/>
    </row>
    <row r="718" spans="3:3" ht="15.75" customHeight="1">
      <c r="C718" s="44"/>
    </row>
    <row r="719" spans="3:3" ht="15.75" customHeight="1">
      <c r="C719" s="44"/>
    </row>
    <row r="720" spans="3:3" ht="15.75" customHeight="1">
      <c r="C720" s="44"/>
    </row>
    <row r="721" spans="3:3" ht="15.75" customHeight="1">
      <c r="C721" s="44"/>
    </row>
    <row r="722" spans="3:3" ht="15.75" customHeight="1">
      <c r="C722" s="44"/>
    </row>
    <row r="723" spans="3:3" ht="15.75" customHeight="1">
      <c r="C723" s="44"/>
    </row>
    <row r="724" spans="3:3" ht="15.75" customHeight="1">
      <c r="C724" s="44"/>
    </row>
    <row r="725" spans="3:3" ht="15.75" customHeight="1">
      <c r="C725" s="44"/>
    </row>
    <row r="726" spans="3:3" ht="15.75" customHeight="1">
      <c r="C726" s="44"/>
    </row>
    <row r="727" spans="3:3" ht="15.75" customHeight="1">
      <c r="C727" s="44"/>
    </row>
    <row r="728" spans="3:3" ht="15.75" customHeight="1">
      <c r="C728" s="44"/>
    </row>
    <row r="729" spans="3:3" ht="15.75" customHeight="1">
      <c r="C729" s="44"/>
    </row>
    <row r="730" spans="3:3" ht="15.75" customHeight="1">
      <c r="C730" s="44"/>
    </row>
    <row r="731" spans="3:3" ht="15.75" customHeight="1">
      <c r="C731" s="44"/>
    </row>
    <row r="732" spans="3:3" ht="15.75" customHeight="1">
      <c r="C732" s="44"/>
    </row>
    <row r="733" spans="3:3" ht="15.75" customHeight="1">
      <c r="C733" s="44"/>
    </row>
    <row r="734" spans="3:3" ht="15.75" customHeight="1">
      <c r="C734" s="44"/>
    </row>
    <row r="735" spans="3:3" ht="15.75" customHeight="1">
      <c r="C735" s="44"/>
    </row>
    <row r="736" spans="3:3" ht="15.75" customHeight="1">
      <c r="C736" s="44"/>
    </row>
    <row r="737" spans="3:3" ht="15.75" customHeight="1">
      <c r="C737" s="44"/>
    </row>
    <row r="738" spans="3:3" ht="15.75" customHeight="1">
      <c r="C738" s="44"/>
    </row>
    <row r="739" spans="3:3" ht="15.75" customHeight="1">
      <c r="C739" s="44"/>
    </row>
    <row r="740" spans="3:3" ht="15.75" customHeight="1">
      <c r="C740" s="44"/>
    </row>
    <row r="741" spans="3:3" ht="15.75" customHeight="1">
      <c r="C741" s="44"/>
    </row>
    <row r="742" spans="3:3" ht="15.75" customHeight="1">
      <c r="C742" s="44"/>
    </row>
    <row r="743" spans="3:3" ht="15.75" customHeight="1">
      <c r="C743" s="44"/>
    </row>
    <row r="744" spans="3:3" ht="15.75" customHeight="1">
      <c r="C744" s="44"/>
    </row>
    <row r="745" spans="3:3" ht="15.75" customHeight="1">
      <c r="C745" s="44"/>
    </row>
    <row r="746" spans="3:3" ht="15.75" customHeight="1">
      <c r="C746" s="44"/>
    </row>
    <row r="747" spans="3:3" ht="15.75" customHeight="1">
      <c r="C747" s="44"/>
    </row>
    <row r="748" spans="3:3" ht="15.75" customHeight="1">
      <c r="C748" s="44"/>
    </row>
    <row r="749" spans="3:3" ht="15.75" customHeight="1">
      <c r="C749" s="44"/>
    </row>
    <row r="750" spans="3:3" ht="15.75" customHeight="1">
      <c r="C750" s="44"/>
    </row>
    <row r="751" spans="3:3" ht="15.75" customHeight="1">
      <c r="C751" s="44"/>
    </row>
    <row r="752" spans="3:3" ht="15.75" customHeight="1">
      <c r="C752" s="44"/>
    </row>
    <row r="753" spans="3:3" ht="15.75" customHeight="1">
      <c r="C753" s="44"/>
    </row>
    <row r="754" spans="3:3" ht="15.75" customHeight="1">
      <c r="C754" s="44"/>
    </row>
    <row r="755" spans="3:3" ht="15.75" customHeight="1">
      <c r="C755" s="44"/>
    </row>
    <row r="756" spans="3:3" ht="15.75" customHeight="1">
      <c r="C756" s="44"/>
    </row>
    <row r="757" spans="3:3" ht="15.75" customHeight="1">
      <c r="C757" s="44"/>
    </row>
    <row r="758" spans="3:3" ht="15.75" customHeight="1">
      <c r="C758" s="44"/>
    </row>
    <row r="759" spans="3:3" ht="15.75" customHeight="1">
      <c r="C759" s="44"/>
    </row>
    <row r="760" spans="3:3" ht="15.75" customHeight="1">
      <c r="C760" s="44"/>
    </row>
    <row r="761" spans="3:3" ht="15.75" customHeight="1">
      <c r="C761" s="44"/>
    </row>
    <row r="762" spans="3:3" ht="15.75" customHeight="1">
      <c r="C762" s="44"/>
    </row>
    <row r="763" spans="3:3" ht="15.75" customHeight="1">
      <c r="C763" s="44"/>
    </row>
    <row r="764" spans="3:3" ht="15.75" customHeight="1">
      <c r="C764" s="44"/>
    </row>
    <row r="765" spans="3:3" ht="15.75" customHeight="1">
      <c r="C765" s="44"/>
    </row>
    <row r="766" spans="3:3" ht="15.75" customHeight="1">
      <c r="C766" s="44"/>
    </row>
    <row r="767" spans="3:3" ht="15.75" customHeight="1">
      <c r="C767" s="44"/>
    </row>
    <row r="768" spans="3:3" ht="15.75" customHeight="1">
      <c r="C768" s="44"/>
    </row>
    <row r="769" spans="3:3" ht="15.75" customHeight="1">
      <c r="C769" s="44"/>
    </row>
    <row r="770" spans="3:3" ht="15.75" customHeight="1">
      <c r="C770" s="44"/>
    </row>
    <row r="771" spans="3:3" ht="15.75" customHeight="1">
      <c r="C771" s="44"/>
    </row>
    <row r="772" spans="3:3" ht="15.75" customHeight="1">
      <c r="C772" s="44"/>
    </row>
    <row r="773" spans="3:3" ht="15.75" customHeight="1">
      <c r="C773" s="44"/>
    </row>
    <row r="774" spans="3:3" ht="15.75" customHeight="1">
      <c r="C774" s="44"/>
    </row>
    <row r="775" spans="3:3" ht="15.75" customHeight="1">
      <c r="C775" s="44"/>
    </row>
    <row r="776" spans="3:3" ht="15.75" customHeight="1">
      <c r="C776" s="44"/>
    </row>
    <row r="777" spans="3:3" ht="15.75" customHeight="1">
      <c r="C777" s="44"/>
    </row>
    <row r="778" spans="3:3" ht="15.75" customHeight="1">
      <c r="C778" s="44"/>
    </row>
    <row r="779" spans="3:3" ht="15.75" customHeight="1">
      <c r="C779" s="44"/>
    </row>
    <row r="780" spans="3:3" ht="15.75" customHeight="1">
      <c r="C780" s="44"/>
    </row>
    <row r="781" spans="3:3" ht="15.75" customHeight="1">
      <c r="C781" s="44"/>
    </row>
    <row r="782" spans="3:3" ht="15.75" customHeight="1">
      <c r="C782" s="44"/>
    </row>
    <row r="783" spans="3:3" ht="15.75" customHeight="1">
      <c r="C783" s="44"/>
    </row>
    <row r="784" spans="3:3" ht="15.75" customHeight="1">
      <c r="C784" s="44"/>
    </row>
    <row r="785" spans="3:3" ht="15.75" customHeight="1">
      <c r="C785" s="44"/>
    </row>
    <row r="786" spans="3:3" ht="15.75" customHeight="1">
      <c r="C786" s="44"/>
    </row>
    <row r="787" spans="3:3" ht="15.75" customHeight="1">
      <c r="C787" s="44"/>
    </row>
    <row r="788" spans="3:3" ht="15.75" customHeight="1">
      <c r="C788" s="44"/>
    </row>
    <row r="789" spans="3:3" ht="15.75" customHeight="1">
      <c r="C789" s="44"/>
    </row>
    <row r="790" spans="3:3" ht="15.75" customHeight="1">
      <c r="C790" s="44"/>
    </row>
    <row r="791" spans="3:3" ht="15.75" customHeight="1">
      <c r="C791" s="44"/>
    </row>
    <row r="792" spans="3:3" ht="15.75" customHeight="1">
      <c r="C792" s="44"/>
    </row>
    <row r="793" spans="3:3" ht="15.75" customHeight="1">
      <c r="C793" s="44"/>
    </row>
    <row r="794" spans="3:3" ht="15.75" customHeight="1">
      <c r="C794" s="44"/>
    </row>
    <row r="795" spans="3:3" ht="15.75" customHeight="1">
      <c r="C795" s="44"/>
    </row>
    <row r="796" spans="3:3" ht="15.75" customHeight="1">
      <c r="C796" s="44"/>
    </row>
    <row r="797" spans="3:3" ht="15.75" customHeight="1">
      <c r="C797" s="44"/>
    </row>
    <row r="798" spans="3:3" ht="15.75" customHeight="1">
      <c r="C798" s="44"/>
    </row>
    <row r="799" spans="3:3" ht="15.75" customHeight="1">
      <c r="C799" s="44"/>
    </row>
    <row r="800" spans="3:3" ht="15.75" customHeight="1">
      <c r="C800" s="44"/>
    </row>
    <row r="801" spans="3:3" ht="15.75" customHeight="1">
      <c r="C801" s="44"/>
    </row>
    <row r="802" spans="3:3" ht="15.75" customHeight="1">
      <c r="C802" s="44"/>
    </row>
    <row r="803" spans="3:3" ht="15.75" customHeight="1">
      <c r="C803" s="44"/>
    </row>
    <row r="804" spans="3:3" ht="15.75" customHeight="1">
      <c r="C804" s="44"/>
    </row>
    <row r="805" spans="3:3" ht="15.75" customHeight="1">
      <c r="C805" s="44"/>
    </row>
    <row r="806" spans="3:3" ht="15.75" customHeight="1">
      <c r="C806" s="44"/>
    </row>
    <row r="807" spans="3:3" ht="15.75" customHeight="1">
      <c r="C807" s="44"/>
    </row>
    <row r="808" spans="3:3" ht="15.75" customHeight="1">
      <c r="C808" s="44"/>
    </row>
    <row r="809" spans="3:3" ht="15.75" customHeight="1">
      <c r="C809" s="44"/>
    </row>
    <row r="810" spans="3:3" ht="15.75" customHeight="1">
      <c r="C810" s="44"/>
    </row>
    <row r="811" spans="3:3" ht="15.75" customHeight="1">
      <c r="C811" s="44"/>
    </row>
    <row r="812" spans="3:3" ht="15.75" customHeight="1">
      <c r="C812" s="44"/>
    </row>
    <row r="813" spans="3:3" ht="15.75" customHeight="1">
      <c r="C813" s="44"/>
    </row>
    <row r="814" spans="3:3" ht="15.75" customHeight="1">
      <c r="C814" s="44"/>
    </row>
    <row r="815" spans="3:3" ht="15.75" customHeight="1">
      <c r="C815" s="44"/>
    </row>
    <row r="816" spans="3:3" ht="15.75" customHeight="1">
      <c r="C816" s="44"/>
    </row>
    <row r="817" spans="3:3" ht="15.75" customHeight="1">
      <c r="C817" s="44"/>
    </row>
    <row r="818" spans="3:3" ht="15.75" customHeight="1">
      <c r="C818" s="44"/>
    </row>
    <row r="819" spans="3:3" ht="15.75" customHeight="1">
      <c r="C819" s="44"/>
    </row>
    <row r="820" spans="3:3" ht="15.75" customHeight="1">
      <c r="C820" s="44"/>
    </row>
    <row r="821" spans="3:3" ht="15.75" customHeight="1">
      <c r="C821" s="44"/>
    </row>
    <row r="822" spans="3:3" ht="15.75" customHeight="1">
      <c r="C822" s="44"/>
    </row>
    <row r="823" spans="3:3" ht="15.75" customHeight="1">
      <c r="C823" s="44"/>
    </row>
    <row r="824" spans="3:3" ht="15.75" customHeight="1">
      <c r="C824" s="44"/>
    </row>
    <row r="825" spans="3:3" ht="15.75" customHeight="1">
      <c r="C825" s="44"/>
    </row>
    <row r="826" spans="3:3" ht="15.75" customHeight="1">
      <c r="C826" s="44"/>
    </row>
    <row r="827" spans="3:3" ht="15.75" customHeight="1">
      <c r="C827" s="44"/>
    </row>
    <row r="828" spans="3:3" ht="15.75" customHeight="1">
      <c r="C828" s="44"/>
    </row>
    <row r="829" spans="3:3" ht="15.75" customHeight="1">
      <c r="C829" s="44"/>
    </row>
    <row r="830" spans="3:3" ht="15.75" customHeight="1">
      <c r="C830" s="44"/>
    </row>
    <row r="831" spans="3:3" ht="15.75" customHeight="1">
      <c r="C831" s="44"/>
    </row>
    <row r="832" spans="3:3" ht="15.75" customHeight="1">
      <c r="C832" s="44"/>
    </row>
    <row r="833" spans="3:3" ht="15.75" customHeight="1">
      <c r="C833" s="44"/>
    </row>
    <row r="834" spans="3:3" ht="15.75" customHeight="1">
      <c r="C834" s="44"/>
    </row>
    <row r="835" spans="3:3" ht="15.75" customHeight="1">
      <c r="C835" s="44"/>
    </row>
    <row r="836" spans="3:3" ht="15.75" customHeight="1">
      <c r="C836" s="44"/>
    </row>
    <row r="837" spans="3:3" ht="15.75" customHeight="1">
      <c r="C837" s="44"/>
    </row>
    <row r="838" spans="3:3" ht="15.75" customHeight="1">
      <c r="C838" s="44"/>
    </row>
    <row r="839" spans="3:3" ht="15.75" customHeight="1">
      <c r="C839" s="44"/>
    </row>
    <row r="840" spans="3:3" ht="15.75" customHeight="1">
      <c r="C840" s="44"/>
    </row>
    <row r="841" spans="3:3" ht="15.75" customHeight="1">
      <c r="C841" s="44"/>
    </row>
    <row r="842" spans="3:3" ht="15.75" customHeight="1">
      <c r="C842" s="44"/>
    </row>
    <row r="843" spans="3:3" ht="15.75" customHeight="1">
      <c r="C843" s="44"/>
    </row>
    <row r="844" spans="3:3" ht="15.75" customHeight="1">
      <c r="C844" s="44"/>
    </row>
    <row r="845" spans="3:3" ht="15.75" customHeight="1">
      <c r="C845" s="44"/>
    </row>
    <row r="846" spans="3:3" ht="15.75" customHeight="1">
      <c r="C846" s="44"/>
    </row>
    <row r="847" spans="3:3" ht="15.75" customHeight="1">
      <c r="C847" s="44"/>
    </row>
    <row r="848" spans="3:3" ht="15.75" customHeight="1">
      <c r="C848" s="44"/>
    </row>
    <row r="849" spans="3:3" ht="15.75" customHeight="1">
      <c r="C849" s="44"/>
    </row>
    <row r="850" spans="3:3" ht="15.75" customHeight="1">
      <c r="C850" s="44"/>
    </row>
    <row r="851" spans="3:3" ht="15.75" customHeight="1">
      <c r="C851" s="44"/>
    </row>
    <row r="852" spans="3:3" ht="15.75" customHeight="1">
      <c r="C852" s="44"/>
    </row>
    <row r="853" spans="3:3" ht="15.75" customHeight="1">
      <c r="C853" s="44"/>
    </row>
    <row r="854" spans="3:3" ht="15.75" customHeight="1">
      <c r="C854" s="44"/>
    </row>
    <row r="855" spans="3:3" ht="15.75" customHeight="1">
      <c r="C855" s="44"/>
    </row>
    <row r="856" spans="3:3" ht="15.75" customHeight="1">
      <c r="C856" s="44"/>
    </row>
    <row r="857" spans="3:3" ht="15.75" customHeight="1">
      <c r="C857" s="44"/>
    </row>
    <row r="858" spans="3:3" ht="15.75" customHeight="1">
      <c r="C858" s="44"/>
    </row>
    <row r="859" spans="3:3" ht="15.75" customHeight="1">
      <c r="C859" s="44"/>
    </row>
    <row r="860" spans="3:3" ht="15.75" customHeight="1">
      <c r="C860" s="44"/>
    </row>
    <row r="861" spans="3:3" ht="15.75" customHeight="1">
      <c r="C861" s="44"/>
    </row>
    <row r="862" spans="3:3" ht="15.75" customHeight="1">
      <c r="C862" s="44"/>
    </row>
    <row r="863" spans="3:3" ht="15.75" customHeight="1">
      <c r="C863" s="44"/>
    </row>
    <row r="864" spans="3:3" ht="15.75" customHeight="1">
      <c r="C864" s="44"/>
    </row>
    <row r="865" spans="3:3" ht="15.75" customHeight="1">
      <c r="C865" s="44"/>
    </row>
    <row r="866" spans="3:3" ht="15.75" customHeight="1">
      <c r="C866" s="44"/>
    </row>
    <row r="867" spans="3:3" ht="15.75" customHeight="1">
      <c r="C867" s="44"/>
    </row>
    <row r="868" spans="3:3" ht="15.75" customHeight="1">
      <c r="C868" s="44"/>
    </row>
    <row r="869" spans="3:3" ht="15.75" customHeight="1">
      <c r="C869" s="44"/>
    </row>
    <row r="870" spans="3:3" ht="15.75" customHeight="1">
      <c r="C870" s="44"/>
    </row>
    <row r="871" spans="3:3" ht="15.75" customHeight="1">
      <c r="C871" s="44"/>
    </row>
    <row r="872" spans="3:3" ht="15.75" customHeight="1">
      <c r="C872" s="44"/>
    </row>
    <row r="873" spans="3:3" ht="15.75" customHeight="1">
      <c r="C873" s="44"/>
    </row>
    <row r="874" spans="3:3" ht="15.75" customHeight="1">
      <c r="C874" s="44"/>
    </row>
    <row r="875" spans="3:3" ht="15.75" customHeight="1">
      <c r="C875" s="44"/>
    </row>
    <row r="876" spans="3:3" ht="15.75" customHeight="1">
      <c r="C876" s="44"/>
    </row>
    <row r="877" spans="3:3" ht="15.75" customHeight="1">
      <c r="C877" s="44"/>
    </row>
    <row r="878" spans="3:3" ht="15.75" customHeight="1">
      <c r="C878" s="44"/>
    </row>
    <row r="879" spans="3:3" ht="15.75" customHeight="1">
      <c r="C879" s="44"/>
    </row>
    <row r="880" spans="3:3" ht="15.75" customHeight="1">
      <c r="C880" s="44"/>
    </row>
    <row r="881" spans="3:3" ht="15.75" customHeight="1">
      <c r="C881" s="44"/>
    </row>
    <row r="882" spans="3:3" ht="15.75" customHeight="1">
      <c r="C882" s="44"/>
    </row>
    <row r="883" spans="3:3" ht="15.75" customHeight="1">
      <c r="C883" s="44"/>
    </row>
    <row r="884" spans="3:3" ht="15.75" customHeight="1">
      <c r="C884" s="44"/>
    </row>
    <row r="885" spans="3:3" ht="15.75" customHeight="1">
      <c r="C885" s="44"/>
    </row>
    <row r="886" spans="3:3" ht="15.75" customHeight="1">
      <c r="C886" s="44"/>
    </row>
    <row r="887" spans="3:3" ht="15.75" customHeight="1">
      <c r="C887" s="44"/>
    </row>
    <row r="888" spans="3:3" ht="15.75" customHeight="1">
      <c r="C888" s="44"/>
    </row>
    <row r="889" spans="3:3" ht="15.75" customHeight="1">
      <c r="C889" s="44"/>
    </row>
    <row r="890" spans="3:3" ht="15.75" customHeight="1">
      <c r="C890" s="44"/>
    </row>
    <row r="891" spans="3:3" ht="15.75" customHeight="1">
      <c r="C891" s="44"/>
    </row>
    <row r="892" spans="3:3" ht="15.75" customHeight="1">
      <c r="C892" s="44"/>
    </row>
    <row r="893" spans="3:3" ht="15.75" customHeight="1">
      <c r="C893" s="44"/>
    </row>
    <row r="894" spans="3:3" ht="15.75" customHeight="1">
      <c r="C894" s="44"/>
    </row>
    <row r="895" spans="3:3" ht="15.75" customHeight="1">
      <c r="C895" s="44"/>
    </row>
    <row r="896" spans="3:3" ht="15.75" customHeight="1">
      <c r="C896" s="44"/>
    </row>
    <row r="897" spans="3:3" ht="15.75" customHeight="1">
      <c r="C897" s="44"/>
    </row>
    <row r="898" spans="3:3" ht="15.75" customHeight="1">
      <c r="C898" s="44"/>
    </row>
    <row r="899" spans="3:3" ht="15.75" customHeight="1">
      <c r="C899" s="44"/>
    </row>
    <row r="900" spans="3:3" ht="15.75" customHeight="1">
      <c r="C900" s="44"/>
    </row>
    <row r="901" spans="3:3" ht="15.75" customHeight="1">
      <c r="C901" s="44"/>
    </row>
    <row r="902" spans="3:3" ht="15.75" customHeight="1">
      <c r="C902" s="44"/>
    </row>
    <row r="903" spans="3:3" ht="15.75" customHeight="1">
      <c r="C903" s="44"/>
    </row>
    <row r="904" spans="3:3" ht="15.75" customHeight="1">
      <c r="C904" s="44"/>
    </row>
    <row r="905" spans="3:3" ht="15.75" customHeight="1">
      <c r="C905" s="44"/>
    </row>
    <row r="906" spans="3:3" ht="15.75" customHeight="1">
      <c r="C906" s="44"/>
    </row>
    <row r="907" spans="3:3" ht="15.75" customHeight="1">
      <c r="C907" s="44"/>
    </row>
    <row r="908" spans="3:3" ht="15.75" customHeight="1">
      <c r="C908" s="44"/>
    </row>
    <row r="909" spans="3:3" ht="15.75" customHeight="1">
      <c r="C909" s="44"/>
    </row>
    <row r="910" spans="3:3" ht="15.75" customHeight="1">
      <c r="C910" s="44"/>
    </row>
    <row r="911" spans="3:3" ht="15.75" customHeight="1">
      <c r="C911" s="44"/>
    </row>
    <row r="912" spans="3:3" ht="15.75" customHeight="1">
      <c r="C912" s="44"/>
    </row>
    <row r="913" spans="3:3" ht="15.75" customHeight="1">
      <c r="C913" s="44"/>
    </row>
    <row r="914" spans="3:3" ht="15.75" customHeight="1">
      <c r="C914" s="44"/>
    </row>
    <row r="915" spans="3:3" ht="15.75" customHeight="1">
      <c r="C915" s="44"/>
    </row>
    <row r="916" spans="3:3" ht="15.75" customHeight="1">
      <c r="C916" s="44"/>
    </row>
    <row r="917" spans="3:3" ht="15.75" customHeight="1">
      <c r="C917" s="44"/>
    </row>
    <row r="918" spans="3:3" ht="15.75" customHeight="1">
      <c r="C918" s="44"/>
    </row>
    <row r="919" spans="3:3" ht="15.75" customHeight="1">
      <c r="C919" s="44"/>
    </row>
    <row r="920" spans="3:3" ht="15.75" customHeight="1">
      <c r="C920" s="44"/>
    </row>
    <row r="921" spans="3:3" ht="15.75" customHeight="1">
      <c r="C921" s="44"/>
    </row>
    <row r="922" spans="3:3" ht="15.75" customHeight="1">
      <c r="C922" s="44"/>
    </row>
    <row r="923" spans="3:3" ht="15.75" customHeight="1">
      <c r="C923" s="44"/>
    </row>
    <row r="924" spans="3:3" ht="15.75" customHeight="1">
      <c r="C924" s="44"/>
    </row>
    <row r="925" spans="3:3" ht="15.75" customHeight="1">
      <c r="C925" s="44"/>
    </row>
    <row r="926" spans="3:3" ht="15.75" customHeight="1">
      <c r="C926" s="44"/>
    </row>
    <row r="927" spans="3:3" ht="15.75" customHeight="1">
      <c r="C927" s="44"/>
    </row>
    <row r="928" spans="3:3" ht="15.75" customHeight="1">
      <c r="C928" s="44"/>
    </row>
    <row r="929" spans="3:3" ht="15.75" customHeight="1">
      <c r="C929" s="44"/>
    </row>
    <row r="930" spans="3:3" ht="15.75" customHeight="1">
      <c r="C930" s="44"/>
    </row>
    <row r="931" spans="3:3" ht="15.75" customHeight="1">
      <c r="C931" s="44"/>
    </row>
    <row r="932" spans="3:3" ht="15.75" customHeight="1">
      <c r="C932" s="44"/>
    </row>
    <row r="933" spans="3:3" ht="15.75" customHeight="1">
      <c r="C933" s="44"/>
    </row>
    <row r="934" spans="3:3" ht="15.75" customHeight="1">
      <c r="C934" s="44"/>
    </row>
    <row r="935" spans="3:3" ht="15.75" customHeight="1">
      <c r="C935" s="44"/>
    </row>
    <row r="936" spans="3:3" ht="15.75" customHeight="1">
      <c r="C936" s="44"/>
    </row>
    <row r="937" spans="3:3" ht="15.75" customHeight="1">
      <c r="C937" s="44"/>
    </row>
    <row r="938" spans="3:3" ht="15.75" customHeight="1">
      <c r="C938" s="44"/>
    </row>
    <row r="939" spans="3:3" ht="15.75" customHeight="1">
      <c r="C939" s="44"/>
    </row>
    <row r="940" spans="3:3" ht="15.75" customHeight="1">
      <c r="C940" s="44"/>
    </row>
    <row r="941" spans="3:3" ht="15.75" customHeight="1">
      <c r="C941" s="44"/>
    </row>
    <row r="942" spans="3:3" ht="15.75" customHeight="1">
      <c r="C942" s="44"/>
    </row>
    <row r="943" spans="3:3" ht="15.75" customHeight="1">
      <c r="C943" s="44"/>
    </row>
    <row r="944" spans="3:3" ht="15.75" customHeight="1">
      <c r="C944" s="44"/>
    </row>
    <row r="945" spans="3:3" ht="15.75" customHeight="1">
      <c r="C945" s="44"/>
    </row>
    <row r="946" spans="3:3" ht="15.75" customHeight="1">
      <c r="C946" s="44"/>
    </row>
    <row r="947" spans="3:3" ht="15.75" customHeight="1">
      <c r="C947" s="44"/>
    </row>
    <row r="948" spans="3:3" ht="15.75" customHeight="1">
      <c r="C948" s="44"/>
    </row>
    <row r="949" spans="3:3" ht="15.75" customHeight="1">
      <c r="C949" s="44"/>
    </row>
    <row r="950" spans="3:3" ht="15.75" customHeight="1">
      <c r="C950" s="44"/>
    </row>
    <row r="951" spans="3:3" ht="15.75" customHeight="1">
      <c r="C951" s="44"/>
    </row>
    <row r="952" spans="3:3" ht="15.75" customHeight="1">
      <c r="C952" s="44"/>
    </row>
    <row r="953" spans="3:3" ht="15.75" customHeight="1">
      <c r="C953" s="44"/>
    </row>
    <row r="954" spans="3:3" ht="15.75" customHeight="1">
      <c r="C954" s="44"/>
    </row>
    <row r="955" spans="3:3" ht="15.75" customHeight="1">
      <c r="C955" s="44"/>
    </row>
    <row r="956" spans="3:3" ht="15.75" customHeight="1">
      <c r="C956" s="44"/>
    </row>
    <row r="957" spans="3:3" ht="15.75" customHeight="1">
      <c r="C957" s="44"/>
    </row>
    <row r="958" spans="3:3" ht="15.75" customHeight="1">
      <c r="C958" s="44"/>
    </row>
    <row r="959" spans="3:3" ht="15.75" customHeight="1">
      <c r="C959" s="44"/>
    </row>
    <row r="960" spans="3:3" ht="15.75" customHeight="1">
      <c r="C960" s="44"/>
    </row>
    <row r="961" spans="3:3" ht="15.75" customHeight="1">
      <c r="C961" s="44"/>
    </row>
    <row r="962" spans="3:3" ht="15.75" customHeight="1">
      <c r="C962" s="44"/>
    </row>
    <row r="963" spans="3:3" ht="15.75" customHeight="1">
      <c r="C963" s="44"/>
    </row>
    <row r="964" spans="3:3" ht="15.75" customHeight="1">
      <c r="C964" s="44"/>
    </row>
    <row r="965" spans="3:3" ht="15.75" customHeight="1">
      <c r="C965" s="44"/>
    </row>
    <row r="966" spans="3:3" ht="15.75" customHeight="1">
      <c r="C966" s="44"/>
    </row>
    <row r="967" spans="3:3" ht="15.75" customHeight="1">
      <c r="C967" s="44"/>
    </row>
    <row r="968" spans="3:3" ht="15.75" customHeight="1">
      <c r="C968" s="44"/>
    </row>
    <row r="969" spans="3:3" ht="15.75" customHeight="1">
      <c r="C969" s="44"/>
    </row>
    <row r="970" spans="3:3" ht="15.75" customHeight="1">
      <c r="C970" s="44"/>
    </row>
    <row r="971" spans="3:3" ht="15.75" customHeight="1">
      <c r="C971" s="44"/>
    </row>
    <row r="972" spans="3:3" ht="15.75" customHeight="1">
      <c r="C972" s="44"/>
    </row>
    <row r="973" spans="3:3" ht="15.75" customHeight="1">
      <c r="C973" s="44"/>
    </row>
    <row r="974" spans="3:3" ht="15.75" customHeight="1">
      <c r="C974" s="44"/>
    </row>
    <row r="975" spans="3:3" ht="15.75" customHeight="1">
      <c r="C975" s="44"/>
    </row>
    <row r="976" spans="3:3" ht="15.75" customHeight="1">
      <c r="C976" s="44"/>
    </row>
    <row r="977" spans="3:3" ht="15.75" customHeight="1">
      <c r="C977" s="44"/>
    </row>
    <row r="978" spans="3:3" ht="15.75" customHeight="1">
      <c r="C978" s="44"/>
    </row>
    <row r="979" spans="3:3" ht="15.75" customHeight="1">
      <c r="C979" s="44"/>
    </row>
    <row r="980" spans="3:3" ht="15.75" customHeight="1">
      <c r="C980" s="44"/>
    </row>
    <row r="981" spans="3:3" ht="15.75" customHeight="1">
      <c r="C981" s="44"/>
    </row>
    <row r="982" spans="3:3" ht="15.75" customHeight="1">
      <c r="C982" s="44"/>
    </row>
    <row r="983" spans="3:3" ht="15.75" customHeight="1">
      <c r="C983" s="44"/>
    </row>
    <row r="984" spans="3:3" ht="15.75" customHeight="1">
      <c r="C984" s="44"/>
    </row>
    <row r="985" spans="3:3" ht="15.75" customHeight="1">
      <c r="C985" s="44"/>
    </row>
    <row r="986" spans="3:3" ht="15.75" customHeight="1">
      <c r="C986" s="44"/>
    </row>
    <row r="987" spans="3:3" ht="15.75" customHeight="1">
      <c r="C987" s="44"/>
    </row>
    <row r="988" spans="3:3" ht="15.75" customHeight="1">
      <c r="C988" s="44"/>
    </row>
    <row r="989" spans="3:3" ht="15.75" customHeight="1">
      <c r="C989" s="44"/>
    </row>
    <row r="990" spans="3:3" ht="15.75" customHeight="1">
      <c r="C990" s="44"/>
    </row>
    <row r="991" spans="3:3" ht="15.75" customHeight="1">
      <c r="C991" s="44"/>
    </row>
    <row r="992" spans="3:3" ht="15.75" customHeight="1">
      <c r="C992" s="44"/>
    </row>
    <row r="993" spans="3:3" ht="15.75" customHeight="1">
      <c r="C993" s="44"/>
    </row>
    <row r="994" spans="3:3" ht="15.75" customHeight="1">
      <c r="C994" s="44"/>
    </row>
    <row r="995" spans="3:3" ht="15.75" customHeight="1">
      <c r="C995" s="44"/>
    </row>
    <row r="996" spans="3:3" ht="15.75" customHeight="1">
      <c r="C996" s="44"/>
    </row>
    <row r="997" spans="3:3" ht="15.75" customHeight="1">
      <c r="C997" s="44"/>
    </row>
    <row r="998" spans="3:3" ht="15.75" customHeight="1">
      <c r="C998" s="44"/>
    </row>
    <row r="999" spans="3:3" ht="15.75" customHeight="1">
      <c r="C999" s="44"/>
    </row>
    <row r="1000" spans="3:3" ht="15.75" customHeight="1">
      <c r="C1000" s="44"/>
    </row>
  </sheetData>
  <sheetProtection algorithmName="SHA-512" hashValue="NaDOqEoOX73zYI5Pz+/CufxZ0+mIxFjlt7DQiAlZwyfOU7/WoyV2tLSF9Ofrs7Sf258FOG0sqqwyUIAtwbMQ9w==" saltValue="+tntD5mcWJ15YuOUIPq7AQ==" spinCount="100000" sheet="1" objects="1" scenarios="1" selectLockedCells="1" selectUnlockedCells="1"/>
  <mergeCells count="3">
    <mergeCell ref="B2:O2"/>
    <mergeCell ref="B5:O5"/>
    <mergeCell ref="B13:C13"/>
  </mergeCells>
  <pageMargins left="0.7" right="0.7" top="0.75" bottom="0.75" header="0" footer="0"/>
  <pageSetup orientation="portrait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366C56-063C-1044-A260-89C1F1F8903C}">
  <sheetPr>
    <tabColor rgb="FFFFFFFF"/>
  </sheetPr>
  <dimension ref="A1:Z14"/>
  <sheetViews>
    <sheetView topLeftCell="G2" workbookViewId="0">
      <selection activeCell="H12" sqref="H12:H13"/>
    </sheetView>
  </sheetViews>
  <sheetFormatPr baseColWidth="10" defaultColWidth="10.81640625" defaultRowHeight="14.5"/>
  <cols>
    <col min="2" max="2" width="16" customWidth="1"/>
    <col min="8" max="8" width="8.1796875" customWidth="1"/>
    <col min="17" max="18" width="16.26953125" customWidth="1"/>
  </cols>
  <sheetData>
    <row r="1" spans="1:26" ht="15" thickBot="1"/>
    <row r="2" spans="1:26" ht="98.15" customHeight="1" thickBot="1">
      <c r="A2" s="83"/>
      <c r="B2" s="1"/>
      <c r="C2" s="190" t="s">
        <v>162</v>
      </c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Q2" s="196"/>
      <c r="R2" s="3"/>
      <c r="S2" s="83"/>
      <c r="T2" s="83"/>
      <c r="U2" s="83"/>
      <c r="V2" s="83"/>
      <c r="W2" s="83"/>
      <c r="X2" s="83"/>
      <c r="Y2" s="83"/>
      <c r="Z2" s="83"/>
    </row>
    <row r="4" spans="1:26" ht="15" thickBot="1">
      <c r="B4" s="192" t="s">
        <v>1</v>
      </c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</row>
    <row r="5" spans="1:26">
      <c r="B5" s="84" t="s">
        <v>3</v>
      </c>
      <c r="C5" s="85" t="s">
        <v>4</v>
      </c>
      <c r="D5" s="85" t="s">
        <v>5</v>
      </c>
      <c r="E5" s="85" t="s">
        <v>6</v>
      </c>
      <c r="F5" s="85" t="s">
        <v>7</v>
      </c>
      <c r="G5" s="85" t="s">
        <v>8</v>
      </c>
      <c r="H5" s="85" t="s">
        <v>9</v>
      </c>
      <c r="I5" s="85" t="s">
        <v>10</v>
      </c>
      <c r="J5" s="85" t="s">
        <v>11</v>
      </c>
      <c r="K5" s="85" t="s">
        <v>12</v>
      </c>
      <c r="L5" s="85" t="s">
        <v>13</v>
      </c>
      <c r="M5" s="85" t="s">
        <v>14</v>
      </c>
      <c r="N5" s="85" t="s">
        <v>15</v>
      </c>
      <c r="O5" s="85" t="s">
        <v>16</v>
      </c>
      <c r="Q5" s="192" t="s">
        <v>2</v>
      </c>
      <c r="R5" s="193"/>
    </row>
    <row r="6" spans="1:26">
      <c r="B6" s="86" t="s">
        <v>19</v>
      </c>
      <c r="C6" s="87">
        <f t="shared" ref="C6:N6" si="0">SUM(C7:C9)</f>
        <v>7334.16</v>
      </c>
      <c r="D6" s="87">
        <f t="shared" si="0"/>
        <v>8346.94</v>
      </c>
      <c r="E6" s="87">
        <f t="shared" si="0"/>
        <v>7917.58</v>
      </c>
      <c r="F6" s="87">
        <f t="shared" si="0"/>
        <v>5254.598</v>
      </c>
      <c r="G6" s="87">
        <f t="shared" si="0"/>
        <v>5379.6580000000004</v>
      </c>
      <c r="H6" s="87">
        <f t="shared" si="0"/>
        <v>4261.04</v>
      </c>
      <c r="I6" s="87">
        <f t="shared" si="0"/>
        <v>8159.442</v>
      </c>
      <c r="J6" s="87">
        <f t="shared" si="0"/>
        <v>7107.7269999999999</v>
      </c>
      <c r="K6" s="87">
        <f t="shared" si="0"/>
        <v>8150.799</v>
      </c>
      <c r="L6" s="87">
        <f t="shared" si="0"/>
        <v>7547.2190000000001</v>
      </c>
      <c r="M6" s="87">
        <f t="shared" si="0"/>
        <v>6972.23</v>
      </c>
      <c r="N6" s="87">
        <f t="shared" si="0"/>
        <v>4537.4409999999998</v>
      </c>
      <c r="O6" s="87">
        <f>SUM(C6:N6)</f>
        <v>80968.834000000003</v>
      </c>
      <c r="Q6" s="85" t="s">
        <v>17</v>
      </c>
      <c r="R6" s="85" t="s">
        <v>18</v>
      </c>
    </row>
    <row r="7" spans="1:26" s="88" customFormat="1">
      <c r="B7" s="79" t="s">
        <v>163</v>
      </c>
      <c r="C7" s="89">
        <v>7334.16</v>
      </c>
      <c r="D7" s="90">
        <v>8346.94</v>
      </c>
      <c r="E7" s="90">
        <v>7917.58</v>
      </c>
      <c r="F7" s="90">
        <v>5254.598</v>
      </c>
      <c r="G7" s="90">
        <v>5379.6580000000004</v>
      </c>
      <c r="H7" s="96">
        <v>4261.04</v>
      </c>
      <c r="I7" s="90">
        <v>8159.442</v>
      </c>
      <c r="J7" s="90">
        <v>7107.7269999999999</v>
      </c>
      <c r="K7" s="90">
        <v>8150.799</v>
      </c>
      <c r="L7" s="90">
        <v>7547.2190000000001</v>
      </c>
      <c r="M7" s="90">
        <v>6972.23</v>
      </c>
      <c r="N7" s="90">
        <v>4537.4409999999998</v>
      </c>
      <c r="O7" s="90">
        <f>SUM(C7:N7)</f>
        <v>80968.834000000003</v>
      </c>
      <c r="Q7" s="86" t="s">
        <v>19</v>
      </c>
      <c r="R7" s="91">
        <f>SUM(R8:R11)</f>
        <v>85</v>
      </c>
    </row>
    <row r="8" spans="1:26">
      <c r="Q8" s="79" t="s">
        <v>164</v>
      </c>
      <c r="R8" s="90">
        <v>85</v>
      </c>
    </row>
    <row r="10" spans="1:26">
      <c r="B10" s="192" t="s">
        <v>25</v>
      </c>
      <c r="C10" s="193"/>
      <c r="D10" s="193"/>
      <c r="E10" s="193"/>
      <c r="F10" s="193"/>
      <c r="G10" s="193"/>
      <c r="H10" s="193"/>
      <c r="I10" s="193"/>
      <c r="J10" s="193"/>
      <c r="K10" s="193"/>
      <c r="L10" s="193"/>
      <c r="M10" s="193"/>
      <c r="N10" s="193"/>
    </row>
    <row r="11" spans="1:26">
      <c r="B11" s="85" t="s">
        <v>26</v>
      </c>
      <c r="C11" s="85" t="s">
        <v>4</v>
      </c>
      <c r="D11" s="85" t="s">
        <v>5</v>
      </c>
      <c r="E11" s="85" t="s">
        <v>6</v>
      </c>
      <c r="F11" s="85" t="s">
        <v>7</v>
      </c>
      <c r="G11" s="85" t="s">
        <v>8</v>
      </c>
      <c r="H11" s="85" t="s">
        <v>9</v>
      </c>
      <c r="I11" s="85" t="s">
        <v>10</v>
      </c>
      <c r="J11" s="85" t="s">
        <v>11</v>
      </c>
      <c r="K11" s="85" t="s">
        <v>12</v>
      </c>
      <c r="L11" s="85" t="s">
        <v>13</v>
      </c>
      <c r="M11" s="85" t="s">
        <v>14</v>
      </c>
      <c r="N11" s="85" t="s">
        <v>15</v>
      </c>
      <c r="O11" s="85" t="s">
        <v>16</v>
      </c>
    </row>
    <row r="12" spans="1:26">
      <c r="B12" s="24" t="s">
        <v>19</v>
      </c>
      <c r="C12" s="92">
        <f>C7*0.9</f>
        <v>6600.7439999999997</v>
      </c>
      <c r="D12" s="92">
        <f t="shared" ref="D12:N12" si="1">D7*0.9</f>
        <v>7512.246000000001</v>
      </c>
      <c r="E12" s="92">
        <f t="shared" si="1"/>
        <v>7125.8220000000001</v>
      </c>
      <c r="F12" s="92">
        <f t="shared" si="1"/>
        <v>4729.1382000000003</v>
      </c>
      <c r="G12" s="92">
        <f t="shared" si="1"/>
        <v>4841.6922000000004</v>
      </c>
      <c r="H12" s="92">
        <f t="shared" si="1"/>
        <v>3834.9360000000001</v>
      </c>
      <c r="I12" s="92">
        <f t="shared" si="1"/>
        <v>7343.4978000000001</v>
      </c>
      <c r="J12" s="92">
        <f t="shared" si="1"/>
        <v>6396.9543000000003</v>
      </c>
      <c r="K12" s="92">
        <f t="shared" si="1"/>
        <v>7335.7191000000003</v>
      </c>
      <c r="L12" s="92">
        <f t="shared" si="1"/>
        <v>6792.4971000000005</v>
      </c>
      <c r="M12" s="92">
        <f t="shared" si="1"/>
        <v>6275.0069999999996</v>
      </c>
      <c r="N12" s="92">
        <f t="shared" si="1"/>
        <v>4083.6968999999999</v>
      </c>
      <c r="O12" s="90">
        <f>SUM(C12:N12)</f>
        <v>72871.950599999996</v>
      </c>
    </row>
    <row r="13" spans="1:26">
      <c r="B13" s="24" t="s">
        <v>27</v>
      </c>
      <c r="C13" s="92">
        <f>C7*10/100</f>
        <v>733.41600000000005</v>
      </c>
      <c r="D13" s="92">
        <f t="shared" ref="D13:N13" si="2">D7*10/100</f>
        <v>834.69400000000007</v>
      </c>
      <c r="E13" s="92">
        <f t="shared" si="2"/>
        <v>791.75800000000004</v>
      </c>
      <c r="F13" s="92">
        <f t="shared" si="2"/>
        <v>525.45979999999997</v>
      </c>
      <c r="G13" s="92">
        <f t="shared" si="2"/>
        <v>537.96580000000006</v>
      </c>
      <c r="H13" s="92">
        <f t="shared" si="2"/>
        <v>426.10400000000004</v>
      </c>
      <c r="I13" s="92">
        <f t="shared" si="2"/>
        <v>815.94420000000002</v>
      </c>
      <c r="J13" s="92">
        <f t="shared" si="2"/>
        <v>710.77269999999999</v>
      </c>
      <c r="K13" s="92">
        <f t="shared" si="2"/>
        <v>815.07990000000007</v>
      </c>
      <c r="L13" s="92">
        <f t="shared" si="2"/>
        <v>754.72190000000001</v>
      </c>
      <c r="M13" s="92">
        <f t="shared" si="2"/>
        <v>697.22299999999984</v>
      </c>
      <c r="N13" s="92">
        <f t="shared" si="2"/>
        <v>453.74409999999995</v>
      </c>
      <c r="O13" s="90">
        <f>SUM(C13:N13)</f>
        <v>8096.8833999999988</v>
      </c>
    </row>
    <row r="14" spans="1:26">
      <c r="B14" s="87" t="s">
        <v>16</v>
      </c>
      <c r="C14" s="87">
        <f>C12+C13</f>
        <v>7334.16</v>
      </c>
      <c r="D14" s="87">
        <f t="shared" ref="D14:N14" si="3">D12+D13</f>
        <v>8346.94</v>
      </c>
      <c r="E14" s="87">
        <f t="shared" si="3"/>
        <v>7917.58</v>
      </c>
      <c r="F14" s="87">
        <f t="shared" si="3"/>
        <v>5254.598</v>
      </c>
      <c r="G14" s="87">
        <f t="shared" si="3"/>
        <v>5379.6580000000004</v>
      </c>
      <c r="H14" s="87">
        <f t="shared" si="3"/>
        <v>4261.04</v>
      </c>
      <c r="I14" s="87">
        <f t="shared" si="3"/>
        <v>8159.442</v>
      </c>
      <c r="J14" s="87">
        <f t="shared" si="3"/>
        <v>7107.7270000000008</v>
      </c>
      <c r="K14" s="87">
        <f t="shared" si="3"/>
        <v>8150.799</v>
      </c>
      <c r="L14" s="87">
        <f t="shared" si="3"/>
        <v>7547.219000000001</v>
      </c>
      <c r="M14" s="87">
        <f t="shared" si="3"/>
        <v>6972.23</v>
      </c>
      <c r="N14" s="87">
        <f t="shared" si="3"/>
        <v>4537.4409999999998</v>
      </c>
      <c r="O14" s="87">
        <f>O12+O13</f>
        <v>80968.834000000003</v>
      </c>
    </row>
  </sheetData>
  <sheetProtection algorithmName="SHA-512" hashValue="olCkByF5Ih3+Lli+TSezQRyuHm96AEt1CS2PXcaEVDiYyh733Q5qRRiJaWpSvGKeXPPFaIf9+j+gFkC8dUU12Q==" saltValue="YCs/pywTp3JPDayVYM6XhQ==" spinCount="100000" sheet="1" objects="1" scenarios="1" selectLockedCells="1" selectUnlockedCells="1"/>
  <mergeCells count="4">
    <mergeCell ref="C2:Q2"/>
    <mergeCell ref="B4:N4"/>
    <mergeCell ref="Q5:R5"/>
    <mergeCell ref="B10:N1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Combustibles móviles</vt:lpstr>
      <vt:lpstr>Combustibles estacionarias</vt:lpstr>
      <vt:lpstr>Biogás</vt:lpstr>
      <vt:lpstr>GasNatural</vt:lpstr>
      <vt:lpstr>Acetileno</vt:lpstr>
      <vt:lpstr>Refrigerantes</vt:lpstr>
      <vt:lpstr>Extintores</vt:lpstr>
      <vt:lpstr>Energía</vt:lpstr>
      <vt:lpstr>Combustibles rutas</vt:lpstr>
      <vt:lpstr>Vuelos</vt:lpstr>
      <vt:lpstr>Insumos químicos</vt:lpstr>
      <vt:lpstr>Papel</vt:lpstr>
      <vt:lpstr>Residuos no peligrosos no aprov</vt:lpstr>
      <vt:lpstr>Residuos peligrosos</vt:lpstr>
      <vt:lpstr>Embalses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Martha Patricia Cruz Moreno</dc:creator>
  <cp:keywords/>
  <dc:description/>
  <cp:lastModifiedBy>Martha Patricia Cruz Moreno</cp:lastModifiedBy>
  <cp:revision/>
  <dcterms:created xsi:type="dcterms:W3CDTF">2006-09-16T00:00:00Z</dcterms:created>
  <dcterms:modified xsi:type="dcterms:W3CDTF">2022-08-17T22:42:31Z</dcterms:modified>
  <cp:category/>
  <cp:contentStatus/>
</cp:coreProperties>
</file>