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mpcruz\Desktop\Respaldo\1.SGA\6.Planificación\6.2.1.Objetivos_ambientales\4.PIPS\14.Inventarios_GEI_2019-2020\3.Informe_GEI_publicado\"/>
    </mc:Choice>
  </mc:AlternateContent>
  <xr:revisionPtr revIDLastSave="0" documentId="13_ncr:1_{EAA9061D-8B6F-4402-9AB4-777C8732B4D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mbustible móviles" sheetId="2" r:id="rId1"/>
    <sheet name="Combustibles estacionarias" sheetId="15" r:id="rId2"/>
    <sheet name="Biogás" sheetId="4" r:id="rId3"/>
    <sheet name="GasNatural" sheetId="3" r:id="rId4"/>
    <sheet name="Acetileno" sheetId="5" r:id="rId5"/>
    <sheet name="Refrigerantes" sheetId="6" r:id="rId6"/>
    <sheet name="Extintores" sheetId="7" r:id="rId7"/>
    <sheet name="Energía" sheetId="10" r:id="rId8"/>
    <sheet name="Combustibles Rutas" sheetId="14" r:id="rId9"/>
    <sheet name="Vuelos" sheetId="12" r:id="rId10"/>
    <sheet name="Papel" sheetId="11" r:id="rId11"/>
    <sheet name="Residuos no peligrosos no aprov" sheetId="13" r:id="rId12"/>
    <sheet name="Residuos peligrosos" sheetId="16" r:id="rId13"/>
    <sheet name="Insumos químicos" sheetId="18" r:id="rId14"/>
    <sheet name="Embalses" sheetId="19" r:id="rId15"/>
  </sheets>
  <definedNames>
    <definedName name="_xlnm._FilterDatabase" localSheetId="13" hidden="1">'Insumos químicos'!$A$50:$Z$50</definedName>
    <definedName name="DATO">#REF!</definedName>
    <definedName name="DATOMAYO">#REF!</definedName>
    <definedName name="Datos_Historicos">#REF!</definedName>
    <definedName name="emge">#REF!</definedName>
    <definedName name="EMGJUL">#REF!</definedName>
    <definedName name="EMGOC">#REF!</definedName>
    <definedName name="IQIPEAB" localSheetId="4">#REF!</definedName>
    <definedName name="IQIPEAB" localSheetId="2">#REF!</definedName>
    <definedName name="IQIPEAB" localSheetId="3">#REF!</definedName>
    <definedName name="IQIPEAB" localSheetId="5">#REF!</definedName>
    <definedName name="IQIPEAB">#REF!</definedName>
    <definedName name="ju">#REF!</definedName>
    <definedName name="NOV">#REF!</definedName>
    <definedName name="OCT">#REF!</definedName>
    <definedName name="Pap">#REF!</definedName>
    <definedName name="pep">#REF!</definedName>
    <definedName name="pop">#REF!</definedName>
    <definedName name="prueba">#REF!</definedName>
    <definedName name="SEP">#REF!</definedName>
    <definedName name="temporal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1" roundtripDataSignature="AMtx7mhgEElR+XRJybUQ4PkS2X42QDGr0Q=="/>
    </ext>
  </extLst>
</workbook>
</file>

<file path=xl/calcChain.xml><?xml version="1.0" encoding="utf-8"?>
<calcChain xmlns="http://schemas.openxmlformats.org/spreadsheetml/2006/main">
  <c r="X17" i="18" l="1"/>
  <c r="D41" i="7"/>
  <c r="O17" i="19"/>
  <c r="O18" i="19"/>
  <c r="C14" i="19"/>
  <c r="D17" i="19"/>
  <c r="E17" i="19"/>
  <c r="F17" i="19"/>
  <c r="G17" i="19"/>
  <c r="H17" i="19"/>
  <c r="I17" i="19"/>
  <c r="J17" i="19"/>
  <c r="K17" i="19"/>
  <c r="L17" i="19"/>
  <c r="M17" i="19"/>
  <c r="N17" i="19"/>
  <c r="C17" i="19"/>
  <c r="C18" i="19"/>
  <c r="O16" i="19"/>
  <c r="O15" i="19"/>
  <c r="O8" i="19"/>
  <c r="O14" i="19"/>
  <c r="D14" i="19"/>
  <c r="D18" i="19" s="1"/>
  <c r="E14" i="19"/>
  <c r="E18" i="19" s="1"/>
  <c r="F14" i="19"/>
  <c r="F18" i="19" s="1"/>
  <c r="G14" i="19"/>
  <c r="G18" i="19" s="1"/>
  <c r="H14" i="19"/>
  <c r="H18" i="19" s="1"/>
  <c r="I14" i="19"/>
  <c r="I18" i="19" s="1"/>
  <c r="J14" i="19"/>
  <c r="J18" i="19" s="1"/>
  <c r="K14" i="19"/>
  <c r="K18" i="19" s="1"/>
  <c r="L14" i="19"/>
  <c r="L18" i="19" s="1"/>
  <c r="M14" i="19"/>
  <c r="M18" i="19" s="1"/>
  <c r="N14" i="19"/>
  <c r="N18" i="19" s="1"/>
  <c r="M8" i="18"/>
  <c r="M6" i="18"/>
  <c r="D93" i="18"/>
  <c r="M23" i="18"/>
  <c r="M22" i="18"/>
  <c r="C47" i="18"/>
  <c r="O33" i="18"/>
  <c r="O32" i="18"/>
  <c r="N32" i="18"/>
  <c r="M32" i="18"/>
  <c r="M30" i="18"/>
  <c r="Q21" i="12"/>
  <c r="N6" i="18"/>
  <c r="O6" i="18"/>
  <c r="P6" i="18"/>
  <c r="Q6" i="18"/>
  <c r="R6" i="18"/>
  <c r="S6" i="18"/>
  <c r="T6" i="18"/>
  <c r="U6" i="18"/>
  <c r="V6" i="18"/>
  <c r="W6" i="18"/>
  <c r="X6" i="18"/>
  <c r="N8" i="18"/>
  <c r="O8" i="18"/>
  <c r="P8" i="18"/>
  <c r="Q8" i="18"/>
  <c r="R8" i="18"/>
  <c r="S8" i="18"/>
  <c r="T8" i="18"/>
  <c r="U8" i="18"/>
  <c r="V8" i="18"/>
  <c r="W8" i="18"/>
  <c r="X8" i="18"/>
  <c r="N9" i="18"/>
  <c r="O9" i="18"/>
  <c r="P9" i="18"/>
  <c r="Q9" i="18"/>
  <c r="R9" i="18"/>
  <c r="S9" i="18"/>
  <c r="T9" i="18"/>
  <c r="U9" i="18"/>
  <c r="V9" i="18"/>
  <c r="W9" i="18"/>
  <c r="X9" i="18"/>
  <c r="N10" i="18"/>
  <c r="O10" i="18"/>
  <c r="P10" i="18"/>
  <c r="Q10" i="18"/>
  <c r="R10" i="18"/>
  <c r="S10" i="18"/>
  <c r="T10" i="18"/>
  <c r="U10" i="18"/>
  <c r="V10" i="18"/>
  <c r="W10" i="18"/>
  <c r="X10" i="18"/>
  <c r="N11" i="18"/>
  <c r="O11" i="18"/>
  <c r="P11" i="18"/>
  <c r="Q11" i="18"/>
  <c r="R11" i="18"/>
  <c r="S11" i="18"/>
  <c r="T11" i="18"/>
  <c r="U11" i="18"/>
  <c r="V11" i="18"/>
  <c r="W11" i="18"/>
  <c r="X11" i="18"/>
  <c r="N12" i="18"/>
  <c r="O12" i="18"/>
  <c r="P12" i="18"/>
  <c r="Q12" i="18"/>
  <c r="R12" i="18"/>
  <c r="S12" i="18"/>
  <c r="T12" i="18"/>
  <c r="U12" i="18"/>
  <c r="V12" i="18"/>
  <c r="W12" i="18"/>
  <c r="X12" i="18"/>
  <c r="N13" i="18"/>
  <c r="O13" i="18"/>
  <c r="P13" i="18"/>
  <c r="Q13" i="18"/>
  <c r="R13" i="18"/>
  <c r="S13" i="18"/>
  <c r="T13" i="18"/>
  <c r="U13" i="18"/>
  <c r="V13" i="18"/>
  <c r="W13" i="18"/>
  <c r="X13" i="18"/>
  <c r="N14" i="18"/>
  <c r="O14" i="18"/>
  <c r="P14" i="18"/>
  <c r="Q14" i="18"/>
  <c r="R14" i="18"/>
  <c r="S14" i="18"/>
  <c r="T14" i="18"/>
  <c r="U14" i="18"/>
  <c r="V14" i="18"/>
  <c r="W14" i="18"/>
  <c r="X14" i="18"/>
  <c r="N15" i="18"/>
  <c r="O15" i="18"/>
  <c r="P15" i="18"/>
  <c r="Q15" i="18"/>
  <c r="R15" i="18"/>
  <c r="S15" i="18"/>
  <c r="T15" i="18"/>
  <c r="U15" i="18"/>
  <c r="V15" i="18"/>
  <c r="W15" i="18"/>
  <c r="X15" i="18"/>
  <c r="N16" i="18"/>
  <c r="O16" i="18"/>
  <c r="P16" i="18"/>
  <c r="Q16" i="18"/>
  <c r="R16" i="18"/>
  <c r="S16" i="18"/>
  <c r="T16" i="18"/>
  <c r="U16" i="18"/>
  <c r="V16" i="18"/>
  <c r="W16" i="18"/>
  <c r="X16" i="18"/>
  <c r="N17" i="18"/>
  <c r="O17" i="18"/>
  <c r="P17" i="18"/>
  <c r="Q17" i="18"/>
  <c r="R17" i="18"/>
  <c r="S17" i="18"/>
  <c r="T17" i="18"/>
  <c r="U17" i="18"/>
  <c r="V17" i="18"/>
  <c r="W17" i="18"/>
  <c r="N18" i="18"/>
  <c r="O18" i="18"/>
  <c r="P18" i="18"/>
  <c r="Q18" i="18"/>
  <c r="R18" i="18"/>
  <c r="S18" i="18"/>
  <c r="T18" i="18"/>
  <c r="U18" i="18"/>
  <c r="V18" i="18"/>
  <c r="W18" i="18"/>
  <c r="X18" i="18"/>
  <c r="M16" i="18"/>
  <c r="M17" i="18" s="1"/>
  <c r="M14" i="18"/>
  <c r="M13" i="18"/>
  <c r="M12" i="18"/>
  <c r="M11" i="18"/>
  <c r="M10" i="18"/>
  <c r="M9" i="18"/>
  <c r="M15" i="18"/>
  <c r="M18" i="18" s="1"/>
  <c r="X26" i="18"/>
  <c r="N22" i="18"/>
  <c r="O22" i="18"/>
  <c r="P22" i="18"/>
  <c r="Q22" i="18"/>
  <c r="R22" i="18"/>
  <c r="S22" i="18"/>
  <c r="T22" i="18"/>
  <c r="U22" i="18"/>
  <c r="V22" i="18"/>
  <c r="W22" i="18"/>
  <c r="X22" i="18"/>
  <c r="N23" i="18"/>
  <c r="O23" i="18"/>
  <c r="P23" i="18"/>
  <c r="Q23" i="18"/>
  <c r="R23" i="18"/>
  <c r="S23" i="18"/>
  <c r="T23" i="18"/>
  <c r="U23" i="18"/>
  <c r="V23" i="18"/>
  <c r="W23" i="18"/>
  <c r="X23" i="18"/>
  <c r="N24" i="18"/>
  <c r="O24" i="18"/>
  <c r="P24" i="18"/>
  <c r="Q24" i="18"/>
  <c r="R24" i="18"/>
  <c r="S24" i="18"/>
  <c r="T24" i="18"/>
  <c r="U24" i="18"/>
  <c r="V24" i="18"/>
  <c r="W24" i="18"/>
  <c r="X24" i="18"/>
  <c r="N25" i="18"/>
  <c r="O25" i="18"/>
  <c r="P25" i="18"/>
  <c r="Q25" i="18"/>
  <c r="R25" i="18"/>
  <c r="S25" i="18"/>
  <c r="T25" i="18"/>
  <c r="U25" i="18"/>
  <c r="V25" i="18"/>
  <c r="W25" i="18"/>
  <c r="X25" i="18"/>
  <c r="N26" i="18"/>
  <c r="O26" i="18"/>
  <c r="P26" i="18"/>
  <c r="Q26" i="18"/>
  <c r="R26" i="18"/>
  <c r="S26" i="18"/>
  <c r="T26" i="18"/>
  <c r="U26" i="18"/>
  <c r="V26" i="18"/>
  <c r="W26" i="18"/>
  <c r="M25" i="18"/>
  <c r="M24" i="18"/>
  <c r="M26" i="18"/>
  <c r="N30" i="18"/>
  <c r="O30" i="18"/>
  <c r="P30" i="18"/>
  <c r="Q30" i="18"/>
  <c r="R30" i="18"/>
  <c r="S30" i="18"/>
  <c r="T30" i="18"/>
  <c r="U30" i="18"/>
  <c r="V30" i="18"/>
  <c r="W30" i="18"/>
  <c r="X30" i="18"/>
  <c r="M31" i="18"/>
  <c r="N31" i="18"/>
  <c r="O31" i="18"/>
  <c r="P31" i="18"/>
  <c r="Q31" i="18"/>
  <c r="R31" i="18"/>
  <c r="S31" i="18"/>
  <c r="T31" i="18"/>
  <c r="U31" i="18"/>
  <c r="V31" i="18"/>
  <c r="W31" i="18"/>
  <c r="X31" i="18"/>
  <c r="P32" i="18"/>
  <c r="Q32" i="18"/>
  <c r="R32" i="18"/>
  <c r="S32" i="18"/>
  <c r="T32" i="18"/>
  <c r="U32" i="18"/>
  <c r="V32" i="18"/>
  <c r="W32" i="18"/>
  <c r="X32" i="18"/>
  <c r="M33" i="18"/>
  <c r="N33" i="18"/>
  <c r="P33" i="18"/>
  <c r="Q33" i="18"/>
  <c r="R33" i="18"/>
  <c r="S33" i="18"/>
  <c r="T33" i="18"/>
  <c r="U33" i="18"/>
  <c r="V33" i="18"/>
  <c r="W33" i="18"/>
  <c r="X33" i="18"/>
  <c r="N47" i="18"/>
  <c r="O47" i="18"/>
  <c r="P47" i="18"/>
  <c r="Q47" i="18"/>
  <c r="R47" i="18"/>
  <c r="S47" i="18"/>
  <c r="T47" i="18"/>
  <c r="U47" i="18"/>
  <c r="V47" i="18"/>
  <c r="W47" i="18"/>
  <c r="X47" i="18"/>
  <c r="M47" i="18"/>
  <c r="N34" i="18"/>
  <c r="O34" i="18"/>
  <c r="P34" i="18"/>
  <c r="Q34" i="18"/>
  <c r="R34" i="18"/>
  <c r="S34" i="18"/>
  <c r="T34" i="18"/>
  <c r="U34" i="18"/>
  <c r="V34" i="18"/>
  <c r="W34" i="18"/>
  <c r="X34" i="18"/>
  <c r="N35" i="18"/>
  <c r="O35" i="18"/>
  <c r="P35" i="18"/>
  <c r="Q35" i="18"/>
  <c r="R35" i="18"/>
  <c r="S35" i="18"/>
  <c r="T35" i="18"/>
  <c r="U35" i="18"/>
  <c r="V35" i="18"/>
  <c r="W35" i="18"/>
  <c r="X35" i="18"/>
  <c r="N36" i="18"/>
  <c r="O36" i="18"/>
  <c r="P36" i="18"/>
  <c r="Q36" i="18"/>
  <c r="R36" i="18"/>
  <c r="S36" i="18"/>
  <c r="T36" i="18"/>
  <c r="U36" i="18"/>
  <c r="V36" i="18"/>
  <c r="W36" i="18"/>
  <c r="X36" i="18"/>
  <c r="N37" i="18"/>
  <c r="O37" i="18"/>
  <c r="P37" i="18"/>
  <c r="Q37" i="18"/>
  <c r="R37" i="18"/>
  <c r="S37" i="18"/>
  <c r="T37" i="18"/>
  <c r="U37" i="18"/>
  <c r="V37" i="18"/>
  <c r="W37" i="18"/>
  <c r="X37" i="18"/>
  <c r="N38" i="18"/>
  <c r="O38" i="18"/>
  <c r="P38" i="18"/>
  <c r="Q38" i="18"/>
  <c r="R38" i="18"/>
  <c r="S38" i="18"/>
  <c r="T38" i="18"/>
  <c r="U38" i="18"/>
  <c r="V38" i="18"/>
  <c r="W38" i="18"/>
  <c r="X38" i="18"/>
  <c r="N39" i="18"/>
  <c r="O39" i="18"/>
  <c r="P39" i="18"/>
  <c r="Q39" i="18"/>
  <c r="R39" i="18"/>
  <c r="S39" i="18"/>
  <c r="T39" i="18"/>
  <c r="U39" i="18"/>
  <c r="V39" i="18"/>
  <c r="W39" i="18"/>
  <c r="X39" i="18"/>
  <c r="N40" i="18"/>
  <c r="O40" i="18"/>
  <c r="P40" i="18"/>
  <c r="Q40" i="18"/>
  <c r="R40" i="18"/>
  <c r="S40" i="18"/>
  <c r="T40" i="18"/>
  <c r="U40" i="18"/>
  <c r="V40" i="18"/>
  <c r="W40" i="18"/>
  <c r="X40" i="18"/>
  <c r="N41" i="18"/>
  <c r="O41" i="18"/>
  <c r="P41" i="18"/>
  <c r="Q41" i="18"/>
  <c r="R41" i="18"/>
  <c r="S41" i="18"/>
  <c r="T41" i="18"/>
  <c r="U41" i="18"/>
  <c r="V41" i="18"/>
  <c r="W41" i="18"/>
  <c r="X41" i="18"/>
  <c r="N42" i="18"/>
  <c r="O42" i="18"/>
  <c r="P42" i="18"/>
  <c r="Q42" i="18"/>
  <c r="R42" i="18"/>
  <c r="S42" i="18"/>
  <c r="T42" i="18"/>
  <c r="U42" i="18"/>
  <c r="V42" i="18"/>
  <c r="W42" i="18"/>
  <c r="X42" i="18"/>
  <c r="N43" i="18"/>
  <c r="O43" i="18"/>
  <c r="P43" i="18"/>
  <c r="Q43" i="18"/>
  <c r="R43" i="18"/>
  <c r="S43" i="18"/>
  <c r="T43" i="18"/>
  <c r="U43" i="18"/>
  <c r="V43" i="18"/>
  <c r="W43" i="18"/>
  <c r="X43" i="18"/>
  <c r="N44" i="18"/>
  <c r="O44" i="18"/>
  <c r="P44" i="18"/>
  <c r="Q44" i="18"/>
  <c r="R44" i="18"/>
  <c r="S44" i="18"/>
  <c r="T44" i="18"/>
  <c r="U44" i="18"/>
  <c r="V44" i="18"/>
  <c r="W44" i="18"/>
  <c r="X44" i="18"/>
  <c r="N45" i="18"/>
  <c r="O45" i="18"/>
  <c r="P45" i="18"/>
  <c r="Q45" i="18"/>
  <c r="R45" i="18"/>
  <c r="S45" i="18"/>
  <c r="T45" i="18"/>
  <c r="U45" i="18"/>
  <c r="V45" i="18"/>
  <c r="W45" i="18"/>
  <c r="X45" i="18"/>
  <c r="N46" i="18"/>
  <c r="O46" i="18"/>
  <c r="P46" i="18"/>
  <c r="Q46" i="18"/>
  <c r="R46" i="18"/>
  <c r="S46" i="18"/>
  <c r="T46" i="18"/>
  <c r="U46" i="18"/>
  <c r="V46" i="18"/>
  <c r="W46" i="18"/>
  <c r="X46" i="18"/>
  <c r="M46" i="18"/>
  <c r="M45" i="18"/>
  <c r="M44" i="18"/>
  <c r="M43" i="18"/>
  <c r="M42" i="18"/>
  <c r="M41" i="18"/>
  <c r="M40" i="18"/>
  <c r="M39" i="18"/>
  <c r="M38" i="18"/>
  <c r="M37" i="18"/>
  <c r="M36" i="18"/>
  <c r="M35" i="18"/>
  <c r="M34" i="18"/>
  <c r="C30" i="18"/>
  <c r="C6" i="16"/>
  <c r="C7" i="16"/>
  <c r="C12" i="16"/>
  <c r="C31" i="18"/>
  <c r="E60" i="18"/>
  <c r="F60" i="18"/>
  <c r="G60" i="18"/>
  <c r="H60" i="18"/>
  <c r="I60" i="18"/>
  <c r="J60" i="18"/>
  <c r="K60" i="18"/>
  <c r="L60" i="18"/>
  <c r="M60" i="18"/>
  <c r="N60" i="18"/>
  <c r="O60" i="18"/>
  <c r="P60" i="18"/>
  <c r="D60" i="18"/>
  <c r="P59" i="18"/>
  <c r="P87" i="18"/>
  <c r="P52" i="18"/>
  <c r="P54" i="18"/>
  <c r="C34" i="18" s="1"/>
  <c r="P56" i="18"/>
  <c r="C36" i="18" s="1"/>
  <c r="D83" i="18"/>
  <c r="E83" i="18"/>
  <c r="F83" i="18"/>
  <c r="G83" i="18"/>
  <c r="H83" i="18"/>
  <c r="I83" i="18"/>
  <c r="J83" i="18"/>
  <c r="K83" i="18"/>
  <c r="L83" i="18"/>
  <c r="M83" i="18"/>
  <c r="N83" i="18"/>
  <c r="O83" i="18"/>
  <c r="P77" i="18"/>
  <c r="P80" i="18"/>
  <c r="G79" i="18"/>
  <c r="P78" i="18"/>
  <c r="P76" i="18"/>
  <c r="P74" i="18"/>
  <c r="P73" i="18"/>
  <c r="C44" i="18" s="1"/>
  <c r="P72" i="18"/>
  <c r="C43" i="18" s="1"/>
  <c r="P71" i="18"/>
  <c r="P70" i="18"/>
  <c r="P75" i="18" s="1"/>
  <c r="D75" i="18"/>
  <c r="P62" i="18"/>
  <c r="P63" i="18"/>
  <c r="C41" i="18" s="1"/>
  <c r="P64" i="18"/>
  <c r="P65" i="18"/>
  <c r="P66" i="18"/>
  <c r="C42" i="18" s="1"/>
  <c r="P67" i="18"/>
  <c r="P68" i="18"/>
  <c r="C39" i="18" s="1"/>
  <c r="P61" i="18"/>
  <c r="P53" i="18"/>
  <c r="P55" i="18"/>
  <c r="C35" i="18" s="1"/>
  <c r="P57" i="18"/>
  <c r="C37" i="18" s="1"/>
  <c r="P58" i="18"/>
  <c r="C38" i="18" s="1"/>
  <c r="P51" i="18"/>
  <c r="D92" i="18"/>
  <c r="P89" i="18"/>
  <c r="C23" i="18" s="1"/>
  <c r="P90" i="18"/>
  <c r="C24" i="18" s="1"/>
  <c r="P91" i="18"/>
  <c r="C25" i="18" s="1"/>
  <c r="P88" i="18"/>
  <c r="C22" i="18" s="1"/>
  <c r="E87" i="18"/>
  <c r="F87" i="18"/>
  <c r="G87" i="18"/>
  <c r="H87" i="18"/>
  <c r="I87" i="18"/>
  <c r="J87" i="18"/>
  <c r="K87" i="18"/>
  <c r="L87" i="18"/>
  <c r="M87" i="18"/>
  <c r="N87" i="18"/>
  <c r="O87" i="18"/>
  <c r="E92" i="18"/>
  <c r="F92" i="18"/>
  <c r="G92" i="18"/>
  <c r="H92" i="18"/>
  <c r="I92" i="18"/>
  <c r="J92" i="18"/>
  <c r="K92" i="18"/>
  <c r="L92" i="18"/>
  <c r="M92" i="18"/>
  <c r="N92" i="18"/>
  <c r="O92" i="18"/>
  <c r="P92" i="18"/>
  <c r="D87" i="18"/>
  <c r="E79" i="18"/>
  <c r="F79" i="18"/>
  <c r="H79" i="18"/>
  <c r="I79" i="18"/>
  <c r="J79" i="18"/>
  <c r="K79" i="18"/>
  <c r="L79" i="18"/>
  <c r="M79" i="18"/>
  <c r="N79" i="18"/>
  <c r="O79" i="18"/>
  <c r="E75" i="18"/>
  <c r="F75" i="18"/>
  <c r="G75" i="18"/>
  <c r="H75" i="18"/>
  <c r="I75" i="18"/>
  <c r="J75" i="18"/>
  <c r="K75" i="18"/>
  <c r="L75" i="18"/>
  <c r="M75" i="18"/>
  <c r="N75" i="18"/>
  <c r="O75" i="18"/>
  <c r="E69" i="18"/>
  <c r="F69" i="18"/>
  <c r="G69" i="18"/>
  <c r="H69" i="18"/>
  <c r="I69" i="18"/>
  <c r="J69" i="18"/>
  <c r="K69" i="18"/>
  <c r="L69" i="18"/>
  <c r="M69" i="18"/>
  <c r="N69" i="18"/>
  <c r="O69" i="18"/>
  <c r="D69" i="18"/>
  <c r="D79" i="18"/>
  <c r="C15" i="16"/>
  <c r="C14" i="16"/>
  <c r="C13" i="16"/>
  <c r="D49" i="16"/>
  <c r="D53" i="16"/>
  <c r="D74" i="16"/>
  <c r="D80" i="16"/>
  <c r="D78" i="16"/>
  <c r="D76" i="16"/>
  <c r="D71" i="16"/>
  <c r="D69" i="16"/>
  <c r="D67" i="16"/>
  <c r="D65" i="16"/>
  <c r="D61" i="16"/>
  <c r="D57" i="16"/>
  <c r="D55" i="16"/>
  <c r="D45" i="16"/>
  <c r="D43" i="16"/>
  <c r="D38" i="16"/>
  <c r="D41" i="16"/>
  <c r="D34" i="16"/>
  <c r="D32" i="16"/>
  <c r="D30" i="16"/>
  <c r="D27" i="16"/>
  <c r="D24" i="16"/>
  <c r="O7" i="13"/>
  <c r="T25" i="6"/>
  <c r="T22" i="6"/>
  <c r="S22" i="6"/>
  <c r="L22" i="11"/>
  <c r="P28" i="6"/>
  <c r="P26" i="6"/>
  <c r="P25" i="6"/>
  <c r="E12" i="6"/>
  <c r="D6" i="6" s="1"/>
  <c r="F12" i="6"/>
  <c r="E6" i="6" s="1"/>
  <c r="G12" i="6"/>
  <c r="F6" i="6" s="1"/>
  <c r="H12" i="6"/>
  <c r="G6" i="6" s="1"/>
  <c r="I12" i="6"/>
  <c r="H6" i="6" s="1"/>
  <c r="J12" i="6"/>
  <c r="I6" i="6" s="1"/>
  <c r="K12" i="6"/>
  <c r="J6" i="6" s="1"/>
  <c r="L12" i="6"/>
  <c r="K6" i="6" s="1"/>
  <c r="M12" i="6"/>
  <c r="L6" i="6" s="1"/>
  <c r="N12" i="6"/>
  <c r="M6" i="6" s="1"/>
  <c r="O12" i="6"/>
  <c r="N6" i="6" s="1"/>
  <c r="E13" i="6"/>
  <c r="D7" i="6" s="1"/>
  <c r="F13" i="6"/>
  <c r="E7" i="6" s="1"/>
  <c r="G13" i="6"/>
  <c r="F7" i="6" s="1"/>
  <c r="H13" i="6"/>
  <c r="G7" i="6" s="1"/>
  <c r="I13" i="6"/>
  <c r="H7" i="6" s="1"/>
  <c r="J13" i="6"/>
  <c r="I7" i="6" s="1"/>
  <c r="K13" i="6"/>
  <c r="J7" i="6" s="1"/>
  <c r="L13" i="6"/>
  <c r="K7" i="6" s="1"/>
  <c r="M13" i="6"/>
  <c r="L7" i="6" s="1"/>
  <c r="N13" i="6"/>
  <c r="M7" i="6" s="1"/>
  <c r="O13" i="6"/>
  <c r="N7" i="6" s="1"/>
  <c r="D13" i="6"/>
  <c r="C7" i="6" s="1"/>
  <c r="D12" i="6"/>
  <c r="C6" i="6" s="1"/>
  <c r="C10" i="4"/>
  <c r="R6" i="2"/>
  <c r="R10" i="2"/>
  <c r="R14" i="2" s="1"/>
  <c r="C26" i="18" l="1"/>
  <c r="C40" i="18"/>
  <c r="P69" i="18"/>
  <c r="C33" i="18"/>
  <c r="P79" i="18"/>
  <c r="C46" i="18"/>
  <c r="C45" i="18"/>
  <c r="P83" i="18"/>
  <c r="P93" i="18" s="1"/>
  <c r="C32" i="18"/>
  <c r="O93" i="18"/>
  <c r="N93" i="18"/>
  <c r="M93" i="18"/>
  <c r="L93" i="18"/>
  <c r="K93" i="18"/>
  <c r="J93" i="18"/>
  <c r="I93" i="18"/>
  <c r="H93" i="18"/>
  <c r="G93" i="18"/>
  <c r="F93" i="18"/>
  <c r="E93" i="18"/>
  <c r="D81" i="16"/>
  <c r="C16" i="16"/>
  <c r="C8" i="16"/>
  <c r="O9" i="15"/>
  <c r="O7" i="15"/>
  <c r="D13" i="14" l="1"/>
  <c r="E13" i="14"/>
  <c r="F13" i="14"/>
  <c r="G13" i="14"/>
  <c r="H13" i="14"/>
  <c r="I13" i="14"/>
  <c r="J13" i="14"/>
  <c r="K13" i="14"/>
  <c r="L13" i="14"/>
  <c r="M13" i="14"/>
  <c r="N13" i="14"/>
  <c r="C13" i="14"/>
  <c r="C12" i="14"/>
  <c r="C14" i="14" l="1"/>
  <c r="N10" i="2" l="1"/>
  <c r="E6" i="15" l="1"/>
  <c r="F6" i="15"/>
  <c r="G6" i="15"/>
  <c r="H6" i="15"/>
  <c r="I6" i="15"/>
  <c r="J6" i="15"/>
  <c r="K6" i="15"/>
  <c r="L6" i="15"/>
  <c r="M6" i="15"/>
  <c r="N6" i="15"/>
  <c r="C6" i="15"/>
  <c r="D6" i="15"/>
  <c r="D8" i="15"/>
  <c r="E8" i="15"/>
  <c r="F8" i="15"/>
  <c r="G8" i="15"/>
  <c r="H8" i="15"/>
  <c r="I8" i="15"/>
  <c r="J8" i="15"/>
  <c r="K8" i="15"/>
  <c r="L8" i="15"/>
  <c r="M8" i="15"/>
  <c r="N8" i="15"/>
  <c r="C8" i="15"/>
  <c r="O8" i="15" l="1"/>
  <c r="C18" i="15"/>
  <c r="C16" i="15"/>
  <c r="C15" i="15"/>
  <c r="O6" i="15"/>
  <c r="C17" i="15"/>
  <c r="R7" i="14"/>
  <c r="R8" i="15"/>
  <c r="N16" i="15"/>
  <c r="L18" i="15"/>
  <c r="K18" i="15"/>
  <c r="J16" i="15"/>
  <c r="I18" i="15"/>
  <c r="H18" i="15"/>
  <c r="G18" i="15"/>
  <c r="F16" i="15"/>
  <c r="D18" i="15"/>
  <c r="R6" i="15"/>
  <c r="N17" i="15"/>
  <c r="M17" i="15"/>
  <c r="L17" i="15"/>
  <c r="K15" i="15"/>
  <c r="J17" i="15"/>
  <c r="I17" i="15"/>
  <c r="H17" i="15"/>
  <c r="G15" i="15"/>
  <c r="F10" i="15"/>
  <c r="E17" i="15"/>
  <c r="D17" i="15"/>
  <c r="I15" i="15" l="1"/>
  <c r="D15" i="15"/>
  <c r="L15" i="15"/>
  <c r="K16" i="15"/>
  <c r="J18" i="15"/>
  <c r="R10" i="15"/>
  <c r="E10" i="15"/>
  <c r="I10" i="15"/>
  <c r="M10" i="15"/>
  <c r="E15" i="15"/>
  <c r="M15" i="15"/>
  <c r="E18" i="15"/>
  <c r="M18" i="15"/>
  <c r="G16" i="15"/>
  <c r="H15" i="15"/>
  <c r="F18" i="15"/>
  <c r="N18" i="15"/>
  <c r="J10" i="15"/>
  <c r="N10" i="15"/>
  <c r="F17" i="15"/>
  <c r="C10" i="15"/>
  <c r="K10" i="15"/>
  <c r="D16" i="15"/>
  <c r="L16" i="15"/>
  <c r="G17" i="15"/>
  <c r="D10" i="15"/>
  <c r="H10" i="15"/>
  <c r="L10" i="15"/>
  <c r="F15" i="15"/>
  <c r="J15" i="15"/>
  <c r="N15" i="15"/>
  <c r="E16" i="15"/>
  <c r="I16" i="15"/>
  <c r="I19" i="15" s="1"/>
  <c r="M16" i="15"/>
  <c r="M19" i="15" s="1"/>
  <c r="G10" i="15"/>
  <c r="H16" i="15"/>
  <c r="K17" i="15"/>
  <c r="K19" i="15" s="1"/>
  <c r="D19" i="15" l="1"/>
  <c r="H19" i="15"/>
  <c r="O18" i="15"/>
  <c r="E19" i="15"/>
  <c r="L19" i="15"/>
  <c r="O10" i="15"/>
  <c r="J19" i="15"/>
  <c r="N19" i="15"/>
  <c r="O17" i="15"/>
  <c r="F19" i="15"/>
  <c r="G19" i="15"/>
  <c r="O15" i="15"/>
  <c r="C19" i="15"/>
  <c r="O16" i="15"/>
  <c r="O19" i="15" l="1"/>
  <c r="O7" i="14" l="1"/>
  <c r="D12" i="14"/>
  <c r="D14" i="14" s="1"/>
  <c r="E12" i="14"/>
  <c r="E14" i="14" s="1"/>
  <c r="F12" i="14"/>
  <c r="F14" i="14" s="1"/>
  <c r="G12" i="14"/>
  <c r="G14" i="14" s="1"/>
  <c r="H12" i="14"/>
  <c r="H14" i="14" s="1"/>
  <c r="I12" i="14"/>
  <c r="I14" i="14" s="1"/>
  <c r="J12" i="14"/>
  <c r="J14" i="14" s="1"/>
  <c r="K12" i="14"/>
  <c r="K14" i="14" s="1"/>
  <c r="L12" i="14"/>
  <c r="L14" i="14" s="1"/>
  <c r="M12" i="14"/>
  <c r="M14" i="14" s="1"/>
  <c r="N12" i="14"/>
  <c r="N14" i="14" s="1"/>
  <c r="O12" i="14"/>
  <c r="N6" i="14"/>
  <c r="M6" i="14"/>
  <c r="L6" i="14"/>
  <c r="K6" i="14"/>
  <c r="J6" i="14"/>
  <c r="I6" i="14"/>
  <c r="H6" i="14"/>
  <c r="G6" i="14"/>
  <c r="F6" i="14"/>
  <c r="E6" i="14"/>
  <c r="D6" i="14"/>
  <c r="C6" i="14"/>
  <c r="O6" i="14" s="1"/>
  <c r="R34" i="12"/>
  <c r="Q34" i="12"/>
  <c r="P34" i="12"/>
  <c r="P35" i="12" s="1"/>
  <c r="N34" i="12"/>
  <c r="M34" i="12"/>
  <c r="L34" i="12"/>
  <c r="K34" i="12"/>
  <c r="J34" i="12"/>
  <c r="I34" i="12"/>
  <c r="H34" i="12"/>
  <c r="G34" i="12"/>
  <c r="F34" i="12"/>
  <c r="E34" i="12"/>
  <c r="D34" i="12"/>
  <c r="C34" i="12"/>
  <c r="O33" i="12"/>
  <c r="O34" i="12" s="1"/>
  <c r="R20" i="12"/>
  <c r="Q20" i="12"/>
  <c r="P20" i="12"/>
  <c r="N20" i="12"/>
  <c r="M20" i="12"/>
  <c r="L20" i="12"/>
  <c r="K20" i="12"/>
  <c r="J20" i="12"/>
  <c r="I20" i="12"/>
  <c r="H20" i="12"/>
  <c r="G20" i="12"/>
  <c r="F20" i="12"/>
  <c r="E20" i="12"/>
  <c r="D20" i="12"/>
  <c r="C20" i="12"/>
  <c r="O19" i="12"/>
  <c r="O18" i="12"/>
  <c r="O17" i="12"/>
  <c r="O16" i="12"/>
  <c r="O15" i="12"/>
  <c r="O14" i="12"/>
  <c r="O13" i="12"/>
  <c r="O12" i="12"/>
  <c r="O11" i="12"/>
  <c r="O10" i="12"/>
  <c r="O9" i="12"/>
  <c r="N39" i="11"/>
  <c r="M39" i="11"/>
  <c r="L39" i="11"/>
  <c r="K39" i="11"/>
  <c r="J39" i="11"/>
  <c r="I39" i="11"/>
  <c r="H39" i="11"/>
  <c r="G39" i="11"/>
  <c r="F39" i="11"/>
  <c r="E39" i="11"/>
  <c r="D39" i="11"/>
  <c r="C39" i="11"/>
  <c r="O38" i="11"/>
  <c r="O37" i="11"/>
  <c r="O36" i="11"/>
  <c r="O39" i="11" s="1"/>
  <c r="N31" i="11"/>
  <c r="M31" i="11"/>
  <c r="L31" i="11"/>
  <c r="K31" i="11"/>
  <c r="J31" i="11"/>
  <c r="I31" i="11"/>
  <c r="H31" i="11"/>
  <c r="G31" i="11"/>
  <c r="F31" i="11"/>
  <c r="E31" i="11"/>
  <c r="D31" i="11"/>
  <c r="C31" i="11"/>
  <c r="O30" i="11"/>
  <c r="O29" i="11"/>
  <c r="O31" i="11" s="1"/>
  <c r="N23" i="11"/>
  <c r="M23" i="11"/>
  <c r="L23" i="11"/>
  <c r="K23" i="11"/>
  <c r="J23" i="11"/>
  <c r="I23" i="11"/>
  <c r="H23" i="11"/>
  <c r="G23" i="11"/>
  <c r="F23" i="11"/>
  <c r="E23" i="11"/>
  <c r="D23" i="11"/>
  <c r="C23" i="11"/>
  <c r="O23" i="11" s="1"/>
  <c r="N22" i="11"/>
  <c r="M22" i="11"/>
  <c r="K22" i="11"/>
  <c r="J22" i="11"/>
  <c r="I22" i="11"/>
  <c r="H22" i="11"/>
  <c r="G22" i="11"/>
  <c r="F22" i="11"/>
  <c r="E22" i="11"/>
  <c r="D22" i="11"/>
  <c r="C22" i="11"/>
  <c r="O22" i="11" s="1"/>
  <c r="N21" i="11"/>
  <c r="M21" i="11"/>
  <c r="L21" i="11"/>
  <c r="K21" i="11"/>
  <c r="J21" i="11"/>
  <c r="I21" i="11"/>
  <c r="H21" i="11"/>
  <c r="G21" i="11"/>
  <c r="E21" i="11"/>
  <c r="D21" i="11"/>
  <c r="C21" i="11"/>
  <c r="O21" i="11" s="1"/>
  <c r="O20" i="11"/>
  <c r="N19" i="11"/>
  <c r="M19" i="11"/>
  <c r="L19" i="11"/>
  <c r="K19" i="11"/>
  <c r="J19" i="11"/>
  <c r="I19" i="11"/>
  <c r="H19" i="11"/>
  <c r="G19" i="11"/>
  <c r="F19" i="11"/>
  <c r="E19" i="11"/>
  <c r="D19" i="11"/>
  <c r="C19" i="11"/>
  <c r="O19" i="11" s="1"/>
  <c r="N18" i="11"/>
  <c r="N24" i="11" s="1"/>
  <c r="M18" i="11"/>
  <c r="M24" i="11" s="1"/>
  <c r="L18" i="11"/>
  <c r="L24" i="11" s="1"/>
  <c r="K18" i="11"/>
  <c r="K24" i="11" s="1"/>
  <c r="J18" i="11"/>
  <c r="J24" i="11" s="1"/>
  <c r="I18" i="11"/>
  <c r="I24" i="11" s="1"/>
  <c r="H18" i="11"/>
  <c r="H24" i="11" s="1"/>
  <c r="G18" i="11"/>
  <c r="G24" i="11" s="1"/>
  <c r="F18" i="11"/>
  <c r="F24" i="11" s="1"/>
  <c r="E18" i="11"/>
  <c r="E24" i="11" s="1"/>
  <c r="D18" i="11"/>
  <c r="D24" i="11" s="1"/>
  <c r="C18" i="11"/>
  <c r="O18" i="11" s="1"/>
  <c r="O24" i="11" s="1"/>
  <c r="N12" i="11"/>
  <c r="M12" i="11"/>
  <c r="L12" i="11"/>
  <c r="K12" i="11"/>
  <c r="J12" i="11"/>
  <c r="I12" i="11"/>
  <c r="H12" i="11"/>
  <c r="G12" i="11"/>
  <c r="F12" i="11"/>
  <c r="E12" i="11"/>
  <c r="D12" i="11"/>
  <c r="C12" i="11"/>
  <c r="O12" i="11" s="1"/>
  <c r="N11" i="11"/>
  <c r="M11" i="11"/>
  <c r="L11" i="11"/>
  <c r="K11" i="11"/>
  <c r="J11" i="11"/>
  <c r="I11" i="11"/>
  <c r="H11" i="11"/>
  <c r="G11" i="11"/>
  <c r="F11" i="11"/>
  <c r="E11" i="11"/>
  <c r="D11" i="11"/>
  <c r="C11" i="11"/>
  <c r="O11" i="11" s="1"/>
  <c r="N10" i="11"/>
  <c r="M10" i="11"/>
  <c r="L10" i="11"/>
  <c r="K10" i="11"/>
  <c r="J10" i="11"/>
  <c r="I10" i="11"/>
  <c r="H10" i="11"/>
  <c r="G10" i="11"/>
  <c r="F10" i="11"/>
  <c r="E10" i="11"/>
  <c r="D10" i="11"/>
  <c r="C10" i="11"/>
  <c r="O10" i="11" s="1"/>
  <c r="N9" i="11"/>
  <c r="M9" i="11"/>
  <c r="L9" i="11"/>
  <c r="K9" i="11"/>
  <c r="J9" i="11"/>
  <c r="I9" i="11"/>
  <c r="H9" i="11"/>
  <c r="G9" i="11"/>
  <c r="F9" i="11"/>
  <c r="E9" i="11"/>
  <c r="D9" i="11"/>
  <c r="C9" i="11"/>
  <c r="O9" i="11" s="1"/>
  <c r="N8" i="11"/>
  <c r="M8" i="11"/>
  <c r="L8" i="11"/>
  <c r="K8" i="11"/>
  <c r="J8" i="11"/>
  <c r="I8" i="11"/>
  <c r="H8" i="11"/>
  <c r="G8" i="11"/>
  <c r="F8" i="11"/>
  <c r="E8" i="11"/>
  <c r="D8" i="11"/>
  <c r="C8" i="11"/>
  <c r="O8" i="11" s="1"/>
  <c r="N7" i="11"/>
  <c r="M7" i="11"/>
  <c r="L7" i="11"/>
  <c r="K7" i="11"/>
  <c r="J7" i="11"/>
  <c r="I7" i="11"/>
  <c r="H7" i="11"/>
  <c r="G7" i="11"/>
  <c r="F7" i="11"/>
  <c r="E7" i="11"/>
  <c r="D7" i="11"/>
  <c r="C7" i="11"/>
  <c r="O7" i="11" s="1"/>
  <c r="C21" i="10"/>
  <c r="E34" i="10" s="1"/>
  <c r="C18" i="10"/>
  <c r="E19" i="10" s="1"/>
  <c r="C15" i="10"/>
  <c r="E16" i="10" s="1"/>
  <c r="O8" i="10"/>
  <c r="C41" i="7"/>
  <c r="W13" i="7"/>
  <c r="V13" i="7"/>
  <c r="U13" i="7"/>
  <c r="T13" i="7"/>
  <c r="S13" i="7"/>
  <c r="R13" i="7"/>
  <c r="Q13" i="7"/>
  <c r="P13" i="7"/>
  <c r="O13" i="7"/>
  <c r="K13" i="7"/>
  <c r="J13" i="7"/>
  <c r="I13" i="7"/>
  <c r="H13" i="7"/>
  <c r="G13" i="7"/>
  <c r="F13" i="7"/>
  <c r="E13" i="7"/>
  <c r="D13" i="7"/>
  <c r="C13" i="7"/>
  <c r="X12" i="7"/>
  <c r="L12" i="7"/>
  <c r="X11" i="7"/>
  <c r="L11" i="7"/>
  <c r="X10" i="7"/>
  <c r="L10" i="7"/>
  <c r="X9" i="7"/>
  <c r="L9" i="7"/>
  <c r="X8" i="7"/>
  <c r="L8" i="7"/>
  <c r="X7" i="7"/>
  <c r="X13" i="7" s="1"/>
  <c r="L7" i="7"/>
  <c r="L13" i="7" s="1"/>
  <c r="N29" i="6"/>
  <c r="M29" i="6"/>
  <c r="L29" i="6"/>
  <c r="K29" i="6"/>
  <c r="J29" i="6"/>
  <c r="I29" i="6"/>
  <c r="H29" i="6"/>
  <c r="G29" i="6"/>
  <c r="F29" i="6"/>
  <c r="E29" i="6"/>
  <c r="D29" i="6"/>
  <c r="O27" i="6"/>
  <c r="O29" i="6" s="1"/>
  <c r="N27" i="6"/>
  <c r="M27" i="6"/>
  <c r="L27" i="6"/>
  <c r="K27" i="6"/>
  <c r="J27" i="6"/>
  <c r="I27" i="6"/>
  <c r="H27" i="6"/>
  <c r="G27" i="6"/>
  <c r="F27" i="6"/>
  <c r="E27" i="6"/>
  <c r="D27" i="6"/>
  <c r="P27" i="6" s="1"/>
  <c r="O24" i="6"/>
  <c r="N24" i="6"/>
  <c r="M24" i="6"/>
  <c r="L24" i="6"/>
  <c r="K24" i="6"/>
  <c r="J24" i="6"/>
  <c r="I24" i="6"/>
  <c r="H24" i="6"/>
  <c r="G24" i="6"/>
  <c r="F24" i="6"/>
  <c r="E24" i="6"/>
  <c r="D24" i="6"/>
  <c r="P24" i="6" s="1"/>
  <c r="P23" i="6"/>
  <c r="P22" i="6"/>
  <c r="O21" i="6"/>
  <c r="O30" i="6" s="1"/>
  <c r="N21" i="6"/>
  <c r="N30" i="6" s="1"/>
  <c r="M21" i="6"/>
  <c r="M30" i="6" s="1"/>
  <c r="L21" i="6"/>
  <c r="L30" i="6" s="1"/>
  <c r="K21" i="6"/>
  <c r="K30" i="6" s="1"/>
  <c r="J21" i="6"/>
  <c r="J30" i="6" s="1"/>
  <c r="I21" i="6"/>
  <c r="I30" i="6" s="1"/>
  <c r="H21" i="6"/>
  <c r="H30" i="6" s="1"/>
  <c r="G21" i="6"/>
  <c r="G30" i="6" s="1"/>
  <c r="F21" i="6"/>
  <c r="F30" i="6" s="1"/>
  <c r="E21" i="6"/>
  <c r="E30" i="6" s="1"/>
  <c r="D21" i="6"/>
  <c r="P21" i="6" s="1"/>
  <c r="P20" i="6"/>
  <c r="P19" i="6"/>
  <c r="T29" i="6"/>
  <c r="S29" i="6"/>
  <c r="S25" i="6"/>
  <c r="R25" i="6"/>
  <c r="P13" i="6"/>
  <c r="O14" i="6"/>
  <c r="O15" i="6" s="1"/>
  <c r="N14" i="6"/>
  <c r="N15" i="6" s="1"/>
  <c r="M14" i="6"/>
  <c r="M15" i="6" s="1"/>
  <c r="L14" i="6"/>
  <c r="L15" i="6" s="1"/>
  <c r="K14" i="6"/>
  <c r="K15" i="6" s="1"/>
  <c r="J14" i="6"/>
  <c r="J15" i="6" s="1"/>
  <c r="I14" i="6"/>
  <c r="I15" i="6" s="1"/>
  <c r="H14" i="6"/>
  <c r="H15" i="6" s="1"/>
  <c r="G14" i="6"/>
  <c r="G15" i="6" s="1"/>
  <c r="F14" i="6"/>
  <c r="F15" i="6" s="1"/>
  <c r="E14" i="6"/>
  <c r="E15" i="6" s="1"/>
  <c r="P12" i="6"/>
  <c r="R22" i="6"/>
  <c r="N8" i="6"/>
  <c r="M8" i="6"/>
  <c r="L8" i="6"/>
  <c r="K8" i="6"/>
  <c r="J8" i="6"/>
  <c r="I8" i="6"/>
  <c r="H8" i="6"/>
  <c r="G8" i="6"/>
  <c r="F8" i="6"/>
  <c r="E8" i="6"/>
  <c r="D8" i="6"/>
  <c r="C8" i="6"/>
  <c r="O8" i="6" s="1"/>
  <c r="T15" i="6"/>
  <c r="S15" i="6"/>
  <c r="O7" i="6"/>
  <c r="O6" i="6"/>
  <c r="T12" i="6"/>
  <c r="T31" i="6" s="1"/>
  <c r="S12" i="6"/>
  <c r="S31" i="6" s="1"/>
  <c r="N20" i="5"/>
  <c r="M20" i="5"/>
  <c r="L20" i="5"/>
  <c r="K20" i="5"/>
  <c r="J20" i="5"/>
  <c r="I20" i="5"/>
  <c r="G20" i="5"/>
  <c r="F20" i="5"/>
  <c r="E20" i="5"/>
  <c r="D20" i="5"/>
  <c r="C20" i="5"/>
  <c r="O20" i="5" s="1"/>
  <c r="O19" i="5"/>
  <c r="O18" i="5"/>
  <c r="O17" i="5"/>
  <c r="H13" i="5"/>
  <c r="N12" i="5"/>
  <c r="M12" i="5"/>
  <c r="L12" i="5"/>
  <c r="K12" i="5"/>
  <c r="J12" i="5"/>
  <c r="I12" i="5"/>
  <c r="G12" i="5"/>
  <c r="F12" i="5"/>
  <c r="E12" i="5"/>
  <c r="D12" i="5"/>
  <c r="C12" i="5"/>
  <c r="O12" i="5" s="1"/>
  <c r="N11" i="5"/>
  <c r="N13" i="5" s="1"/>
  <c r="N7" i="5" s="1"/>
  <c r="M11" i="5"/>
  <c r="M13" i="5" s="1"/>
  <c r="M7" i="5" s="1"/>
  <c r="L11" i="5"/>
  <c r="L13" i="5" s="1"/>
  <c r="L7" i="5" s="1"/>
  <c r="K11" i="5"/>
  <c r="K13" i="5" s="1"/>
  <c r="K7" i="5" s="1"/>
  <c r="J11" i="5"/>
  <c r="J13" i="5" s="1"/>
  <c r="J7" i="5" s="1"/>
  <c r="I11" i="5"/>
  <c r="I13" i="5" s="1"/>
  <c r="I7" i="5" s="1"/>
  <c r="G11" i="5"/>
  <c r="G13" i="5" s="1"/>
  <c r="G7" i="5" s="1"/>
  <c r="F11" i="5"/>
  <c r="F13" i="5" s="1"/>
  <c r="F7" i="5" s="1"/>
  <c r="E11" i="5"/>
  <c r="E13" i="5" s="1"/>
  <c r="E7" i="5" s="1"/>
  <c r="D11" i="5"/>
  <c r="D13" i="5" s="1"/>
  <c r="D7" i="5" s="1"/>
  <c r="C11" i="5"/>
  <c r="C13" i="5" s="1"/>
  <c r="O13" i="4"/>
  <c r="N10" i="4"/>
  <c r="M10" i="4"/>
  <c r="L10" i="4"/>
  <c r="K10" i="4"/>
  <c r="J10" i="4"/>
  <c r="I10" i="4"/>
  <c r="H10" i="4"/>
  <c r="G10" i="4"/>
  <c r="F10" i="4"/>
  <c r="E10" i="4"/>
  <c r="D10" i="4"/>
  <c r="O10" i="4"/>
  <c r="O6" i="4"/>
  <c r="N18" i="3"/>
  <c r="M18" i="3"/>
  <c r="L18" i="3"/>
  <c r="K18" i="3"/>
  <c r="J18" i="3"/>
  <c r="I18" i="3"/>
  <c r="H18" i="3"/>
  <c r="G18" i="3"/>
  <c r="F18" i="3"/>
  <c r="E18" i="3"/>
  <c r="D18" i="3"/>
  <c r="C18" i="3"/>
  <c r="O18" i="3" s="1"/>
  <c r="O17" i="3"/>
  <c r="O16" i="3"/>
  <c r="N12" i="3"/>
  <c r="M12" i="3"/>
  <c r="L12" i="3"/>
  <c r="K12" i="3"/>
  <c r="J12" i="3"/>
  <c r="I12" i="3"/>
  <c r="H12" i="3"/>
  <c r="G12" i="3"/>
  <c r="F12" i="3"/>
  <c r="E12" i="3"/>
  <c r="D12" i="3"/>
  <c r="C12" i="3"/>
  <c r="O12" i="3" s="1"/>
  <c r="O11" i="3"/>
  <c r="O10" i="3"/>
  <c r="N6" i="3"/>
  <c r="M6" i="3"/>
  <c r="L6" i="3"/>
  <c r="K6" i="3"/>
  <c r="J6" i="3"/>
  <c r="I6" i="3"/>
  <c r="H6" i="3"/>
  <c r="G6" i="3"/>
  <c r="F6" i="3"/>
  <c r="E6" i="3"/>
  <c r="D6" i="3"/>
  <c r="C6" i="3"/>
  <c r="O6" i="3" s="1"/>
  <c r="O13" i="2"/>
  <c r="O12" i="2"/>
  <c r="O11" i="2"/>
  <c r="O10" i="2" s="1"/>
  <c r="N20" i="2"/>
  <c r="M10" i="2"/>
  <c r="L10" i="2"/>
  <c r="L22" i="2" s="1"/>
  <c r="K10" i="2"/>
  <c r="K22" i="2" s="1"/>
  <c r="J10" i="2"/>
  <c r="J20" i="2" s="1"/>
  <c r="I10" i="2"/>
  <c r="H10" i="2"/>
  <c r="H22" i="2" s="1"/>
  <c r="G10" i="2"/>
  <c r="G22" i="2" s="1"/>
  <c r="F10" i="2"/>
  <c r="F20" i="2" s="1"/>
  <c r="E10" i="2"/>
  <c r="D10" i="2"/>
  <c r="D22" i="2" s="1"/>
  <c r="C10" i="2"/>
  <c r="C22" i="2" s="1"/>
  <c r="O9" i="2"/>
  <c r="O8" i="2"/>
  <c r="O7" i="2"/>
  <c r="O6" i="2" s="1"/>
  <c r="N6" i="2"/>
  <c r="N19" i="2" s="1"/>
  <c r="M6" i="2"/>
  <c r="M21" i="2" s="1"/>
  <c r="L6" i="2"/>
  <c r="L21" i="2" s="1"/>
  <c r="K6" i="2"/>
  <c r="K19" i="2" s="1"/>
  <c r="J6" i="2"/>
  <c r="J19" i="2" s="1"/>
  <c r="I6" i="2"/>
  <c r="I21" i="2" s="1"/>
  <c r="H6" i="2"/>
  <c r="H21" i="2" s="1"/>
  <c r="G6" i="2"/>
  <c r="G19" i="2" s="1"/>
  <c r="F6" i="2"/>
  <c r="F19" i="2" s="1"/>
  <c r="E6" i="2"/>
  <c r="E21" i="2" s="1"/>
  <c r="D6" i="2"/>
  <c r="D21" i="2" s="1"/>
  <c r="C6" i="2"/>
  <c r="C19" i="2" l="1"/>
  <c r="C21" i="2"/>
  <c r="P29" i="6"/>
  <c r="O13" i="11"/>
  <c r="D13" i="11"/>
  <c r="E13" i="11"/>
  <c r="F13" i="11"/>
  <c r="G13" i="11"/>
  <c r="H13" i="11"/>
  <c r="I13" i="11"/>
  <c r="J13" i="11"/>
  <c r="K13" i="11"/>
  <c r="L13" i="11"/>
  <c r="M13" i="11"/>
  <c r="N13" i="11"/>
  <c r="O20" i="12"/>
  <c r="C43" i="12"/>
  <c r="E14" i="2"/>
  <c r="I14" i="2"/>
  <c r="M14" i="2"/>
  <c r="O14" i="2"/>
  <c r="O13" i="14"/>
  <c r="O14" i="14" s="1"/>
  <c r="P30" i="6"/>
  <c r="O13" i="5"/>
  <c r="C7" i="5"/>
  <c r="O7" i="5" s="1"/>
  <c r="F14" i="2"/>
  <c r="J14" i="2"/>
  <c r="N14" i="2"/>
  <c r="D19" i="2"/>
  <c r="H19" i="2"/>
  <c r="L19" i="2"/>
  <c r="C20" i="2"/>
  <c r="G20" i="2"/>
  <c r="K20" i="2"/>
  <c r="F21" i="2"/>
  <c r="J21" i="2"/>
  <c r="N21" i="2"/>
  <c r="E22" i="2"/>
  <c r="I22" i="2"/>
  <c r="M22" i="2"/>
  <c r="E17" i="10"/>
  <c r="E20" i="10"/>
  <c r="E23" i="10"/>
  <c r="E27" i="10"/>
  <c r="E31" i="10"/>
  <c r="C24" i="11"/>
  <c r="C14" i="2"/>
  <c r="G14" i="2"/>
  <c r="K14" i="2"/>
  <c r="E19" i="2"/>
  <c r="I19" i="2"/>
  <c r="M19" i="2"/>
  <c r="D20" i="2"/>
  <c r="H20" i="2"/>
  <c r="L20" i="2"/>
  <c r="G21" i="2"/>
  <c r="K21" i="2"/>
  <c r="F22" i="2"/>
  <c r="J22" i="2"/>
  <c r="N22" i="2"/>
  <c r="O11" i="5"/>
  <c r="D14" i="6"/>
  <c r="D15" i="6" s="1"/>
  <c r="D30" i="6"/>
  <c r="E24" i="10"/>
  <c r="E28" i="10"/>
  <c r="E32" i="10"/>
  <c r="C36" i="10"/>
  <c r="E35" i="10" s="1"/>
  <c r="C13" i="11"/>
  <c r="O14" i="11" s="1"/>
  <c r="D14" i="2"/>
  <c r="H14" i="2"/>
  <c r="L14" i="2"/>
  <c r="E20" i="2"/>
  <c r="I20" i="2"/>
  <c r="M20" i="2"/>
  <c r="E15" i="10"/>
  <c r="E18" i="10"/>
  <c r="E25" i="10"/>
  <c r="E29" i="10"/>
  <c r="E33" i="10"/>
  <c r="E22" i="10"/>
  <c r="E26" i="10"/>
  <c r="E30" i="10"/>
  <c r="C23" i="2" l="1"/>
  <c r="F23" i="2"/>
  <c r="O22" i="2"/>
  <c r="K23" i="2"/>
  <c r="I23" i="2"/>
  <c r="N23" i="2"/>
  <c r="G23" i="2"/>
  <c r="J23" i="2"/>
  <c r="P14" i="6"/>
  <c r="P15" i="6" s="1"/>
  <c r="D23" i="2"/>
  <c r="E21" i="10"/>
  <c r="E23" i="2"/>
  <c r="O20" i="2"/>
  <c r="O19" i="2"/>
  <c r="L23" i="2"/>
  <c r="E36" i="10"/>
  <c r="O21" i="2"/>
  <c r="M23" i="2"/>
  <c r="H23" i="2"/>
  <c r="O23" i="2" l="1"/>
</calcChain>
</file>

<file path=xl/sharedStrings.xml><?xml version="1.0" encoding="utf-8"?>
<sst xmlns="http://schemas.openxmlformats.org/spreadsheetml/2006/main" count="979" uniqueCount="310">
  <si>
    <t>Consumo combustible fuentes móviles 2019</t>
  </si>
  <si>
    <t>CONSUMO POR TIPO DE VEHÍCULO</t>
  </si>
  <si>
    <t>NO. VEHÍCULOS</t>
  </si>
  <si>
    <t>Suma de Consumo (galones)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</si>
  <si>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</si>
  <si>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</si>
  <si>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</si>
  <si>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</si>
  <si>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</si>
  <si>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</si>
  <si>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</si>
  <si>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</si>
  <si>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</si>
  <si>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</si>
  <si>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</si>
  <si>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</si>
  <si>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general</t>
  </si>
  <si>
    <t>Combustible</t>
  </si>
  <si>
    <t>Suma No. Placa</t>
  </si>
  <si>
    <t>ACPM</t>
  </si>
  <si>
    <t>Vehículos propios</t>
  </si>
  <si>
    <t>vehículos propios</t>
  </si>
  <si>
    <t>Equipos</t>
  </si>
  <si>
    <t>Vehículos alquilados</t>
  </si>
  <si>
    <t>GASOLINA</t>
  </si>
  <si>
    <t>Motos alquiladas</t>
  </si>
  <si>
    <t>CONSUMO PORCENTAJE DE MEZCLA</t>
  </si>
  <si>
    <t>Etiquetas de fila</t>
  </si>
  <si>
    <t>BIODIESEL</t>
  </si>
  <si>
    <t>ETANOL</t>
  </si>
  <si>
    <r>
      <rPr>
        <b/>
        <sz val="9"/>
        <color theme="1"/>
        <rFont val="Calibri"/>
        <family val="2"/>
      </rPr>
      <t>Nota: 
Resolución 40351 de 2017 del Ministerio de Minas y Energía.</t>
    </r>
    <r>
      <rPr>
        <sz val="9"/>
        <color theme="1"/>
        <rFont val="Calibri"/>
        <family val="2"/>
      </rPr>
      <t xml:space="preserve"> Porcentaje de mezcla en Bogotá, Centro del país desde el 01 de mayo de 2017:
B9 - Biodiesel 9% y Diesel o ACPM 91%
</t>
    </r>
    <r>
      <rPr>
        <b/>
        <sz val="9"/>
        <color theme="1"/>
        <rFont val="Calibri"/>
        <family val="2"/>
      </rPr>
      <t>Resolución 40184 de 2018 del Ministerio de Minas y Energía</t>
    </r>
    <r>
      <rPr>
        <sz val="9"/>
        <color theme="1"/>
        <rFont val="Calibri"/>
        <family val="2"/>
      </rPr>
      <t xml:space="preserve">. Porcentaje de mezcla en Bogotá, Centro del país desde el 01 de marzo de 2018:
B10 - Biodiesel 10% y Diesel o ACPM 90%
</t>
    </r>
    <r>
      <rPr>
        <b/>
        <sz val="9"/>
        <color theme="1"/>
        <rFont val="Calibri"/>
        <family val="2"/>
      </rPr>
      <t>Resolución 40626 de 2017 del Ministerio de Minas y Energía.</t>
    </r>
    <r>
      <rPr>
        <sz val="9"/>
        <color theme="1"/>
        <rFont val="Calibri"/>
        <family val="2"/>
      </rPr>
      <t xml:space="preserve"> Porcentaje de mezcla en todo el país desde el 6 de julio de 2017:
E8 - Etanol 8% y Gasolina 92%
</t>
    </r>
    <r>
      <rPr>
        <b/>
        <sz val="9"/>
        <color theme="1"/>
        <rFont val="Calibri"/>
        <family val="2"/>
      </rPr>
      <t>Resolución 40185 de 2018 del Ministerio de Minas y Energía</t>
    </r>
    <r>
      <rPr>
        <sz val="9"/>
        <color theme="1"/>
        <rFont val="Calibri"/>
        <family val="2"/>
      </rPr>
      <t>. Porcentaje de mezcla en todo el país desde el 01 de marzo de 2018:
E10 - Etanol 10% y Gasolina 90%</t>
    </r>
  </si>
  <si>
    <t>Consumo combustible fuentes estacionarias 2019</t>
  </si>
  <si>
    <t>NO. EQUIPOS</t>
  </si>
  <si>
    <t>Equipo</t>
  </si>
  <si>
    <t>Generación Biogas 2019</t>
  </si>
  <si>
    <t>Generación Biogás en la PTAR Salitre</t>
  </si>
  <si>
    <t>Suma de Producción biogás (m3)</t>
  </si>
  <si>
    <t>Suma de Biogas de combustión en TEA</t>
  </si>
  <si>
    <t>Suma de Biogas de combustión en Calderas</t>
  </si>
  <si>
    <t>Producción de Biogás en calderas</t>
  </si>
  <si>
    <t>Producción de Biogás en teas</t>
  </si>
  <si>
    <t>Consumo gas natural 2019</t>
  </si>
  <si>
    <t>CONSUMO TOTAL GAS NATURAL</t>
  </si>
  <si>
    <t>Suma de Consumo (m3/mes)</t>
  </si>
  <si>
    <t>CONSUMO POR ÁREA GAS NATURAL</t>
  </si>
  <si>
    <t>Gerencia Gestión Humana y Administrativa</t>
  </si>
  <si>
    <t>Gerencia Servicio al Cliente / Gerencia Tecnología</t>
  </si>
  <si>
    <t>CONSUMO POR INSTALACIÓN GAS NATURAL</t>
  </si>
  <si>
    <t>Casino Central</t>
  </si>
  <si>
    <t>Centro Operativo del Agua (COA)</t>
  </si>
  <si>
    <t>Consumo acetileno 2019</t>
  </si>
  <si>
    <t>CONSUMO MENSUAL</t>
  </si>
  <si>
    <t>Suma de Consumo (kg)</t>
  </si>
  <si>
    <t>CONSUMO ÁREA</t>
  </si>
  <si>
    <t>Consumo (kg)</t>
  </si>
  <si>
    <t>Gerencia Tecnología</t>
  </si>
  <si>
    <t>Cerencia Corporativa Sistema Maestro</t>
  </si>
  <si>
    <t>CONSUMO INSTALACIÓN</t>
  </si>
  <si>
    <t>Dir. Servicios Electromecánica</t>
  </si>
  <si>
    <t>Of. Jefatura Lab. de aguas</t>
  </si>
  <si>
    <t>Planta Tratami.Aguas Resid.El Salitre</t>
  </si>
  <si>
    <t>Consumo gases refrigerantes 2019</t>
  </si>
  <si>
    <t>CONSUMO MES</t>
  </si>
  <si>
    <t>Suma de Cantidad recargada
(kg)</t>
  </si>
  <si>
    <t>agos</t>
  </si>
  <si>
    <t>R22</t>
  </si>
  <si>
    <t>R404A</t>
  </si>
  <si>
    <t>Cantidad recargada (kg)
Gerencia</t>
  </si>
  <si>
    <t>Nombre del gas</t>
  </si>
  <si>
    <t xml:space="preserve">Nombre del gas </t>
  </si>
  <si>
    <t>Cantidad de equipos</t>
  </si>
  <si>
    <t>Cantidad recargada</t>
  </si>
  <si>
    <t>Gerenca de Tecnología</t>
  </si>
  <si>
    <t>R12</t>
  </si>
  <si>
    <t>Incubadora DBO</t>
  </si>
  <si>
    <t>Total Gerencia Tecnologia</t>
  </si>
  <si>
    <t>Nevera</t>
  </si>
  <si>
    <t>R134a</t>
  </si>
  <si>
    <t>Aire acondicionado</t>
  </si>
  <si>
    <t>Chiller</t>
  </si>
  <si>
    <t>Cantidad recargada (kg)</t>
  </si>
  <si>
    <t>Congelador</t>
  </si>
  <si>
    <t>Dir. Servicios de Informática</t>
  </si>
  <si>
    <t>R407C</t>
  </si>
  <si>
    <t>Nevecón</t>
  </si>
  <si>
    <t>Total Dir. Servicios de Informática</t>
  </si>
  <si>
    <t>Total Of. Jefatura Lab. de aguas</t>
  </si>
  <si>
    <t>Dir. Red Matriz Acuedcuto</t>
  </si>
  <si>
    <t>Refrigerador</t>
  </si>
  <si>
    <t>Total Dir. Red Matriz Acuedcuto</t>
  </si>
  <si>
    <t>PTAPTibitoc</t>
  </si>
  <si>
    <t>Total PTAP Tibitoc</t>
  </si>
  <si>
    <t>Consumo gases extintores 2019</t>
  </si>
  <si>
    <t>CONSUMO MENSUAL GENERAL</t>
  </si>
  <si>
    <t>INVENTARIO DE EXTINTORES</t>
  </si>
  <si>
    <t>Recarga total (kg)</t>
  </si>
  <si>
    <t>Cantidad</t>
  </si>
  <si>
    <t>Tipo de extintor</t>
  </si>
  <si>
    <t>CO2</t>
  </si>
  <si>
    <t>SOLKAFLAM</t>
  </si>
  <si>
    <t>TIPO K</t>
  </si>
  <si>
    <t>MULTIPROPOSITO</t>
  </si>
  <si>
    <t>AGUA PRESURIZADA</t>
  </si>
  <si>
    <t>BC</t>
  </si>
  <si>
    <t>INVENTARIO POR CAPACIDAD DEL EXTINTOR</t>
  </si>
  <si>
    <t>Kg</t>
  </si>
  <si>
    <t>2,5 GALONES</t>
  </si>
  <si>
    <t>10 Libras</t>
  </si>
  <si>
    <t>15 LIBRAS</t>
  </si>
  <si>
    <t>50 Libras</t>
  </si>
  <si>
    <t>100 libras</t>
  </si>
  <si>
    <t>5 Libras</t>
  </si>
  <si>
    <t>20 Libras</t>
  </si>
  <si>
    <t>30 Libras</t>
  </si>
  <si>
    <t>150 Libras</t>
  </si>
  <si>
    <t>3700 gramos</t>
  </si>
  <si>
    <t>9000 gramos</t>
  </si>
  <si>
    <t>1,6 GALONES</t>
  </si>
  <si>
    <t>Consumo energía eléctrica adquirida 2019</t>
  </si>
  <si>
    <t>RESUMEN CONSUMO MENSUAL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</si>
  <si>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</si>
  <si>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</si>
  <si>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</si>
  <si>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</si>
  <si>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</si>
  <si>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</si>
  <si>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</si>
  <si>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</si>
  <si>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</si>
  <si>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</si>
  <si>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</si>
  <si>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</si>
  <si>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</si>
  <si>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CONSUMO ACTIVA 
(Kwh/mes)</t>
  </si>
  <si>
    <t>No. Cuentas contrato</t>
  </si>
  <si>
    <t>RESUMEN CONSUMO POR CONCEPTO DE USO</t>
  </si>
  <si>
    <t>CONCEPTO</t>
  </si>
  <si>
    <t>CONSUMO  TOTAL ACTIVA  (KW/HORA)</t>
  </si>
  <si>
    <t>PORCENTAJE POR USO</t>
  </si>
  <si>
    <t>Bombeo</t>
  </si>
  <si>
    <t>Acueducto</t>
  </si>
  <si>
    <t>Alcantarillado</t>
  </si>
  <si>
    <t>Administrativo</t>
  </si>
  <si>
    <t>Edificios</t>
  </si>
  <si>
    <t>Servicios Médicos</t>
  </si>
  <si>
    <t>Operativo</t>
  </si>
  <si>
    <t>Macromedidores Acueducto</t>
  </si>
  <si>
    <t>Plan Maestro Alcantarillado</t>
  </si>
  <si>
    <t>Valvulas Acueducto</t>
  </si>
  <si>
    <t>Valvulas Alcantarillado</t>
  </si>
  <si>
    <t>Estructuras De Control</t>
  </si>
  <si>
    <t>Tanques De Almacenamiento</t>
  </si>
  <si>
    <t>Plantas De Tratamiento</t>
  </si>
  <si>
    <t>Portales</t>
  </si>
  <si>
    <t>Cades</t>
  </si>
  <si>
    <t>Bodegas</t>
  </si>
  <si>
    <t>Repetidoras</t>
  </si>
  <si>
    <t>Guardabosques</t>
  </si>
  <si>
    <t>PTAR Salitre</t>
  </si>
  <si>
    <t>TOTAL FACTURADO</t>
  </si>
  <si>
    <t>Consumo combustible transporte contratado para los empleados 2019</t>
  </si>
  <si>
    <t>Servicio de rutas</t>
  </si>
  <si>
    <t>Rutas</t>
  </si>
  <si>
    <t xml:space="preserve"> Vuelos aéreos 2019</t>
  </si>
  <si>
    <t>Medio transporte</t>
  </si>
  <si>
    <t>VUELO NACIONAL</t>
  </si>
  <si>
    <t>Cuenta de Itinerario</t>
  </si>
  <si>
    <r>
      <rPr>
        <b/>
        <sz val="11"/>
        <color theme="0"/>
        <rFont val="Calibri"/>
        <family val="2"/>
      </rPr>
      <t>Total passengers’ CO2/journey (KG)</t>
    </r>
    <r>
      <rPr>
        <b/>
        <vertAlign val="superscript"/>
        <sz val="11"/>
        <color rgb="FFFFFF00"/>
        <rFont val="Calibri"/>
        <family val="2"/>
      </rPr>
      <t>c</t>
    </r>
  </si>
  <si>
    <r>
      <rPr>
        <b/>
        <sz val="11"/>
        <color theme="0"/>
        <rFont val="Calibri"/>
        <family val="2"/>
      </rPr>
      <t>Aircraft Fuel Burn/journey (KG)</t>
    </r>
    <r>
      <rPr>
        <b/>
        <vertAlign val="superscript"/>
        <sz val="11"/>
        <color rgb="FFFFFF00"/>
        <rFont val="Calibri"/>
        <family val="2"/>
      </rPr>
      <t>ab</t>
    </r>
  </si>
  <si>
    <t>Distance (KM)</t>
  </si>
  <si>
    <t>Destino</t>
  </si>
  <si>
    <t>Medellín</t>
  </si>
  <si>
    <t>Cartagena</t>
  </si>
  <si>
    <t>Barranquilla</t>
  </si>
  <si>
    <t>Ibague</t>
  </si>
  <si>
    <t>Cali</t>
  </si>
  <si>
    <t>Villavicencio</t>
  </si>
  <si>
    <t>Bucaramanga</t>
  </si>
  <si>
    <t>Sincelejo</t>
  </si>
  <si>
    <t>Palmira</t>
  </si>
  <si>
    <t>Pereira</t>
  </si>
  <si>
    <t>Armenia</t>
  </si>
  <si>
    <t xml:space="preserve">Total general </t>
  </si>
  <si>
    <t>tCO2e/año</t>
  </si>
  <si>
    <t>Nota</t>
  </si>
  <si>
    <t>a. Fuel Burn information provided are for 1 aircraft per leg</t>
  </si>
  <si>
    <t>b. Aircraft Fuel Burn/journey = ∑Aircraft Fuel Burn/leg</t>
  </si>
  <si>
    <t>c. Total passengers’ CO2/journey = ∑Passenger CO2/pax/leg×Number of pax</t>
  </si>
  <si>
    <t>VUELO INTERNACIONAL</t>
  </si>
  <si>
    <t>Ámsterdam</t>
  </si>
  <si>
    <t>TOTAL EMISIONES CO2e/año</t>
  </si>
  <si>
    <t>Consumo papel 2019</t>
  </si>
  <si>
    <t>CONSUMO MENSUAL EN kg CLASIFICADO POR TAMAÑO DE HOJA</t>
  </si>
  <si>
    <t>Suma de Peso (kg)</t>
  </si>
  <si>
    <t>Dirección Apoyo Comercial</t>
  </si>
  <si>
    <t>Carta</t>
  </si>
  <si>
    <t>Volante</t>
  </si>
  <si>
    <t>Dirección Dirección Servicios Administrativos</t>
  </si>
  <si>
    <t>Oficio</t>
  </si>
  <si>
    <t>CONSUMO MENSUAL EN No DE HOJAS CLASIFICADO PORTAMAÑO DE HOJAS</t>
  </si>
  <si>
    <t>Suma de Cantidad (hojas)</t>
  </si>
  <si>
    <t>CAJAS CONSUMIDAS DIRECCIÓN SERVICOS ADMINISTRATIVOS</t>
  </si>
  <si>
    <t>Suma de Cantidad (cajas)</t>
  </si>
  <si>
    <t>No HOJAS CONSUMIDAS EN DIRECCIÓN DE APOYO COMERCIAL</t>
  </si>
  <si>
    <t>Suma de Cantidad (hojas</t>
  </si>
  <si>
    <t>Total suscriptores</t>
  </si>
  <si>
    <t>Facturas</t>
  </si>
  <si>
    <t>Volantes</t>
  </si>
  <si>
    <t xml:space="preserve">Residuos no peligrosos no aprovechables 2019 </t>
  </si>
  <si>
    <t>Kg de residuos depositados en el relleno Doña Juana</t>
  </si>
  <si>
    <t>Cantidad de residuos generados</t>
  </si>
  <si>
    <t xml:space="preserve">Residuos  peligrosos 2019 </t>
  </si>
  <si>
    <t>Kg de residuos peligrosos por tipo de tratamiento</t>
  </si>
  <si>
    <t>Tipo de tratamiento</t>
  </si>
  <si>
    <t>Total año</t>
  </si>
  <si>
    <t>Factor de emisión
kg CO2/kg residuos</t>
  </si>
  <si>
    <t>Relleno de seguridad</t>
  </si>
  <si>
    <t>Incineración</t>
  </si>
  <si>
    <t>Disposición directa</t>
  </si>
  <si>
    <t>Tratamiento biológico/ Fisicoquímico en piscina</t>
  </si>
  <si>
    <t>Disposición luego de desactivación en autoclave</t>
  </si>
  <si>
    <t>Total</t>
  </si>
  <si>
    <t>Kg de residuos peligrosos por tipo de tratamiento en las sedes generadoras</t>
  </si>
  <si>
    <t>Total sedes generadoras de respel</t>
  </si>
  <si>
    <t>Cantidad generada (kg)</t>
  </si>
  <si>
    <t>Central de Operaciones Centro Nariño</t>
  </si>
  <si>
    <t>Total sede</t>
  </si>
  <si>
    <t>Subcentral de Operaciones Santa Lucía</t>
  </si>
  <si>
    <t>Subcentral de Operaciones Usaquén Occidental</t>
  </si>
  <si>
    <t>Subcentral de Operaciones Usaquén Oriental</t>
  </si>
  <si>
    <t>Prado Veraniego</t>
  </si>
  <si>
    <t>Centro Operativo del Agua</t>
  </si>
  <si>
    <t>Colegio Ramón B. Jimeno</t>
  </si>
  <si>
    <t>PCH Santa Ana</t>
  </si>
  <si>
    <t>PCH Usaquén</t>
  </si>
  <si>
    <t>PTAP Tibitoc</t>
  </si>
  <si>
    <t>PTAP Dorado</t>
  </si>
  <si>
    <t>PTAP Vitelma</t>
  </si>
  <si>
    <t>PTAP La Laguna</t>
  </si>
  <si>
    <t>PTAP Wiesner</t>
  </si>
  <si>
    <t>PTAR El Salitre</t>
  </si>
  <si>
    <t>PAC Zona 1</t>
  </si>
  <si>
    <t>PAC Zona 2</t>
  </si>
  <si>
    <t>EA Gibraltar</t>
  </si>
  <si>
    <t>EA Gran Colombiano</t>
  </si>
  <si>
    <t>EA La Isla</t>
  </si>
  <si>
    <t>EA El Volador</t>
  </si>
  <si>
    <t>EA Sierra Morena III</t>
  </si>
  <si>
    <t xml:space="preserve">Insumos químicos PTAPs y PTAR Salitre 2019 </t>
  </si>
  <si>
    <t>Insumo químico empleado</t>
  </si>
  <si>
    <t>Enero</t>
  </si>
  <si>
    <t>Febrero</t>
  </si>
  <si>
    <t>Marzo</t>
  </si>
  <si>
    <t>Abril</t>
  </si>
  <si>
    <t xml:space="preserve">Mayo </t>
  </si>
  <si>
    <t>Junio</t>
  </si>
  <si>
    <t>Julio</t>
  </si>
  <si>
    <t>Agosto</t>
  </si>
  <si>
    <t>Septiembre</t>
  </si>
  <si>
    <t>Octubre</t>
  </si>
  <si>
    <t xml:space="preserve">Noviembre </t>
  </si>
  <si>
    <t>Diciembre</t>
  </si>
  <si>
    <t>Cloro</t>
  </si>
  <si>
    <t>Cloruro férrico</t>
  </si>
  <si>
    <t>Sulfato de aluminio</t>
  </si>
  <si>
    <t>Cloruro de sodio</t>
  </si>
  <si>
    <t>Dioxido de cloro</t>
  </si>
  <si>
    <t>Hipoclorito de sodio</t>
  </si>
  <si>
    <t>Bicarbonato de sodio</t>
  </si>
  <si>
    <t>Cal viva</t>
  </si>
  <si>
    <t>Soda caústica</t>
  </si>
  <si>
    <t>Subtotal agua potable</t>
  </si>
  <si>
    <t>Subtotal agua residual</t>
  </si>
  <si>
    <t>Kg de insumo químico empleado para el tratamiento de agua residual</t>
  </si>
  <si>
    <t>Cloruro férrico base seca</t>
  </si>
  <si>
    <t>Cloruro férrico base húmeda</t>
  </si>
  <si>
    <t>Polímero AN-934</t>
  </si>
  <si>
    <t>Polímero Flopam 4190</t>
  </si>
  <si>
    <t>Kg de insumo químico empleado para el tratamiento de agua potable</t>
  </si>
  <si>
    <t>Sulfato de aluminio liq.</t>
  </si>
  <si>
    <t>Sulfato de aluminio granular</t>
  </si>
  <si>
    <t>Cal hidratada</t>
  </si>
  <si>
    <t>Permanganato de potasio</t>
  </si>
  <si>
    <t>Policloruro de aluminio - PAC</t>
  </si>
  <si>
    <t>Dioxido de Cloro</t>
  </si>
  <si>
    <t>Polimero no iónico</t>
  </si>
  <si>
    <t>Polimero catiónico</t>
  </si>
  <si>
    <t>Cloruro de Sodio</t>
  </si>
  <si>
    <t>Polimero sólido</t>
  </si>
  <si>
    <t>Sal de mina</t>
  </si>
  <si>
    <t>Hipoclorito de sodio liq.</t>
  </si>
  <si>
    <t>Kg de insumo químico empleado por tipo de planta de tratamiento</t>
  </si>
  <si>
    <t>Cantidad consumida (kg)</t>
  </si>
  <si>
    <t>Mayo</t>
  </si>
  <si>
    <t>Noviembre</t>
  </si>
  <si>
    <t>PTAP Yomasa</t>
  </si>
  <si>
    <t>PTAP Aguas Claras</t>
  </si>
  <si>
    <t>Embalse o laguna</t>
  </si>
  <si>
    <t> Hectáreas</t>
  </si>
  <si>
    <t>Total promedio</t>
  </si>
  <si>
    <t>Embalse San Rafael</t>
  </si>
  <si>
    <t>Embalse Chuza</t>
  </si>
  <si>
    <t>Embalse La Regadera</t>
  </si>
  <si>
    <t>Embalse Chisacá</t>
  </si>
  <si>
    <t>Embalse Aposentos</t>
  </si>
  <si>
    <t>Darsena  - PTAP Tibitoc</t>
  </si>
  <si>
    <t>Subtotal</t>
  </si>
  <si>
    <t>Laguna lodos Tibitoc</t>
  </si>
  <si>
    <t>Lagunas lodos Wiesner</t>
  </si>
  <si>
    <t>Tierras inundadas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</si>
</sst>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"/>
    <numFmt numFmtId="165" formatCode="#,##0.0"/>
    <numFmt numFmtId="166" formatCode="#.0"/>
    <numFmt numFmtId="167" formatCode="&quot;$&quot;#,##0"/>
    <numFmt numFmtId="168" formatCode="0.0"/>
    <numFmt numFmtId="169" formatCode="dd/mm/yyyy"/>
    <numFmt numFmtId="170" formatCode="&quot;$&quot;\ #,##0.00"/>
    <numFmt numFmtId="171" formatCode="mmmm\ yyyy"/>
    <numFmt numFmtId="172" formatCode="#,##0.000"/>
    <numFmt numFmtId="173" formatCode="#.00"/>
    <numFmt numFmtId="174" formatCode="0.000"/>
  </numFmts>
  <fonts count="34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b/>
      <sz val="11"/>
      <color rgb="FF00B0F0"/>
      <name val="Calibri"/>
      <family val="2"/>
    </font>
    <font>
      <b/>
      <sz val="11"/>
      <color theme="1"/>
      <name val="Calibri"/>
      <family val="2"/>
    </font>
    <font>
      <b/>
      <sz val="28"/>
      <color rgb="FF00B0F0"/>
      <name val="Calibri"/>
      <family val="2"/>
    </font>
    <font>
      <b/>
      <sz val="11"/>
      <color theme="0"/>
      <name val="Calibri"/>
      <family val="2"/>
    </font>
    <font>
      <b/>
      <sz val="9"/>
      <color theme="1"/>
      <name val="Calibri"/>
      <family val="2"/>
    </font>
    <font>
      <b/>
      <sz val="11"/>
      <color theme="4"/>
      <name val="Calibri"/>
      <family val="2"/>
    </font>
    <font>
      <sz val="11"/>
      <color rgb="FF9BBB59"/>
      <name val="Calibri"/>
      <family val="2"/>
    </font>
    <font>
      <b/>
      <sz val="11"/>
      <color rgb="FFFFFFFF"/>
      <name val="Calibri"/>
      <family val="2"/>
    </font>
    <font>
      <b/>
      <sz val="11"/>
      <color rgb="FFF2F2F2"/>
      <name val="Calibri"/>
      <family val="2"/>
    </font>
    <font>
      <b/>
      <sz val="11"/>
      <color rgb="FF000000"/>
      <name val="Calibri"/>
      <family val="2"/>
    </font>
    <font>
      <b/>
      <sz val="36"/>
      <color rgb="FF00B0F0"/>
      <name val="Calibri"/>
      <family val="2"/>
    </font>
    <font>
      <b/>
      <sz val="24"/>
      <color rgb="FF00B0F0"/>
      <name val="Calibri"/>
      <family val="2"/>
    </font>
    <font>
      <sz val="11"/>
      <color theme="0"/>
      <name val="Calibri"/>
      <family val="2"/>
    </font>
    <font>
      <b/>
      <sz val="26"/>
      <color rgb="FF00B0F0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16"/>
      <color theme="4"/>
      <name val="Calibri"/>
      <family val="2"/>
    </font>
    <font>
      <sz val="9"/>
      <color theme="1"/>
      <name val="Calibri"/>
      <family val="2"/>
    </font>
    <font>
      <b/>
      <vertAlign val="superscript"/>
      <sz val="11"/>
      <color rgb="FFFFFF00"/>
      <name val="Calibri"/>
      <family val="2"/>
    </font>
    <font>
      <sz val="11"/>
      <color theme="1"/>
      <name val="Arial"/>
      <family val="2"/>
    </font>
    <font>
      <b/>
      <sz val="11"/>
      <color rgb="FF000000"/>
      <name val="Calibri"/>
      <charset val="1"/>
    </font>
    <font>
      <sz val="11"/>
      <color rgb="FF000000"/>
      <name val="Arial"/>
    </font>
    <font>
      <b/>
      <sz val="11"/>
      <color theme="1"/>
      <name val="Arial"/>
    </font>
    <font>
      <sz val="11"/>
      <color rgb="FF000000"/>
      <name val="Calibri"/>
      <family val="2"/>
    </font>
    <font>
      <b/>
      <sz val="28"/>
      <color rgb="FF00B0F0"/>
      <name val="Calibri"/>
    </font>
    <font>
      <sz val="11"/>
      <name val="Calibri"/>
    </font>
    <font>
      <sz val="11"/>
      <color theme="1"/>
      <name val="Calibri"/>
    </font>
    <font>
      <b/>
      <sz val="11"/>
      <color rgb="FFFFFFFF"/>
      <name val="Calibri"/>
    </font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1F497D"/>
      <name val="Calibri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4"/>
        <bgColor theme="4"/>
      </patternFill>
    </fill>
    <fill>
      <patternFill patternType="solid">
        <fgColor rgb="FFDBE5F1"/>
        <bgColor rgb="FFDBE5F1"/>
      </patternFill>
    </fill>
    <fill>
      <patternFill patternType="solid">
        <fgColor rgb="FFFF0000"/>
        <bgColor rgb="FFFF0000"/>
      </patternFill>
    </fill>
    <fill>
      <patternFill patternType="solid">
        <fgColor rgb="FF548DD4"/>
        <bgColor rgb="FF548DD4"/>
      </patternFill>
    </fill>
    <fill>
      <patternFill patternType="solid">
        <fgColor rgb="FFB8CCE4"/>
        <bgColor rgb="FFB8CCE4"/>
      </patternFill>
    </fill>
    <fill>
      <patternFill patternType="solid">
        <fgColor rgb="FFD9E1F2"/>
        <bgColor rgb="FFD9E1F2"/>
      </patternFill>
    </fill>
    <fill>
      <patternFill patternType="solid">
        <fgColor rgb="FF366092"/>
        <bgColor rgb="FF366092"/>
      </patternFill>
    </fill>
    <fill>
      <patternFill patternType="solid">
        <fgColor rgb="FFFFFFFF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4F81BD"/>
        <bgColor rgb="FF4F81BD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/>
      <right/>
      <top style="thin">
        <color rgb="FF366092"/>
      </top>
      <bottom style="medium">
        <color rgb="FF366092"/>
      </bottom>
      <diagonal/>
    </border>
    <border>
      <left/>
      <right/>
      <top style="thin">
        <color rgb="FF95B3D7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B0F0"/>
      </left>
      <right/>
      <top style="thick">
        <color rgb="FF00B0F0"/>
      </top>
      <bottom style="thick">
        <color rgb="FF00B0F0"/>
      </bottom>
      <diagonal/>
    </border>
    <border>
      <left/>
      <right/>
      <top style="thick">
        <color rgb="FF00B0F0"/>
      </top>
      <bottom style="thick">
        <color rgb="FF00B0F0"/>
      </bottom>
      <diagonal/>
    </border>
    <border>
      <left/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/>
      <right/>
      <top style="thin">
        <color rgb="FF366092"/>
      </top>
      <bottom style="thin">
        <color rgb="FFDBE5F1"/>
      </bottom>
      <diagonal/>
    </border>
    <border>
      <left/>
      <right/>
      <top style="thin">
        <color rgb="FF366092"/>
      </top>
      <bottom style="thin">
        <color rgb="FFB8CCE4"/>
      </bottom>
      <diagonal/>
    </border>
    <border>
      <left/>
      <right/>
      <top style="thin">
        <color rgb="FF366092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1F497D"/>
      </top>
      <bottom style="double">
        <color rgb="FF1F497D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366092"/>
      </top>
      <bottom/>
      <diagonal/>
    </border>
    <border>
      <left/>
      <right/>
      <top/>
      <bottom/>
      <diagonal/>
    </border>
    <border>
      <left/>
      <right/>
      <top/>
      <bottom style="medium">
        <color rgb="FF36609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/>
    <xf numFmtId="0" fontId="4" fillId="0" borderId="4" xfId="0" applyFont="1" applyBorder="1" applyAlignment="1">
      <alignment horizontal="left"/>
    </xf>
    <xf numFmtId="165" fontId="4" fillId="0" borderId="4" xfId="0" applyNumberFormat="1" applyFont="1" applyBorder="1"/>
    <xf numFmtId="4" fontId="1" fillId="0" borderId="0" xfId="0" applyNumberFormat="1" applyFont="1"/>
    <xf numFmtId="0" fontId="4" fillId="0" borderId="0" xfId="0" applyFont="1"/>
    <xf numFmtId="0" fontId="4" fillId="4" borderId="5" xfId="0" applyFont="1" applyFill="1" applyBorder="1" applyAlignment="1">
      <alignment horizontal="left"/>
    </xf>
    <xf numFmtId="4" fontId="4" fillId="4" borderId="5" xfId="0" applyNumberFormat="1" applyFont="1" applyFill="1" applyBorder="1"/>
    <xf numFmtId="0" fontId="7" fillId="0" borderId="0" xfId="0" applyFont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4" fillId="0" borderId="4" xfId="0" applyFont="1" applyBorder="1"/>
    <xf numFmtId="4" fontId="8" fillId="0" borderId="0" xfId="0" applyNumberFormat="1" applyFont="1" applyAlignment="1">
      <alignment horizontal="center"/>
    </xf>
    <xf numFmtId="2" fontId="4" fillId="0" borderId="4" xfId="0" applyNumberFormat="1" applyFont="1" applyBorder="1"/>
    <xf numFmtId="0" fontId="9" fillId="0" borderId="0" xfId="0" applyFont="1"/>
    <xf numFmtId="0" fontId="6" fillId="2" borderId="0" xfId="0" applyFont="1" applyFill="1"/>
    <xf numFmtId="167" fontId="4" fillId="0" borderId="0" xfId="0" applyNumberFormat="1" applyFont="1"/>
    <xf numFmtId="2" fontId="4" fillId="0" borderId="0" xfId="0" applyNumberFormat="1" applyFont="1"/>
    <xf numFmtId="9" fontId="1" fillId="0" borderId="0" xfId="0" applyNumberFormat="1" applyFont="1"/>
    <xf numFmtId="2" fontId="1" fillId="0" borderId="0" xfId="0" applyNumberFormat="1" applyFont="1"/>
    <xf numFmtId="168" fontId="4" fillId="0" borderId="4" xfId="0" applyNumberFormat="1" applyFont="1" applyBorder="1"/>
    <xf numFmtId="168" fontId="1" fillId="0" borderId="0" xfId="0" applyNumberFormat="1" applyFont="1" applyAlignment="1">
      <alignment horizontal="left"/>
    </xf>
    <xf numFmtId="168" fontId="1" fillId="0" borderId="0" xfId="0" applyNumberFormat="1" applyFont="1"/>
    <xf numFmtId="1" fontId="4" fillId="0" borderId="4" xfId="0" applyNumberFormat="1" applyFont="1" applyBorder="1"/>
    <xf numFmtId="0" fontId="4" fillId="0" borderId="0" xfId="0" applyFont="1" applyAlignment="1">
      <alignment horizontal="left"/>
    </xf>
    <xf numFmtId="1" fontId="4" fillId="0" borderId="0" xfId="0" applyNumberFormat="1" applyFont="1"/>
    <xf numFmtId="0" fontId="1" fillId="0" borderId="0" xfId="0" applyFont="1" applyAlignment="1">
      <alignment vertical="center"/>
    </xf>
    <xf numFmtId="1" fontId="1" fillId="0" borderId="0" xfId="0" applyNumberFormat="1" applyFont="1"/>
    <xf numFmtId="168" fontId="4" fillId="0" borderId="0" xfId="0" applyNumberFormat="1" applyFont="1"/>
    <xf numFmtId="0" fontId="1" fillId="0" borderId="0" xfId="0" applyFont="1" applyAlignment="1">
      <alignment horizontal="center" vertical="center"/>
    </xf>
    <xf numFmtId="2" fontId="4" fillId="0" borderId="4" xfId="0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3" fillId="0" borderId="0" xfId="0" applyFont="1"/>
    <xf numFmtId="0" fontId="12" fillId="8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6" fillId="9" borderId="10" xfId="0" applyFont="1" applyFill="1" applyBorder="1"/>
    <xf numFmtId="3" fontId="6" fillId="9" borderId="11" xfId="0" applyNumberFormat="1" applyFont="1" applyFill="1" applyBorder="1"/>
    <xf numFmtId="0" fontId="6" fillId="9" borderId="11" xfId="0" applyFont="1" applyFill="1" applyBorder="1"/>
    <xf numFmtId="0" fontId="6" fillId="9" borderId="12" xfId="0" applyFont="1" applyFill="1" applyBorder="1"/>
    <xf numFmtId="0" fontId="1" fillId="0" borderId="0" xfId="0" applyFont="1" applyAlignment="1">
      <alignment horizont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horizontal="center"/>
    </xf>
    <xf numFmtId="0" fontId="4" fillId="0" borderId="14" xfId="0" applyFont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9" fontId="4" fillId="0" borderId="14" xfId="0" applyNumberFormat="1" applyFont="1" applyBorder="1" applyAlignment="1">
      <alignment vertical="center"/>
    </xf>
    <xf numFmtId="0" fontId="15" fillId="0" borderId="0" xfId="0" applyFont="1"/>
    <xf numFmtId="172" fontId="1" fillId="0" borderId="0" xfId="0" applyNumberFormat="1" applyFont="1"/>
    <xf numFmtId="0" fontId="4" fillId="0" borderId="15" xfId="0" applyFont="1" applyBorder="1"/>
    <xf numFmtId="3" fontId="4" fillId="0" borderId="15" xfId="0" applyNumberFormat="1" applyFont="1" applyBorder="1"/>
    <xf numFmtId="172" fontId="4" fillId="0" borderId="15" xfId="0" applyNumberFormat="1" applyFont="1" applyBorder="1"/>
    <xf numFmtId="164" fontId="1" fillId="0" borderId="0" xfId="0" applyNumberFormat="1" applyFont="1"/>
    <xf numFmtId="164" fontId="4" fillId="0" borderId="15" xfId="0" applyNumberFormat="1" applyFont="1" applyBorder="1"/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2" fontId="19" fillId="0" borderId="0" xfId="0" applyNumberFormat="1" applyFont="1"/>
    <xf numFmtId="0" fontId="22" fillId="0" borderId="0" xfId="0" applyFont="1"/>
    <xf numFmtId="4" fontId="4" fillId="0" borderId="0" xfId="0" applyNumberFormat="1" applyFont="1"/>
    <xf numFmtId="165" fontId="1" fillId="0" borderId="0" xfId="0" applyNumberFormat="1" applyFont="1" applyAlignment="1">
      <alignment horizontal="right"/>
    </xf>
    <xf numFmtId="1" fontId="0" fillId="0" borderId="0" xfId="0" applyNumberFormat="1"/>
    <xf numFmtId="0" fontId="4" fillId="0" borderId="17" xfId="0" applyFont="1" applyBorder="1" applyAlignment="1">
      <alignment horizontal="left"/>
    </xf>
    <xf numFmtId="4" fontId="4" fillId="0" borderId="17" xfId="0" applyNumberFormat="1" applyFont="1" applyBorder="1"/>
    <xf numFmtId="173" fontId="1" fillId="0" borderId="0" xfId="0" applyNumberFormat="1" applyFont="1"/>
    <xf numFmtId="0" fontId="1" fillId="2" borderId="17" xfId="0" applyFont="1" applyFill="1" applyBorder="1"/>
    <xf numFmtId="0" fontId="6" fillId="3" borderId="16" xfId="0" applyFont="1" applyFill="1" applyBorder="1"/>
    <xf numFmtId="0" fontId="6" fillId="3" borderId="17" xfId="0" applyFont="1" applyFill="1" applyBorder="1"/>
    <xf numFmtId="0" fontId="4" fillId="4" borderId="17" xfId="0" applyFont="1" applyFill="1" applyBorder="1" applyAlignment="1">
      <alignment horizontal="left"/>
    </xf>
    <xf numFmtId="164" fontId="4" fillId="4" borderId="17" xfId="0" applyNumberFormat="1" applyFont="1" applyFill="1" applyBorder="1" applyAlignment="1">
      <alignment horizontal="left"/>
    </xf>
    <xf numFmtId="173" fontId="4" fillId="4" borderId="17" xfId="0" applyNumberFormat="1" applyFont="1" applyFill="1" applyBorder="1" applyAlignment="1">
      <alignment horizontal="left"/>
    </xf>
    <xf numFmtId="165" fontId="4" fillId="4" borderId="17" xfId="0" applyNumberFormat="1" applyFont="1" applyFill="1" applyBorder="1" applyAlignment="1">
      <alignment horizontal="center"/>
    </xf>
    <xf numFmtId="165" fontId="4" fillId="4" borderId="17" xfId="0" applyNumberFormat="1" applyFont="1" applyFill="1" applyBorder="1" applyAlignment="1">
      <alignment horizontal="left"/>
    </xf>
    <xf numFmtId="164" fontId="4" fillId="4" borderId="17" xfId="0" applyNumberFormat="1" applyFont="1" applyFill="1" applyBorder="1" applyAlignment="1">
      <alignment horizontal="center"/>
    </xf>
    <xf numFmtId="165" fontId="4" fillId="4" borderId="17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0" fillId="3" borderId="17" xfId="0" applyFont="1" applyFill="1" applyBorder="1"/>
    <xf numFmtId="0" fontId="11" fillId="6" borderId="17" xfId="0" applyFont="1" applyFill="1" applyBorder="1" applyAlignment="1">
      <alignment horizontal="left" vertical="center" wrapText="1"/>
    </xf>
    <xf numFmtId="0" fontId="11" fillId="6" borderId="17" xfId="0" applyFont="1" applyFill="1" applyBorder="1" applyAlignment="1">
      <alignment horizontal="center" vertical="center"/>
    </xf>
    <xf numFmtId="0" fontId="4" fillId="7" borderId="17" xfId="0" applyFont="1" applyFill="1" applyBorder="1"/>
    <xf numFmtId="0" fontId="11" fillId="6" borderId="17" xfId="0" applyFont="1" applyFill="1" applyBorder="1" applyAlignment="1">
      <alignment horizontal="center" vertical="center" wrapText="1"/>
    </xf>
    <xf numFmtId="1" fontId="4" fillId="7" borderId="17" xfId="0" applyNumberFormat="1" applyFont="1" applyFill="1" applyBorder="1"/>
    <xf numFmtId="168" fontId="4" fillId="7" borderId="17" xfId="0" applyNumberFormat="1" applyFont="1" applyFill="1" applyBorder="1"/>
    <xf numFmtId="169" fontId="6" fillId="3" borderId="17" xfId="0" applyNumberFormat="1" applyFont="1" applyFill="1" applyBorder="1"/>
    <xf numFmtId="169" fontId="6" fillId="3" borderId="17" xfId="0" applyNumberFormat="1" applyFont="1" applyFill="1" applyBorder="1" applyAlignment="1">
      <alignment horizontal="left" vertical="center"/>
    </xf>
    <xf numFmtId="169" fontId="6" fillId="3" borderId="17" xfId="0" applyNumberFormat="1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/>
    </xf>
    <xf numFmtId="3" fontId="6" fillId="9" borderId="17" xfId="0" applyNumberFormat="1" applyFont="1" applyFill="1" applyBorder="1" applyAlignment="1">
      <alignment horizontal="center" vertical="center" wrapText="1"/>
    </xf>
    <xf numFmtId="170" fontId="6" fillId="9" borderId="17" xfId="0" applyNumberFormat="1" applyFont="1" applyFill="1" applyBorder="1" applyAlignment="1">
      <alignment vertical="center" wrapText="1"/>
    </xf>
    <xf numFmtId="170" fontId="6" fillId="9" borderId="17" xfId="0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vertical="center"/>
    </xf>
    <xf numFmtId="3" fontId="4" fillId="4" borderId="17" xfId="0" applyNumberFormat="1" applyFont="1" applyFill="1" applyBorder="1" applyAlignment="1">
      <alignment vertical="center"/>
    </xf>
    <xf numFmtId="0" fontId="1" fillId="4" borderId="17" xfId="0" applyFont="1" applyFill="1" applyBorder="1"/>
    <xf numFmtId="9" fontId="4" fillId="4" borderId="17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right" vertical="center"/>
    </xf>
    <xf numFmtId="2" fontId="6" fillId="6" borderId="17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4" fillId="6" borderId="17" xfId="0" applyFont="1" applyFill="1" applyBorder="1"/>
    <xf numFmtId="0" fontId="1" fillId="6" borderId="17" xfId="0" applyFont="1" applyFill="1" applyBorder="1"/>
    <xf numFmtId="171" fontId="4" fillId="6" borderId="17" xfId="0" applyNumberFormat="1" applyFont="1" applyFill="1" applyBorder="1"/>
    <xf numFmtId="0" fontId="4" fillId="7" borderId="17" xfId="0" applyFont="1" applyFill="1" applyBorder="1" applyAlignment="1">
      <alignment horizontal="left"/>
    </xf>
    <xf numFmtId="172" fontId="1" fillId="7" borderId="17" xfId="0" applyNumberFormat="1" applyFont="1" applyFill="1" applyBorder="1"/>
    <xf numFmtId="3" fontId="1" fillId="7" borderId="17" xfId="0" applyNumberFormat="1" applyFont="1" applyFill="1" applyBorder="1"/>
    <xf numFmtId="164" fontId="1" fillId="7" borderId="17" xfId="0" applyNumberFormat="1" applyFont="1" applyFill="1" applyBorder="1"/>
    <xf numFmtId="3" fontId="4" fillId="7" borderId="17" xfId="0" applyNumberFormat="1" applyFont="1" applyFill="1" applyBorder="1"/>
    <xf numFmtId="0" fontId="6" fillId="3" borderId="17" xfId="0" applyFont="1" applyFill="1" applyBorder="1" applyAlignment="1">
      <alignment vertical="center"/>
    </xf>
    <xf numFmtId="0" fontId="12" fillId="7" borderId="17" xfId="0" applyFont="1" applyFill="1" applyBorder="1"/>
    <xf numFmtId="0" fontId="1" fillId="10" borderId="0" xfId="0" applyFont="1" applyFill="1"/>
    <xf numFmtId="0" fontId="12" fillId="0" borderId="4" xfId="0" applyFont="1" applyBorder="1" applyAlignment="1">
      <alignment wrapText="1"/>
    </xf>
    <xf numFmtId="1" fontId="12" fillId="0" borderId="4" xfId="0" applyNumberFormat="1" applyFont="1" applyBorder="1"/>
    <xf numFmtId="0" fontId="12" fillId="0" borderId="4" xfId="0" applyFont="1" applyBorder="1"/>
    <xf numFmtId="0" fontId="4" fillId="0" borderId="17" xfId="0" applyFont="1" applyBorder="1" applyAlignment="1">
      <alignment wrapText="1"/>
    </xf>
    <xf numFmtId="1" fontId="4" fillId="0" borderId="17" xfId="0" applyNumberFormat="1" applyFont="1" applyBorder="1"/>
    <xf numFmtId="0" fontId="0" fillId="0" borderId="17" xfId="0" applyBorder="1"/>
    <xf numFmtId="0" fontId="4" fillId="0" borderId="18" xfId="0" applyFont="1" applyBorder="1" applyAlignment="1">
      <alignment wrapText="1"/>
    </xf>
    <xf numFmtId="1" fontId="4" fillId="0" borderId="18" xfId="0" applyNumberFormat="1" applyFont="1" applyBorder="1"/>
    <xf numFmtId="0" fontId="4" fillId="0" borderId="17" xfId="0" applyFont="1" applyBorder="1" applyAlignment="1">
      <alignment vertical="top" wrapText="1"/>
    </xf>
    <xf numFmtId="0" fontId="4" fillId="0" borderId="17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17" xfId="0" applyFont="1" applyBorder="1" applyAlignment="1">
      <alignment vertical="center"/>
    </xf>
    <xf numFmtId="0" fontId="4" fillId="0" borderId="17" xfId="0" applyFont="1" applyBorder="1"/>
    <xf numFmtId="0" fontId="6" fillId="0" borderId="17" xfId="0" applyFont="1" applyBorder="1" applyAlignment="1">
      <alignment vertical="center"/>
    </xf>
    <xf numFmtId="1" fontId="4" fillId="0" borderId="4" xfId="0" applyNumberFormat="1" applyFont="1" applyBorder="1" applyAlignment="1">
      <alignment horizontal="left"/>
    </xf>
    <xf numFmtId="0" fontId="4" fillId="11" borderId="17" xfId="0" applyFont="1" applyFill="1" applyBorder="1" applyAlignment="1">
      <alignment vertical="center"/>
    </xf>
    <xf numFmtId="0" fontId="23" fillId="0" borderId="0" xfId="0" applyFont="1"/>
    <xf numFmtId="0" fontId="12" fillId="0" borderId="17" xfId="0" applyFont="1" applyBorder="1" applyAlignment="1">
      <alignment vertical="center"/>
    </xf>
    <xf numFmtId="0" fontId="12" fillId="0" borderId="17" xfId="0" applyFont="1" applyBorder="1" applyAlignment="1">
      <alignment wrapText="1"/>
    </xf>
    <xf numFmtId="1" fontId="4" fillId="0" borderId="17" xfId="0" applyNumberFormat="1" applyFont="1" applyBorder="1" applyAlignment="1">
      <alignment horizontal="left"/>
    </xf>
    <xf numFmtId="0" fontId="23" fillId="0" borderId="17" xfId="0" applyFont="1" applyBorder="1"/>
    <xf numFmtId="1" fontId="4" fillId="0" borderId="4" xfId="0" applyNumberFormat="1" applyFont="1" applyBorder="1" applyAlignment="1">
      <alignment horizontal="center"/>
    </xf>
    <xf numFmtId="1" fontId="12" fillId="0" borderId="17" xfId="0" applyNumberFormat="1" applyFont="1" applyBorder="1"/>
    <xf numFmtId="0" fontId="24" fillId="0" borderId="0" xfId="0" applyFont="1"/>
    <xf numFmtId="0" fontId="6" fillId="3" borderId="17" xfId="0" applyFont="1" applyFill="1" applyBorder="1" applyAlignment="1">
      <alignment horizontal="center" vertical="center"/>
    </xf>
    <xf numFmtId="1" fontId="4" fillId="0" borderId="17" xfId="0" applyNumberFormat="1" applyFont="1" applyBorder="1" applyAlignment="1">
      <alignment horizontal="right"/>
    </xf>
    <xf numFmtId="0" fontId="25" fillId="0" borderId="0" xfId="0" applyFont="1"/>
    <xf numFmtId="0" fontId="25" fillId="0" borderId="17" xfId="0" applyFont="1" applyBorder="1"/>
    <xf numFmtId="0" fontId="6" fillId="3" borderId="0" xfId="0" applyFont="1" applyFill="1" applyAlignment="1">
      <alignment horizontal="center" vertical="center" wrapText="1"/>
    </xf>
    <xf numFmtId="0" fontId="12" fillId="0" borderId="17" xfId="0" applyFont="1" applyBorder="1"/>
    <xf numFmtId="174" fontId="12" fillId="0" borderId="17" xfId="0" applyNumberFormat="1" applyFont="1" applyBorder="1" applyAlignment="1">
      <alignment vertical="center"/>
    </xf>
    <xf numFmtId="174" fontId="12" fillId="0" borderId="17" xfId="0" applyNumberFormat="1" applyFont="1" applyBorder="1"/>
    <xf numFmtId="2" fontId="4" fillId="0" borderId="17" xfId="0" applyNumberFormat="1" applyFont="1" applyBorder="1"/>
    <xf numFmtId="0" fontId="6" fillId="0" borderId="17" xfId="0" applyFont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right"/>
    </xf>
    <xf numFmtId="168" fontId="4" fillId="0" borderId="17" xfId="0" applyNumberFormat="1" applyFont="1" applyBorder="1" applyAlignment="1">
      <alignment wrapText="1"/>
    </xf>
    <xf numFmtId="2" fontId="4" fillId="0" borderId="17" xfId="0" applyNumberFormat="1" applyFont="1" applyBorder="1" applyAlignment="1">
      <alignment horizontal="center"/>
    </xf>
    <xf numFmtId="1" fontId="4" fillId="0" borderId="1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26" fillId="0" borderId="0" xfId="0" applyFont="1"/>
    <xf numFmtId="2" fontId="26" fillId="0" borderId="0" xfId="0" applyNumberFormat="1" applyFont="1"/>
    <xf numFmtId="0" fontId="27" fillId="0" borderId="1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9" fillId="0" borderId="0" xfId="0" applyFont="1"/>
    <xf numFmtId="0" fontId="30" fillId="12" borderId="17" xfId="0" applyFont="1" applyFill="1" applyBorder="1"/>
    <xf numFmtId="0" fontId="31" fillId="0" borderId="19" xfId="0" applyFont="1" applyBorder="1" applyAlignment="1">
      <alignment wrapText="1"/>
    </xf>
    <xf numFmtId="0" fontId="33" fillId="0" borderId="17" xfId="0" applyFont="1" applyBorder="1"/>
    <xf numFmtId="0" fontId="33" fillId="0" borderId="15" xfId="0" applyFont="1" applyBorder="1"/>
    <xf numFmtId="2" fontId="33" fillId="0" borderId="15" xfId="0" applyNumberFormat="1" applyFont="1" applyBorder="1"/>
    <xf numFmtId="0" fontId="29" fillId="0" borderId="17" xfId="0" applyFont="1" applyBorder="1"/>
    <xf numFmtId="2" fontId="29" fillId="0" borderId="17" xfId="0" applyNumberFormat="1" applyFont="1" applyBorder="1"/>
    <xf numFmtId="0" fontId="1" fillId="0" borderId="17" xfId="0" applyFont="1" applyBorder="1"/>
    <xf numFmtId="2" fontId="1" fillId="0" borderId="17" xfId="0" applyNumberFormat="1" applyFont="1" applyBorder="1"/>
    <xf numFmtId="0" fontId="1" fillId="0" borderId="17" xfId="0" applyFont="1" applyBorder="1" applyAlignment="1">
      <alignment horizontal="left"/>
    </xf>
    <xf numFmtId="0" fontId="12" fillId="8" borderId="17" xfId="0" applyFont="1" applyFill="1" applyBorder="1" applyAlignment="1">
      <alignment horizontal="center"/>
    </xf>
    <xf numFmtId="0" fontId="31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3" fillId="0" borderId="0" xfId="0" applyFont="1" applyAlignment="1">
      <alignment horizontal="center"/>
    </xf>
    <xf numFmtId="0" fontId="0" fillId="0" borderId="0" xfId="0" applyAlignment="1"/>
    <xf numFmtId="0" fontId="7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/>
    <xf numFmtId="0" fontId="7" fillId="5" borderId="17" xfId="0" applyFont="1" applyFill="1" applyBorder="1" applyAlignment="1">
      <alignment horizontal="left" vertical="center" wrapText="1"/>
    </xf>
    <xf numFmtId="0" fontId="2" fillId="0" borderId="17" xfId="0" applyFont="1" applyBorder="1" applyAlignment="1"/>
    <xf numFmtId="0" fontId="5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8" xfId="0" applyFont="1" applyBorder="1" applyAlignment="1"/>
    <xf numFmtId="0" fontId="2" fillId="0" borderId="9" xfId="0" applyFont="1" applyBorder="1" applyAlignment="1"/>
    <xf numFmtId="0" fontId="3" fillId="2" borderId="17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7" borderId="17" xfId="0" applyFont="1" applyFill="1" applyBorder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top"/>
    </xf>
    <xf numFmtId="0" fontId="4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/>
    <xf numFmtId="0" fontId="30" fillId="12" borderId="16" xfId="0" applyFont="1" applyFill="1" applyBorder="1" applyAlignment="1">
      <alignment horizontal="center" vertical="center"/>
    </xf>
    <xf numFmtId="0" fontId="30" fillId="12" borderId="17" xfId="0" applyFont="1" applyFill="1" applyBorder="1" applyAlignment="1">
      <alignment horizontal="center" vertical="center"/>
    </xf>
    <xf numFmtId="0" fontId="30" fillId="12" borderId="16" xfId="0" applyFont="1" applyFill="1" applyBorder="1" applyAlignment="1">
      <alignment horizontal="center"/>
    </xf>
    <xf numFmtId="0" fontId="28" fillId="13" borderId="20" xfId="0" applyFont="1" applyFill="1" applyBorder="1" applyAlignment="1">
      <alignment horizontal="center" vertical="center" wrapText="1"/>
    </xf>
    <xf numFmtId="0" fontId="28" fillId="13" borderId="17" xfId="0" applyFont="1" applyFill="1" applyBorder="1" applyAlignment="1">
      <alignment horizontal="center" vertical="center" wrapText="1"/>
    </xf>
    <xf numFmtId="0" fontId="28" fillId="13" borderId="19" xfId="0" applyFont="1" applyFill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customschemas.google.com/relationships/workbookmetadata" Target="metadata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A87-4004-8203-3F62DCC770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A87-4004-8203-3F62DCC770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A87-4004-8203-3F62DCC770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A87-4004-8203-3F62DCC770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(Energía!$B$15,Energía!$B$18,Energía!$B$21,Energía!$B$35)</c:f>
              <c:strCache>
                <c:ptCount val="4"/>
                <c:pt idx="0">
                  <c:v>Bombeo</c:v>
                </c:pt>
                <c:pt idx="1">
                  <c:v>Administrativo</c:v>
                </c:pt>
                <c:pt idx="2">
                  <c:v>Operativo</c:v>
                </c:pt>
                <c:pt idx="3">
                  <c:v>PTAR Salitre</c:v>
                </c:pt>
              </c:strCache>
            </c:strRef>
          </c:cat>
          <c:val>
            <c:numRef>
              <c:f>(Energía!$E$15,Energía!$E$18,Energía!$E$21,Energía!$E$35)</c:f>
              <c:numCache>
                <c:formatCode>0%</c:formatCode>
                <c:ptCount val="4"/>
                <c:pt idx="0">
                  <c:v>0.8062038566413795</c:v>
                </c:pt>
                <c:pt idx="1">
                  <c:v>7.5524900108237371E-3</c:v>
                </c:pt>
                <c:pt idx="2">
                  <c:v>0.14113450501728447</c:v>
                </c:pt>
                <c:pt idx="3">
                  <c:v>4.5109148330512244E-2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5F-403A-ADCC-6D69A94EF9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hyperlink" Target="#Inicio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Inicio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Inicio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Inicio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Inicio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Inicio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icio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icio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#Inicio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#Inicio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6.png"/><Relationship Id="rId1" Type="http://schemas.openxmlformats.org/officeDocument/2006/relationships/hyperlink" Target="#Inicio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icio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3" name="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4" name="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16</xdr:col>
      <xdr:colOff>228600</xdr:colOff>
      <xdr:row>1</xdr:row>
      <xdr:rowOff>19050</xdr:rowOff>
    </xdr:from>
    <xdr:ext cx="1181100" cy="10763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8" name="Shape 1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9" name="Shape 1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15</xdr:col>
      <xdr:colOff>695325</xdr:colOff>
      <xdr:row>1</xdr:row>
      <xdr:rowOff>9525</xdr:rowOff>
    </xdr:from>
    <xdr:ext cx="952500" cy="1085850"/>
    <xdr:pic>
      <xdr:nvPicPr>
        <xdr:cNvPr id="2" name="image10.png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409575</xdr:colOff>
      <xdr:row>1</xdr:row>
      <xdr:rowOff>381000</xdr:rowOff>
    </xdr:from>
    <xdr:ext cx="847725" cy="352425"/>
    <xdr:sp macro="" textlink="">
      <xdr:nvSpPr>
        <xdr:cNvPr id="17" name="Shape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361950</xdr:colOff>
      <xdr:row>1</xdr:row>
      <xdr:rowOff>19050</xdr:rowOff>
    </xdr:from>
    <xdr:ext cx="1076325" cy="1076325"/>
    <xdr:pic>
      <xdr:nvPicPr>
        <xdr:cNvPr id="2" name="image8.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228600</xdr:colOff>
      <xdr:row>1</xdr:row>
      <xdr:rowOff>400050</xdr:rowOff>
    </xdr:from>
    <xdr:ext cx="847725" cy="352425"/>
    <xdr:sp macro="" textlink="">
      <xdr:nvSpPr>
        <xdr:cNvPr id="20" name="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257175</xdr:colOff>
      <xdr:row>1</xdr:row>
      <xdr:rowOff>66675</xdr:rowOff>
    </xdr:from>
    <xdr:ext cx="1200150" cy="1181100"/>
    <xdr:pic>
      <xdr:nvPicPr>
        <xdr:cNvPr id="2" name="image11.png" title="Image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228600</xdr:colOff>
      <xdr:row>1</xdr:row>
      <xdr:rowOff>400050</xdr:rowOff>
    </xdr:from>
    <xdr:ext cx="847725" cy="352425"/>
    <xdr:sp macro="" textlink="">
      <xdr:nvSpPr>
        <xdr:cNvPr id="2" name="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6E5FD8-3080-8547-8DB7-729206C000A8}"/>
            </a:ext>
          </a:extLst>
        </xdr:cNvPr>
        <xdr:cNvSpPr/>
      </xdr:nvSpPr>
      <xdr:spPr>
        <a:xfrm>
          <a:off x="939800" y="590550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257175</xdr:colOff>
      <xdr:row>1</xdr:row>
      <xdr:rowOff>66675</xdr:rowOff>
    </xdr:from>
    <xdr:ext cx="1200150" cy="1181100"/>
    <xdr:pic>
      <xdr:nvPicPr>
        <xdr:cNvPr id="3" name="image11.png" title="Image">
          <a:extLst>
            <a:ext uri="{FF2B5EF4-FFF2-40B4-BE49-F238E27FC236}">
              <a16:creationId xmlns:a16="http://schemas.microsoft.com/office/drawing/2014/main" id="{ABA1A21B-A226-FF43-81FA-3DB9AF9D7E8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137775" y="257175"/>
          <a:ext cx="1200150" cy="1181100"/>
        </a:xfrm>
        <a:prstGeom prst="rect">
          <a:avLst/>
        </a:prstGeom>
        <a:noFill/>
      </xdr:spPr>
    </xdr:pic>
    <xdr:clientData fLocksWithSheet="0"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228600</xdr:colOff>
      <xdr:row>1</xdr:row>
      <xdr:rowOff>400050</xdr:rowOff>
    </xdr:from>
    <xdr:ext cx="847725" cy="352425"/>
    <xdr:sp macro="" textlink="">
      <xdr:nvSpPr>
        <xdr:cNvPr id="2" name="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E40CCA-ABAA-4DF5-823E-A19F1366F916}"/>
            </a:ext>
          </a:extLst>
        </xdr:cNvPr>
        <xdr:cNvSpPr/>
      </xdr:nvSpPr>
      <xdr:spPr>
        <a:xfrm>
          <a:off x="942975" y="590550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257175</xdr:colOff>
      <xdr:row>1</xdr:row>
      <xdr:rowOff>66675</xdr:rowOff>
    </xdr:from>
    <xdr:ext cx="1200150" cy="1181100"/>
    <xdr:pic>
      <xdr:nvPicPr>
        <xdr:cNvPr id="3" name="image11.png" title="Image">
          <a:extLst>
            <a:ext uri="{FF2B5EF4-FFF2-40B4-BE49-F238E27FC236}">
              <a16:creationId xmlns:a16="http://schemas.microsoft.com/office/drawing/2014/main" id="{C071D718-0825-4225-8373-68ED7D7CB9AB}"/>
            </a:ext>
            <a:ext uri="{147F2762-F138-4A5C-976F-8EAC2B608ADB}">
              <a16:predDERef xmlns:a16="http://schemas.microsoft.com/office/drawing/2014/main" pred="{35E40CCA-ABAA-4DF5-823E-A19F1366F9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944350" y="257175"/>
          <a:ext cx="1200150" cy="1181100"/>
        </a:xfrm>
        <a:prstGeom prst="rect">
          <a:avLst/>
        </a:prstGeom>
        <a:noFill/>
      </xdr:spPr>
    </xdr:pic>
    <xdr:clientData fLocksWithSheet="0"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228600</xdr:colOff>
      <xdr:row>2</xdr:row>
      <xdr:rowOff>400050</xdr:rowOff>
    </xdr:from>
    <xdr:ext cx="847725" cy="352425"/>
    <xdr:sp macro="" textlink="">
      <xdr:nvSpPr>
        <xdr:cNvPr id="2" name="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B73861-397F-4AF2-B39A-5B43DE7EC730}"/>
            </a:ext>
          </a:extLst>
        </xdr:cNvPr>
        <xdr:cNvSpPr/>
      </xdr:nvSpPr>
      <xdr:spPr>
        <a:xfrm>
          <a:off x="942975" y="58102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276225</xdr:colOff>
      <xdr:row>2</xdr:row>
      <xdr:rowOff>47625</xdr:rowOff>
    </xdr:from>
    <xdr:ext cx="1038225" cy="1057275"/>
    <xdr:pic>
      <xdr:nvPicPr>
        <xdr:cNvPr id="3" name="image11.png" title="Image">
          <a:extLst>
            <a:ext uri="{FF2B5EF4-FFF2-40B4-BE49-F238E27FC236}">
              <a16:creationId xmlns:a16="http://schemas.microsoft.com/office/drawing/2014/main" id="{52FE7062-08B2-405F-AFFE-E2CD890B8D7C}"/>
            </a:ext>
            <a:ext uri="{147F2762-F138-4A5C-976F-8EAC2B608ADB}">
              <a16:predDERef xmlns:a16="http://schemas.microsoft.com/office/drawing/2014/main" pred="{5EB73861-397F-4AF2-B39A-5B43DE7EC7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153650" y="409575"/>
          <a:ext cx="1038225" cy="10572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2" name="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260AFC-4C6E-424A-8080-25C094C34F2E}"/>
            </a:ext>
          </a:extLst>
        </xdr:cNvPr>
        <xdr:cNvSpPr/>
      </xdr:nvSpPr>
      <xdr:spPr>
        <a:xfrm>
          <a:off x="3079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3" name="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76327A-78D8-9040-BC62-30EFD9E9265E}"/>
            </a:ext>
          </a:extLst>
        </xdr:cNvPr>
        <xdr:cNvSpPr/>
      </xdr:nvSpPr>
      <xdr:spPr>
        <a:xfrm>
          <a:off x="3079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16</xdr:col>
      <xdr:colOff>228600</xdr:colOff>
      <xdr:row>1</xdr:row>
      <xdr:rowOff>19050</xdr:rowOff>
    </xdr:from>
    <xdr:ext cx="1181100" cy="1076325"/>
    <xdr:pic>
      <xdr:nvPicPr>
        <xdr:cNvPr id="4" name="image2.png">
          <a:extLst>
            <a:ext uri="{FF2B5EF4-FFF2-40B4-BE49-F238E27FC236}">
              <a16:creationId xmlns:a16="http://schemas.microsoft.com/office/drawing/2014/main" id="{8EF2C64B-524A-5942-85D9-16A80DFDDC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328400" y="209550"/>
          <a:ext cx="1181100" cy="107632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552450</xdr:colOff>
      <xdr:row>1</xdr:row>
      <xdr:rowOff>361950</xdr:rowOff>
    </xdr:from>
    <xdr:ext cx="847725" cy="352425"/>
    <xdr:sp macro="" textlink="">
      <xdr:nvSpPr>
        <xdr:cNvPr id="7" name="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152400</xdr:colOff>
      <xdr:row>1</xdr:row>
      <xdr:rowOff>28575</xdr:rowOff>
    </xdr:from>
    <xdr:ext cx="1181100" cy="10763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5" name="Shap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6" name="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95250</xdr:colOff>
      <xdr:row>1</xdr:row>
      <xdr:rowOff>19050</xdr:rowOff>
    </xdr:from>
    <xdr:ext cx="1190625" cy="1076325"/>
    <xdr:pic>
      <xdr:nvPicPr>
        <xdr:cNvPr id="2" name="image5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8" name="Shape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9" name="Shape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12</xdr:col>
      <xdr:colOff>161925</xdr:colOff>
      <xdr:row>1</xdr:row>
      <xdr:rowOff>28575</xdr:rowOff>
    </xdr:from>
    <xdr:ext cx="1171575" cy="1076325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0" name="Shape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11" name="Shape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11</xdr:col>
      <xdr:colOff>0</xdr:colOff>
      <xdr:row>1</xdr:row>
      <xdr:rowOff>28575</xdr:rowOff>
    </xdr:from>
    <xdr:ext cx="1228725" cy="1076325"/>
    <xdr:pic>
      <xdr:nvPicPr>
        <xdr:cNvPr id="2" name="image7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619125</xdr:colOff>
      <xdr:row>1</xdr:row>
      <xdr:rowOff>390525</xdr:rowOff>
    </xdr:from>
    <xdr:ext cx="847725" cy="352425"/>
    <xdr:sp macro="" textlink="">
      <xdr:nvSpPr>
        <xdr:cNvPr id="12" name="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>
          <a:off x="4931663" y="3613313"/>
          <a:ext cx="828675" cy="33337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23</xdr:col>
      <xdr:colOff>47625</xdr:colOff>
      <xdr:row>1</xdr:row>
      <xdr:rowOff>47625</xdr:rowOff>
    </xdr:from>
    <xdr:ext cx="1019175" cy="904875"/>
    <xdr:pic>
      <xdr:nvPicPr>
        <xdr:cNvPr id="2" name="image6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</xdr:colOff>
      <xdr:row>1</xdr:row>
      <xdr:rowOff>381000</xdr:rowOff>
    </xdr:from>
    <xdr:ext cx="1181100" cy="381000"/>
    <xdr:sp macro="" textlink="">
      <xdr:nvSpPr>
        <xdr:cNvPr id="16" name="Shape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>
        <a:xfrm>
          <a:off x="4764975" y="3599025"/>
          <a:ext cx="1162050" cy="361950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13</xdr:col>
      <xdr:colOff>476250</xdr:colOff>
      <xdr:row>1</xdr:row>
      <xdr:rowOff>57150</xdr:rowOff>
    </xdr:from>
    <xdr:ext cx="676275" cy="1085850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5</xdr:col>
      <xdr:colOff>485775</xdr:colOff>
      <xdr:row>17</xdr:row>
      <xdr:rowOff>47625</xdr:rowOff>
    </xdr:from>
    <xdr:to>
      <xdr:col>10</xdr:col>
      <xdr:colOff>685800</xdr:colOff>
      <xdr:row>31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BDA7CB-A4FF-4DD6-97C7-ECAC3D48A8DF}"/>
            </a:ext>
            <a:ext uri="{147F2762-F138-4A5C-976F-8EAC2B608ADB}">
              <a16:predDERef xmlns:a16="http://schemas.microsoft.com/office/drawing/2014/main" pre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2" name="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EE67D9-C246-D249-9095-A04E26A97E39}"/>
            </a:ext>
          </a:extLst>
        </xdr:cNvPr>
        <xdr:cNvSpPr/>
      </xdr:nvSpPr>
      <xdr:spPr>
        <a:xfrm>
          <a:off x="3079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</xdr:col>
      <xdr:colOff>142875</xdr:colOff>
      <xdr:row>1</xdr:row>
      <xdr:rowOff>371475</xdr:rowOff>
    </xdr:from>
    <xdr:ext cx="847725" cy="352425"/>
    <xdr:sp macro="" textlink="">
      <xdr:nvSpPr>
        <xdr:cNvPr id="3" name="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BBFDEB-6C6D-B64B-ACF7-7FADE80C04BE}"/>
            </a:ext>
          </a:extLst>
        </xdr:cNvPr>
        <xdr:cNvSpPr/>
      </xdr:nvSpPr>
      <xdr:spPr>
        <a:xfrm>
          <a:off x="307975" y="561975"/>
          <a:ext cx="847725" cy="352425"/>
        </a:xfrm>
        <a:prstGeom prst="roundRect">
          <a:avLst>
            <a:gd name="adj" fmla="val 16667"/>
          </a:avLst>
        </a:prstGeom>
        <a:solidFill>
          <a:srgbClr val="00B0F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INICIO</a:t>
          </a:r>
          <a:endParaRPr sz="1400"/>
        </a:p>
      </xdr:txBody>
    </xdr:sp>
    <xdr:clientData fLocksWithSheet="0"/>
  </xdr:oneCellAnchor>
  <xdr:oneCellAnchor>
    <xdr:from>
      <xdr:col>16</xdr:col>
      <xdr:colOff>228600</xdr:colOff>
      <xdr:row>1</xdr:row>
      <xdr:rowOff>19050</xdr:rowOff>
    </xdr:from>
    <xdr:ext cx="1181100" cy="1076325"/>
    <xdr:pic>
      <xdr:nvPicPr>
        <xdr:cNvPr id="4" name="image2.png">
          <a:extLst>
            <a:ext uri="{FF2B5EF4-FFF2-40B4-BE49-F238E27FC236}">
              <a16:creationId xmlns:a16="http://schemas.microsoft.com/office/drawing/2014/main" id="{46591A29-C5E5-5F4B-94B6-3B12030A49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328400" y="209550"/>
          <a:ext cx="1181100" cy="10763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8"/>
  <sheetViews>
    <sheetView tabSelected="1" workbookViewId="0">
      <selection activeCell="C2" sqref="C2:Q2"/>
    </sheetView>
  </sheetViews>
  <sheetFormatPr baseColWidth="10" defaultColWidth="12.58203125" defaultRowHeight="15" customHeight="1"/>
  <cols>
    <col min="1" max="1" width="2.08203125" customWidth="1"/>
    <col min="2" max="2" width="23.08203125" customWidth="1"/>
    <col min="3" max="3" width="12.5" customWidth="1"/>
    <col min="4" max="4" width="10" customWidth="1"/>
    <col min="5" max="5" width="9.33203125" customWidth="1"/>
    <col min="6" max="6" width="10.5" customWidth="1"/>
    <col min="7" max="7" width="9.33203125" customWidth="1"/>
    <col min="8" max="14" width="10.5" customWidth="1"/>
    <col min="15" max="15" width="11.58203125" customWidth="1"/>
    <col min="16" max="16" width="3.5" customWidth="1"/>
    <col min="17" max="17" width="16.58203125" customWidth="1"/>
    <col min="18" max="18" width="15.08203125" customWidth="1"/>
    <col min="19" max="26" width="10" customWidth="1"/>
  </cols>
  <sheetData>
    <row r="1" spans="1:26" ht="14.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91.5" customHeight="1">
      <c r="A2" s="83"/>
      <c r="B2" s="2"/>
      <c r="C2" s="184" t="s">
        <v>0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4"/>
      <c r="S2" s="83"/>
      <c r="T2" s="83"/>
      <c r="U2" s="83"/>
      <c r="V2" s="83"/>
      <c r="W2" s="83"/>
      <c r="X2" s="83"/>
      <c r="Y2" s="83"/>
      <c r="Z2" s="83"/>
    </row>
    <row r="3" spans="1:26" ht="17.25" customHeight="1">
      <c r="A3" s="83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5"/>
      <c r="S3" s="83"/>
      <c r="T3" s="83"/>
      <c r="U3" s="83"/>
      <c r="V3" s="83"/>
      <c r="W3" s="83"/>
      <c r="X3" s="83"/>
      <c r="Y3" s="83"/>
      <c r="Z3" s="83"/>
    </row>
    <row r="4" spans="1:26" ht="17.25" customHeight="1">
      <c r="A4" s="83"/>
      <c r="B4" s="186" t="s">
        <v>1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6"/>
      <c r="P4" s="6"/>
      <c r="Q4" s="186" t="s">
        <v>2</v>
      </c>
      <c r="R4" s="187"/>
      <c r="S4" s="83"/>
      <c r="T4" s="83"/>
      <c r="U4" s="83"/>
      <c r="V4" s="83"/>
      <c r="W4" s="83"/>
      <c r="X4" s="83"/>
      <c r="Y4" s="83"/>
      <c r="Z4" s="83"/>
    </row>
    <row r="5" spans="1:26" ht="17.25" customHeight="1">
      <c r="A5" s="83"/>
      <c r="B5" s="84" t="s">
        <v>3</v>
      </c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  <c r="P5" s="6"/>
      <c r="Q5" s="85" t="s">
        <v>17</v>
      </c>
      <c r="R5" s="85" t="s">
        <v>18</v>
      </c>
      <c r="S5" s="83"/>
      <c r="T5" s="83"/>
      <c r="U5" s="83"/>
      <c r="V5" s="83"/>
      <c r="W5" s="83"/>
      <c r="X5" s="83"/>
      <c r="Y5" s="83"/>
      <c r="Z5" s="83"/>
    </row>
    <row r="6" spans="1:26" ht="17.25" customHeight="1">
      <c r="A6" s="83"/>
      <c r="B6" s="86" t="s">
        <v>19</v>
      </c>
      <c r="C6" s="87">
        <f t="shared" ref="C6:O6" si="0">SUM(C7:C9)</f>
        <v>15653.191999999999</v>
      </c>
      <c r="D6" s="87">
        <f t="shared" si="0"/>
        <v>20319.951999999994</v>
      </c>
      <c r="E6" s="87">
        <f t="shared" si="0"/>
        <v>19391.572999999997</v>
      </c>
      <c r="F6" s="87">
        <f t="shared" si="0"/>
        <v>20754.036000000004</v>
      </c>
      <c r="G6" s="87">
        <f t="shared" si="0"/>
        <v>21420.198000000015</v>
      </c>
      <c r="H6" s="87">
        <f t="shared" si="0"/>
        <v>18074.275999999991</v>
      </c>
      <c r="I6" s="87">
        <f t="shared" si="0"/>
        <v>19955.923999999999</v>
      </c>
      <c r="J6" s="87">
        <f t="shared" si="0"/>
        <v>20376.323000000004</v>
      </c>
      <c r="K6" s="87">
        <f t="shared" si="0"/>
        <v>20818.333999999999</v>
      </c>
      <c r="L6" s="87">
        <f t="shared" si="0"/>
        <v>20604.063000000002</v>
      </c>
      <c r="M6" s="87">
        <f t="shared" si="0"/>
        <v>20328.915999999997</v>
      </c>
      <c r="N6" s="87">
        <f t="shared" si="0"/>
        <v>18249.273000000005</v>
      </c>
      <c r="O6" s="88">
        <f t="shared" si="0"/>
        <v>235946.06000000003</v>
      </c>
      <c r="P6" s="6"/>
      <c r="Q6" s="86" t="s">
        <v>19</v>
      </c>
      <c r="R6" s="89">
        <f>SUM(R7:R9)</f>
        <v>568</v>
      </c>
      <c r="S6" s="83"/>
      <c r="T6" s="83"/>
      <c r="U6" s="83"/>
      <c r="V6" s="83"/>
      <c r="W6" s="83"/>
      <c r="X6" s="83"/>
      <c r="Y6" s="83"/>
      <c r="Z6" s="83"/>
    </row>
    <row r="7" spans="1:26" ht="14.25" customHeight="1">
      <c r="A7" s="83"/>
      <c r="B7" s="8" t="s">
        <v>20</v>
      </c>
      <c r="C7" s="9">
        <v>9729.3069999999989</v>
      </c>
      <c r="D7" s="9">
        <v>13509.906999999994</v>
      </c>
      <c r="E7" s="9">
        <v>11983.833000000001</v>
      </c>
      <c r="F7" s="9">
        <v>11998.367000000002</v>
      </c>
      <c r="G7" s="9">
        <v>12854.250000000015</v>
      </c>
      <c r="H7" s="9">
        <v>11333.113999999994</v>
      </c>
      <c r="I7" s="9">
        <v>12666.401999999998</v>
      </c>
      <c r="J7" s="9">
        <v>12898.431000000004</v>
      </c>
      <c r="K7" s="9">
        <v>12716.715</v>
      </c>
      <c r="L7" s="9">
        <v>12782.858000000002</v>
      </c>
      <c r="M7" s="9">
        <v>12704.632999999996</v>
      </c>
      <c r="N7" s="9">
        <v>11709.420000000004</v>
      </c>
      <c r="O7" s="82">
        <f t="shared" ref="O7:O9" si="1">SUM(C7:N7)</f>
        <v>146887.23700000002</v>
      </c>
      <c r="P7" s="6"/>
      <c r="Q7" s="8" t="s">
        <v>21</v>
      </c>
      <c r="R7" s="9">
        <v>296</v>
      </c>
      <c r="S7" s="83"/>
      <c r="T7" s="83"/>
      <c r="U7" s="83"/>
      <c r="V7" s="83"/>
      <c r="W7" s="83"/>
      <c r="X7" s="83"/>
      <c r="Y7" s="83"/>
      <c r="Z7" s="83"/>
    </row>
    <row r="8" spans="1:26" ht="15" customHeight="1">
      <c r="A8" s="83"/>
      <c r="B8" s="8" t="s">
        <v>22</v>
      </c>
      <c r="C8" s="9">
        <v>2039.087</v>
      </c>
      <c r="D8" s="9">
        <v>2178.6849999999999</v>
      </c>
      <c r="E8" s="9">
        <v>3333.6619999999989</v>
      </c>
      <c r="F8" s="9">
        <v>4852.6390000000019</v>
      </c>
      <c r="G8" s="9">
        <v>3853.1569999999992</v>
      </c>
      <c r="H8" s="9">
        <v>2828.567</v>
      </c>
      <c r="I8" s="9">
        <v>2723.1150000000002</v>
      </c>
      <c r="J8" s="9">
        <v>2975.1930000000002</v>
      </c>
      <c r="K8" s="9">
        <v>3560.1219999999998</v>
      </c>
      <c r="L8" s="9">
        <v>2988.8270000000002</v>
      </c>
      <c r="M8" s="9">
        <v>3510.3</v>
      </c>
      <c r="N8" s="9">
        <v>2512.3229999999999</v>
      </c>
      <c r="O8" s="82">
        <f t="shared" si="1"/>
        <v>37355.676999999996</v>
      </c>
      <c r="P8" s="6"/>
      <c r="Q8" s="8" t="s">
        <v>22</v>
      </c>
      <c r="R8" s="9">
        <v>160</v>
      </c>
      <c r="S8" s="83"/>
      <c r="T8" s="9"/>
      <c r="U8" s="83"/>
      <c r="V8" s="83"/>
      <c r="W8" s="83"/>
      <c r="X8" s="83"/>
      <c r="Y8" s="83"/>
      <c r="Z8" s="83"/>
    </row>
    <row r="9" spans="1:26" ht="14.25" customHeight="1">
      <c r="A9" s="83"/>
      <c r="B9" s="8" t="s">
        <v>23</v>
      </c>
      <c r="C9" s="10">
        <v>3884.7980000000007</v>
      </c>
      <c r="D9" s="9">
        <v>4631.3599999999997</v>
      </c>
      <c r="E9" s="9">
        <v>4074.0779999999995</v>
      </c>
      <c r="F9" s="9">
        <v>3903.0299999999997</v>
      </c>
      <c r="G9" s="9">
        <v>4712.7910000000002</v>
      </c>
      <c r="H9" s="9">
        <v>3912.5949999999993</v>
      </c>
      <c r="I9" s="9">
        <v>4566.4070000000011</v>
      </c>
      <c r="J9" s="9">
        <v>4502.6990000000005</v>
      </c>
      <c r="K9" s="9">
        <v>4541.4969999999994</v>
      </c>
      <c r="L9" s="9">
        <v>4832.3779999999988</v>
      </c>
      <c r="M9" s="9">
        <v>4113.9829999999984</v>
      </c>
      <c r="N9" s="9">
        <v>4027.5299999999997</v>
      </c>
      <c r="O9" s="82">
        <f t="shared" si="1"/>
        <v>51703.146000000001</v>
      </c>
      <c r="P9" s="6"/>
      <c r="Q9" s="8" t="s">
        <v>23</v>
      </c>
      <c r="R9" s="9">
        <v>112</v>
      </c>
      <c r="S9" s="83"/>
      <c r="T9" s="9"/>
      <c r="U9" s="83"/>
      <c r="V9" s="83"/>
      <c r="W9" s="83"/>
      <c r="X9" s="83"/>
      <c r="Y9" s="83"/>
      <c r="Z9" s="83"/>
    </row>
    <row r="10" spans="1:26" ht="18" customHeight="1">
      <c r="A10" s="83"/>
      <c r="B10" s="86" t="s">
        <v>24</v>
      </c>
      <c r="C10" s="90">
        <f t="shared" ref="C10:O10" si="2">SUM(C11:C13)</f>
        <v>9207.132999999998</v>
      </c>
      <c r="D10" s="90">
        <f t="shared" si="2"/>
        <v>11444.885000000022</v>
      </c>
      <c r="E10" s="90">
        <f t="shared" si="2"/>
        <v>11644.148999999999</v>
      </c>
      <c r="F10" s="90">
        <f t="shared" si="2"/>
        <v>10128.571999999995</v>
      </c>
      <c r="G10" s="90">
        <f t="shared" si="2"/>
        <v>12348.932999999966</v>
      </c>
      <c r="H10" s="90">
        <f t="shared" si="2"/>
        <v>10115.606000000007</v>
      </c>
      <c r="I10" s="90">
        <f t="shared" si="2"/>
        <v>11213.963999999994</v>
      </c>
      <c r="J10" s="90">
        <f t="shared" si="2"/>
        <v>11105.409999999993</v>
      </c>
      <c r="K10" s="90">
        <f t="shared" si="2"/>
        <v>11716.388000000003</v>
      </c>
      <c r="L10" s="90">
        <f t="shared" si="2"/>
        <v>13073.858000000006</v>
      </c>
      <c r="M10" s="90">
        <f t="shared" si="2"/>
        <v>9751.8160000000171</v>
      </c>
      <c r="N10" s="90">
        <f t="shared" si="2"/>
        <v>9036.0129999999899</v>
      </c>
      <c r="O10" s="88">
        <f t="shared" si="2"/>
        <v>130786.72700000001</v>
      </c>
      <c r="P10" s="6"/>
      <c r="Q10" s="86" t="s">
        <v>24</v>
      </c>
      <c r="R10" s="89">
        <f>SUM(R11:R13)</f>
        <v>712</v>
      </c>
      <c r="S10" s="83"/>
      <c r="T10" s="83"/>
      <c r="U10" s="83"/>
      <c r="V10" s="83"/>
      <c r="W10" s="83"/>
      <c r="X10" s="83"/>
      <c r="Y10" s="83"/>
      <c r="Z10" s="83"/>
    </row>
    <row r="11" spans="1:26" ht="12.75" customHeight="1">
      <c r="A11" s="83"/>
      <c r="B11" s="8" t="s">
        <v>20</v>
      </c>
      <c r="C11" s="9">
        <v>7623.2449999999972</v>
      </c>
      <c r="D11" s="9">
        <v>9587.9760000000224</v>
      </c>
      <c r="E11" s="9">
        <v>9774.5759999999991</v>
      </c>
      <c r="F11" s="9">
        <v>8550.8169999999955</v>
      </c>
      <c r="G11" s="9">
        <v>10088.388999999966</v>
      </c>
      <c r="H11" s="9">
        <v>8485.927000000007</v>
      </c>
      <c r="I11" s="9">
        <v>9337.6559999999954</v>
      </c>
      <c r="J11" s="9">
        <v>9364.5199999999932</v>
      </c>
      <c r="K11" s="9">
        <v>9851.9420000000027</v>
      </c>
      <c r="L11" s="9">
        <v>11020.889000000005</v>
      </c>
      <c r="M11" s="9">
        <v>7951.4340000000175</v>
      </c>
      <c r="N11" s="9">
        <v>7452.7969999999896</v>
      </c>
      <c r="O11" s="82">
        <f t="shared" ref="O11:O13" si="3">SUM(C11:N11)</f>
        <v>109090.16800000001</v>
      </c>
      <c r="P11" s="6"/>
      <c r="Q11" s="8" t="s">
        <v>20</v>
      </c>
      <c r="R11">
        <v>293</v>
      </c>
      <c r="S11" s="83"/>
      <c r="T11" s="9"/>
      <c r="U11" s="83"/>
      <c r="V11" s="83"/>
      <c r="W11" s="83"/>
      <c r="X11" s="83"/>
      <c r="Y11" s="83"/>
      <c r="Z11" s="83"/>
    </row>
    <row r="12" spans="1:26" ht="12" customHeight="1">
      <c r="A12" s="1"/>
      <c r="B12" s="8" t="s">
        <v>22</v>
      </c>
      <c r="C12" s="9">
        <v>482.24200000000047</v>
      </c>
      <c r="D12" s="9">
        <v>618.09499999999991</v>
      </c>
      <c r="E12" s="9">
        <v>625.51699999999971</v>
      </c>
      <c r="F12" s="9">
        <v>579.9190000000001</v>
      </c>
      <c r="G12" s="9">
        <v>958.09700000000021</v>
      </c>
      <c r="H12" s="9">
        <v>593.22599999999977</v>
      </c>
      <c r="I12" s="9">
        <v>569.41399999999965</v>
      </c>
      <c r="J12" s="9">
        <v>545.64499999999975</v>
      </c>
      <c r="K12" s="9">
        <v>531.57799999999997</v>
      </c>
      <c r="L12" s="9">
        <v>687.87699999999995</v>
      </c>
      <c r="M12" s="9">
        <v>544.37099999999987</v>
      </c>
      <c r="N12" s="9">
        <v>474.93599999999998</v>
      </c>
      <c r="O12" s="82">
        <f t="shared" si="3"/>
        <v>7210.9169999999986</v>
      </c>
      <c r="P12" s="1"/>
      <c r="Q12" s="8" t="s">
        <v>22</v>
      </c>
      <c r="R12" s="9">
        <v>240</v>
      </c>
      <c r="S12" s="1"/>
      <c r="T12" s="9"/>
      <c r="U12" s="1"/>
      <c r="V12" s="1"/>
      <c r="W12" s="1"/>
      <c r="X12" s="1"/>
      <c r="Y12" s="1"/>
      <c r="Z12" s="1"/>
    </row>
    <row r="13" spans="1:26" ht="12" customHeight="1">
      <c r="A13" s="1"/>
      <c r="B13" s="8" t="s">
        <v>25</v>
      </c>
      <c r="C13" s="9">
        <v>1101.646</v>
      </c>
      <c r="D13" s="9">
        <v>1238.8140000000001</v>
      </c>
      <c r="E13" s="9">
        <v>1244.0559999999998</v>
      </c>
      <c r="F13" s="9">
        <v>997.83599999999979</v>
      </c>
      <c r="G13" s="11">
        <v>1302.4470000000001</v>
      </c>
      <c r="H13" s="9">
        <v>1036.453</v>
      </c>
      <c r="I13" s="9">
        <v>1306.8939999999998</v>
      </c>
      <c r="J13" s="9">
        <v>1195.2449999999992</v>
      </c>
      <c r="K13" s="9">
        <v>1332.8680000000002</v>
      </c>
      <c r="L13" s="9">
        <v>1365.0920000000006</v>
      </c>
      <c r="M13" s="9">
        <v>1256.011</v>
      </c>
      <c r="N13" s="9">
        <v>1108.2800000000004</v>
      </c>
      <c r="O13" s="82">
        <f t="shared" si="3"/>
        <v>14485.642</v>
      </c>
      <c r="P13" s="1"/>
      <c r="Q13" s="8" t="s">
        <v>25</v>
      </c>
      <c r="R13" s="9">
        <v>179</v>
      </c>
      <c r="S13" s="1"/>
      <c r="T13" s="9"/>
      <c r="U13" s="1"/>
      <c r="V13" s="1"/>
      <c r="W13" s="1"/>
      <c r="X13" s="1"/>
      <c r="Y13" s="1"/>
      <c r="Z13" s="1"/>
    </row>
    <row r="14" spans="1:26" ht="18.75" customHeight="1">
      <c r="A14" s="1"/>
      <c r="B14" s="12" t="s">
        <v>16</v>
      </c>
      <c r="C14" s="13">
        <f t="shared" ref="C14:O14" si="4">C10+C6</f>
        <v>24860.324999999997</v>
      </c>
      <c r="D14" s="13">
        <f t="shared" si="4"/>
        <v>31764.837000000014</v>
      </c>
      <c r="E14" s="13">
        <f t="shared" si="4"/>
        <v>31035.721999999994</v>
      </c>
      <c r="F14" s="13">
        <f t="shared" si="4"/>
        <v>30882.608</v>
      </c>
      <c r="G14" s="13">
        <f t="shared" si="4"/>
        <v>33769.130999999979</v>
      </c>
      <c r="H14" s="13">
        <f t="shared" si="4"/>
        <v>28189.881999999998</v>
      </c>
      <c r="I14" s="13">
        <f t="shared" si="4"/>
        <v>31169.887999999992</v>
      </c>
      <c r="J14" s="13">
        <f t="shared" si="4"/>
        <v>31481.732999999997</v>
      </c>
      <c r="K14" s="13">
        <f t="shared" si="4"/>
        <v>32534.722000000002</v>
      </c>
      <c r="L14" s="13">
        <f t="shared" si="4"/>
        <v>33677.921000000009</v>
      </c>
      <c r="M14" s="13">
        <f t="shared" si="4"/>
        <v>30080.732000000015</v>
      </c>
      <c r="N14" s="13">
        <f t="shared" si="4"/>
        <v>27285.285999999993</v>
      </c>
      <c r="O14" s="13">
        <f t="shared" si="4"/>
        <v>366732.78700000001</v>
      </c>
      <c r="P14" s="1"/>
      <c r="Q14" s="12" t="s">
        <v>16</v>
      </c>
      <c r="R14" s="13">
        <f>R10+R6</f>
        <v>1280</v>
      </c>
      <c r="S14" s="1"/>
      <c r="U14" s="1"/>
      <c r="V14" s="1"/>
      <c r="W14" s="1"/>
      <c r="X14" s="1"/>
      <c r="Y14" s="1"/>
      <c r="Z14" s="1"/>
    </row>
    <row r="15" spans="1:26" ht="12.75" customHeight="1">
      <c r="A15" s="1"/>
      <c r="B15" s="8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5">
      <c r="A17" s="1"/>
      <c r="B17" s="186" t="s">
        <v>26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4"/>
      <c r="P17" s="1"/>
      <c r="S17" s="1"/>
      <c r="T17" s="1"/>
      <c r="U17" s="1"/>
      <c r="V17" s="1"/>
      <c r="W17" s="1"/>
      <c r="X17" s="1"/>
      <c r="Y17" s="1"/>
      <c r="Z17" s="1"/>
    </row>
    <row r="18" spans="1:26" ht="14.5">
      <c r="A18" s="15"/>
      <c r="B18" s="85" t="s">
        <v>27</v>
      </c>
      <c r="C18" s="85" t="s">
        <v>4</v>
      </c>
      <c r="D18" s="85" t="s">
        <v>5</v>
      </c>
      <c r="E18" s="85" t="s">
        <v>6</v>
      </c>
      <c r="F18" s="85" t="s">
        <v>7</v>
      </c>
      <c r="G18" s="85" t="s">
        <v>8</v>
      </c>
      <c r="H18" s="85" t="s">
        <v>9</v>
      </c>
      <c r="I18" s="85" t="s">
        <v>10</v>
      </c>
      <c r="J18" s="85" t="s">
        <v>11</v>
      </c>
      <c r="K18" s="85" t="s">
        <v>12</v>
      </c>
      <c r="L18" s="85" t="s">
        <v>13</v>
      </c>
      <c r="M18" s="85" t="s">
        <v>14</v>
      </c>
      <c r="N18" s="85" t="s">
        <v>15</v>
      </c>
      <c r="O18" s="85" t="s">
        <v>16</v>
      </c>
      <c r="P18" s="15"/>
      <c r="Q18" s="1"/>
      <c r="R18" s="1"/>
      <c r="S18" s="15"/>
      <c r="T18" s="15"/>
      <c r="U18" s="15"/>
      <c r="V18" s="15"/>
      <c r="W18" s="15"/>
      <c r="X18" s="15"/>
      <c r="Y18" s="15"/>
      <c r="Z18" s="15"/>
    </row>
    <row r="19" spans="1:26" ht="15.75" customHeight="1">
      <c r="A19" s="1"/>
      <c r="B19" s="1" t="s">
        <v>19</v>
      </c>
      <c r="C19" s="14">
        <f>C6*0.9</f>
        <v>14087.872799999999</v>
      </c>
      <c r="D19" s="14">
        <f t="shared" ref="D19:N19" si="5">D6*0.9</f>
        <v>18287.956799999996</v>
      </c>
      <c r="E19" s="14">
        <f t="shared" si="5"/>
        <v>17452.415699999998</v>
      </c>
      <c r="F19" s="14">
        <f t="shared" si="5"/>
        <v>18678.632400000002</v>
      </c>
      <c r="G19" s="14">
        <f t="shared" si="5"/>
        <v>19278.178200000013</v>
      </c>
      <c r="H19" s="14">
        <f t="shared" si="5"/>
        <v>16266.848399999992</v>
      </c>
      <c r="I19" s="14">
        <f t="shared" si="5"/>
        <v>17960.331600000001</v>
      </c>
      <c r="J19" s="14">
        <f t="shared" si="5"/>
        <v>18338.690700000003</v>
      </c>
      <c r="K19" s="14">
        <f t="shared" si="5"/>
        <v>18736.500599999999</v>
      </c>
      <c r="L19" s="14">
        <f t="shared" si="5"/>
        <v>18543.656700000003</v>
      </c>
      <c r="M19" s="14">
        <f t="shared" si="5"/>
        <v>18296.024399999998</v>
      </c>
      <c r="N19" s="14">
        <f t="shared" si="5"/>
        <v>16424.345700000005</v>
      </c>
      <c r="O19" s="14">
        <f t="shared" ref="O19:O23" si="6">+SUM(C19:N19)</f>
        <v>212351.454</v>
      </c>
      <c r="P19" s="1"/>
      <c r="Q19" s="77"/>
      <c r="R19" s="15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" t="s">
        <v>24</v>
      </c>
      <c r="C20" s="14">
        <f t="shared" ref="C20:N20" si="7">C10*0.9</f>
        <v>8286.4196999999986</v>
      </c>
      <c r="D20" s="14">
        <f t="shared" si="7"/>
        <v>10300.396500000021</v>
      </c>
      <c r="E20" s="14">
        <f t="shared" si="7"/>
        <v>10479.7341</v>
      </c>
      <c r="F20" s="14">
        <f t="shared" si="7"/>
        <v>9115.7147999999961</v>
      </c>
      <c r="G20" s="14">
        <f t="shared" si="7"/>
        <v>11114.03969999997</v>
      </c>
      <c r="H20" s="14">
        <f t="shared" si="7"/>
        <v>9104.0454000000063</v>
      </c>
      <c r="I20" s="14">
        <f t="shared" si="7"/>
        <v>10092.567599999995</v>
      </c>
      <c r="J20" s="14">
        <f t="shared" si="7"/>
        <v>9994.8689999999933</v>
      </c>
      <c r="K20" s="14">
        <f t="shared" si="7"/>
        <v>10544.749200000002</v>
      </c>
      <c r="L20" s="14">
        <f t="shared" si="7"/>
        <v>11766.472200000006</v>
      </c>
      <c r="M20" s="14">
        <f t="shared" si="7"/>
        <v>8776.6344000000154</v>
      </c>
      <c r="N20" s="14">
        <f t="shared" si="7"/>
        <v>8132.4116999999915</v>
      </c>
      <c r="O20" s="14">
        <f t="shared" si="6"/>
        <v>117708.05429999999</v>
      </c>
      <c r="P20" s="1"/>
      <c r="Q20" s="14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 t="s">
        <v>28</v>
      </c>
      <c r="C21" s="14">
        <f>C6*10/100</f>
        <v>1565.3191999999999</v>
      </c>
      <c r="D21" s="14">
        <f t="shared" ref="D21:N21" si="8">D6*10/100</f>
        <v>2031.9951999999994</v>
      </c>
      <c r="E21" s="14">
        <f t="shared" si="8"/>
        <v>1939.1572999999999</v>
      </c>
      <c r="F21" s="14">
        <f t="shared" si="8"/>
        <v>2075.4036000000006</v>
      </c>
      <c r="G21" s="14">
        <f t="shared" si="8"/>
        <v>2142.0198000000014</v>
      </c>
      <c r="H21" s="14">
        <f t="shared" si="8"/>
        <v>1807.4275999999988</v>
      </c>
      <c r="I21" s="14">
        <f t="shared" si="8"/>
        <v>1995.5924</v>
      </c>
      <c r="J21" s="14">
        <f t="shared" si="8"/>
        <v>2037.6323000000004</v>
      </c>
      <c r="K21" s="14">
        <f t="shared" si="8"/>
        <v>2081.8334</v>
      </c>
      <c r="L21" s="14">
        <f t="shared" si="8"/>
        <v>2060.4063000000001</v>
      </c>
      <c r="M21" s="14">
        <f t="shared" si="8"/>
        <v>2032.8915999999997</v>
      </c>
      <c r="N21" s="14">
        <f t="shared" si="8"/>
        <v>1824.9273000000003</v>
      </c>
      <c r="O21" s="14">
        <f t="shared" si="6"/>
        <v>23594.606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 t="s">
        <v>29</v>
      </c>
      <c r="C22" s="14">
        <f t="shared" ref="C22:N22" si="9">C10*10/100</f>
        <v>920.71329999999989</v>
      </c>
      <c r="D22" s="14">
        <f t="shared" si="9"/>
        <v>1144.4885000000022</v>
      </c>
      <c r="E22" s="14">
        <f t="shared" si="9"/>
        <v>1164.4149</v>
      </c>
      <c r="F22" s="14">
        <f t="shared" si="9"/>
        <v>1012.8571999999995</v>
      </c>
      <c r="G22" s="14">
        <f t="shared" si="9"/>
        <v>1234.8932999999968</v>
      </c>
      <c r="H22" s="14">
        <f t="shared" si="9"/>
        <v>1011.5606000000007</v>
      </c>
      <c r="I22" s="14">
        <f t="shared" si="9"/>
        <v>1121.3963999999994</v>
      </c>
      <c r="J22" s="14">
        <f t="shared" si="9"/>
        <v>1110.5409999999993</v>
      </c>
      <c r="K22" s="14">
        <f t="shared" si="9"/>
        <v>1171.6388000000004</v>
      </c>
      <c r="L22" s="14">
        <f t="shared" si="9"/>
        <v>1307.3858000000007</v>
      </c>
      <c r="M22" s="14">
        <f t="shared" si="9"/>
        <v>975.18160000000182</v>
      </c>
      <c r="N22" s="14">
        <f t="shared" si="9"/>
        <v>903.60129999999901</v>
      </c>
      <c r="O22" s="14">
        <f t="shared" si="6"/>
        <v>13078.672699999999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6" t="s">
        <v>16</v>
      </c>
      <c r="C23" s="17">
        <f>+SUM(C19:C22)</f>
        <v>24860.324999999993</v>
      </c>
      <c r="D23" s="17">
        <f t="shared" ref="D23:N23" si="10">+SUM(D19:D22)</f>
        <v>31764.837000000018</v>
      </c>
      <c r="E23" s="17">
        <f t="shared" si="10"/>
        <v>31035.721999999998</v>
      </c>
      <c r="F23" s="17">
        <f t="shared" si="10"/>
        <v>30882.607999999997</v>
      </c>
      <c r="G23" s="17">
        <f t="shared" si="10"/>
        <v>33769.130999999979</v>
      </c>
      <c r="H23" s="17">
        <f t="shared" si="10"/>
        <v>28189.881999999998</v>
      </c>
      <c r="I23" s="17">
        <f t="shared" si="10"/>
        <v>31169.887999999995</v>
      </c>
      <c r="J23" s="17">
        <f t="shared" si="10"/>
        <v>31481.733</v>
      </c>
      <c r="K23" s="17">
        <f t="shared" si="10"/>
        <v>32534.722000000002</v>
      </c>
      <c r="L23" s="17">
        <f t="shared" si="10"/>
        <v>33677.921000000009</v>
      </c>
      <c r="M23" s="17">
        <f t="shared" si="10"/>
        <v>30080.732000000015</v>
      </c>
      <c r="N23" s="17">
        <f t="shared" si="10"/>
        <v>27285.285999999993</v>
      </c>
      <c r="O23" s="17">
        <f t="shared" si="6"/>
        <v>366732.78700000001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9.25" customHeight="1">
      <c r="A24" s="1"/>
      <c r="B24" s="188" t="s">
        <v>30</v>
      </c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8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5">
    <mergeCell ref="C2:Q2"/>
    <mergeCell ref="B4:N4"/>
    <mergeCell ref="Q4:R4"/>
    <mergeCell ref="B17:N17"/>
    <mergeCell ref="B24:O24"/>
  </mergeCells>
  <pageMargins left="0.7" right="0.7" top="0.75" bottom="0.75" header="0" footer="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2:S1000"/>
  <sheetViews>
    <sheetView workbookViewId="0">
      <selection activeCell="S30" sqref="S30"/>
    </sheetView>
  </sheetViews>
  <sheetFormatPr baseColWidth="10" defaultColWidth="12.58203125" defaultRowHeight="15" customHeight="1"/>
  <cols>
    <col min="1" max="1" width="3.5" customWidth="1"/>
    <col min="2" max="2" width="16.5" customWidth="1"/>
    <col min="3" max="3" width="10.08203125" customWidth="1"/>
    <col min="4" max="4" width="3.5" customWidth="1"/>
    <col min="5" max="5" width="4.58203125" customWidth="1"/>
    <col min="6" max="6" width="3.33203125" customWidth="1"/>
    <col min="7" max="7" width="4.08203125" customWidth="1"/>
    <col min="8" max="8" width="3.33203125" customWidth="1"/>
    <col min="9" max="9" width="2.83203125" customWidth="1"/>
    <col min="10" max="13" width="3.58203125" customWidth="1"/>
    <col min="14" max="14" width="3" customWidth="1"/>
    <col min="15" max="15" width="10.83203125" customWidth="1"/>
    <col min="16" max="16" width="15.08203125" customWidth="1"/>
    <col min="17" max="17" width="17.08203125" customWidth="1"/>
    <col min="18" max="18" width="13" customWidth="1"/>
    <col min="19" max="26" width="9.33203125" customWidth="1"/>
  </cols>
  <sheetData>
    <row r="2" spans="2:19" ht="91.5" customHeight="1">
      <c r="B2" s="2"/>
      <c r="C2" s="19"/>
      <c r="D2" s="184" t="s">
        <v>163</v>
      </c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9"/>
    </row>
    <row r="5" spans="2:19" ht="17.25" customHeight="1">
      <c r="B5" s="97" t="s">
        <v>164</v>
      </c>
      <c r="C5" s="97" t="s">
        <v>165</v>
      </c>
      <c r="D5" s="97"/>
      <c r="E5" s="97"/>
      <c r="F5" s="45"/>
      <c r="G5" s="45"/>
      <c r="H5" s="69"/>
      <c r="I5" s="69"/>
      <c r="J5" s="69"/>
      <c r="K5" s="69"/>
      <c r="L5" s="69"/>
      <c r="M5" s="69"/>
      <c r="N5" s="69"/>
      <c r="O5" s="69"/>
      <c r="P5" s="69"/>
      <c r="Q5" s="69"/>
      <c r="R5" s="83"/>
      <c r="S5" s="1"/>
    </row>
    <row r="7" spans="2:19" ht="14.5">
      <c r="B7" s="15" t="s">
        <v>166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200" t="s">
        <v>167</v>
      </c>
      <c r="Q7" s="200" t="s">
        <v>168</v>
      </c>
      <c r="R7" s="201" t="s">
        <v>169</v>
      </c>
    </row>
    <row r="8" spans="2:19" ht="14.5">
      <c r="B8" s="15" t="s">
        <v>170</v>
      </c>
      <c r="C8" s="70" t="s">
        <v>4</v>
      </c>
      <c r="D8" s="15" t="s">
        <v>5</v>
      </c>
      <c r="E8" s="15" t="s">
        <v>6</v>
      </c>
      <c r="F8" s="15" t="s">
        <v>7</v>
      </c>
      <c r="G8" s="15" t="s">
        <v>8</v>
      </c>
      <c r="H8" s="15" t="s">
        <v>9</v>
      </c>
      <c r="I8" s="15" t="s">
        <v>10</v>
      </c>
      <c r="J8" s="15" t="s">
        <v>11</v>
      </c>
      <c r="K8" s="15" t="s">
        <v>12</v>
      </c>
      <c r="L8" s="15" t="s">
        <v>13</v>
      </c>
      <c r="M8" s="15" t="s">
        <v>14</v>
      </c>
      <c r="N8" s="15" t="s">
        <v>15</v>
      </c>
      <c r="O8" s="15" t="s">
        <v>16</v>
      </c>
      <c r="P8" s="191"/>
      <c r="Q8" s="191"/>
      <c r="R8" s="191"/>
    </row>
    <row r="9" spans="2:19" ht="14.5">
      <c r="B9" s="1" t="s">
        <v>171</v>
      </c>
      <c r="C9" s="112"/>
      <c r="D9" s="112">
        <v>2</v>
      </c>
      <c r="E9" s="112"/>
      <c r="F9" s="112">
        <v>2</v>
      </c>
      <c r="G9" s="112"/>
      <c r="H9" s="112"/>
      <c r="I9" s="112"/>
      <c r="J9" s="112">
        <v>2</v>
      </c>
      <c r="K9" s="112">
        <v>5</v>
      </c>
      <c r="L9" s="112"/>
      <c r="M9" s="112"/>
      <c r="N9" s="112"/>
      <c r="O9" s="112">
        <f t="shared" ref="O9:O19" si="0">SUM(C9:N9)</f>
        <v>11</v>
      </c>
      <c r="P9" s="1">
        <v>803.7</v>
      </c>
      <c r="Q9" s="1">
        <v>4031.4</v>
      </c>
      <c r="R9" s="1">
        <v>214</v>
      </c>
    </row>
    <row r="10" spans="2:19" ht="14.5">
      <c r="B10" s="1" t="s">
        <v>172</v>
      </c>
      <c r="C10" s="112">
        <v>3</v>
      </c>
      <c r="D10" s="112"/>
      <c r="E10" s="112"/>
      <c r="F10" s="112"/>
      <c r="G10" s="112">
        <v>22</v>
      </c>
      <c r="H10" s="112">
        <v>16</v>
      </c>
      <c r="I10" s="112">
        <v>6</v>
      </c>
      <c r="J10" s="112"/>
      <c r="K10" s="112"/>
      <c r="L10" s="112">
        <v>12</v>
      </c>
      <c r="M10" s="112">
        <v>2</v>
      </c>
      <c r="N10" s="112"/>
      <c r="O10" s="112">
        <f t="shared" si="0"/>
        <v>61</v>
      </c>
      <c r="P10" s="1">
        <v>9316.7000000000007</v>
      </c>
      <c r="Q10" s="1">
        <v>8117.9</v>
      </c>
      <c r="R10" s="1">
        <v>653</v>
      </c>
    </row>
    <row r="11" spans="2:19" ht="14.5">
      <c r="B11" s="1" t="s">
        <v>173</v>
      </c>
      <c r="C11" s="112"/>
      <c r="D11" s="112"/>
      <c r="E11" s="112"/>
      <c r="F11" s="112"/>
      <c r="G11" s="112"/>
      <c r="H11" s="112">
        <v>2</v>
      </c>
      <c r="I11" s="112"/>
      <c r="J11" s="112"/>
      <c r="K11" s="112"/>
      <c r="L11" s="112"/>
      <c r="M11" s="112"/>
      <c r="N11" s="112"/>
      <c r="O11" s="112">
        <f t="shared" si="0"/>
        <v>2</v>
      </c>
      <c r="P11" s="1">
        <v>322.2</v>
      </c>
      <c r="Q11" s="1">
        <v>8104.2</v>
      </c>
      <c r="R11" s="1">
        <v>690</v>
      </c>
    </row>
    <row r="12" spans="2:19" ht="14.5">
      <c r="B12" s="1" t="s">
        <v>174</v>
      </c>
      <c r="C12" s="112"/>
      <c r="D12" s="112">
        <v>1</v>
      </c>
      <c r="E12" s="112"/>
      <c r="F12" s="112"/>
      <c r="G12" s="112"/>
      <c r="H12" s="112"/>
      <c r="I12" s="112"/>
      <c r="J12" s="112">
        <v>2</v>
      </c>
      <c r="K12" s="112"/>
      <c r="L12" s="112"/>
      <c r="M12" s="112"/>
      <c r="N12" s="112"/>
      <c r="O12" s="112">
        <f t="shared" si="0"/>
        <v>3</v>
      </c>
      <c r="P12" s="1">
        <v>83.8</v>
      </c>
      <c r="Q12" s="1">
        <v>610.6</v>
      </c>
      <c r="R12" s="1">
        <v>114</v>
      </c>
    </row>
    <row r="13" spans="2:19" ht="14.5">
      <c r="B13" s="1" t="s">
        <v>175</v>
      </c>
      <c r="C13" s="112"/>
      <c r="D13" s="112"/>
      <c r="E13" s="112"/>
      <c r="F13" s="112"/>
      <c r="G13" s="112"/>
      <c r="H13" s="112"/>
      <c r="I13" s="112"/>
      <c r="J13" s="112"/>
      <c r="K13" s="112">
        <v>11</v>
      </c>
      <c r="L13" s="112"/>
      <c r="M13" s="112">
        <v>2</v>
      </c>
      <c r="N13" s="112"/>
      <c r="O13" s="112">
        <f t="shared" si="0"/>
        <v>13</v>
      </c>
      <c r="P13" s="1">
        <v>1190.5</v>
      </c>
      <c r="Q13" s="1">
        <v>4826.8</v>
      </c>
      <c r="R13" s="113">
        <v>278</v>
      </c>
    </row>
    <row r="14" spans="2:19" ht="14.5">
      <c r="B14" s="1" t="s">
        <v>176</v>
      </c>
      <c r="C14" s="112"/>
      <c r="D14" s="112"/>
      <c r="E14" s="112"/>
      <c r="F14" s="112"/>
      <c r="G14" s="112"/>
      <c r="H14" s="112"/>
      <c r="I14" s="112">
        <v>1</v>
      </c>
      <c r="J14" s="112"/>
      <c r="K14" s="112"/>
      <c r="L14" s="112"/>
      <c r="M14" s="112"/>
      <c r="N14" s="112"/>
      <c r="O14" s="112">
        <f t="shared" si="0"/>
        <v>1</v>
      </c>
      <c r="P14" s="1">
        <v>22.8</v>
      </c>
      <c r="Q14" s="1">
        <v>498.2</v>
      </c>
      <c r="R14" s="1">
        <v>84</v>
      </c>
    </row>
    <row r="15" spans="2:19" ht="14.5">
      <c r="B15" s="1" t="s">
        <v>177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>
        <v>3</v>
      </c>
      <c r="M15" s="112">
        <v>1</v>
      </c>
      <c r="N15" s="112">
        <v>1</v>
      </c>
      <c r="O15" s="112">
        <f t="shared" si="0"/>
        <v>5</v>
      </c>
      <c r="P15" s="1">
        <v>473.5</v>
      </c>
      <c r="Q15" s="1">
        <v>4639.8</v>
      </c>
      <c r="R15" s="1">
        <v>288</v>
      </c>
    </row>
    <row r="16" spans="2:19" ht="14.5">
      <c r="B16" s="1" t="s">
        <v>178</v>
      </c>
      <c r="C16" s="112"/>
      <c r="D16" s="112"/>
      <c r="E16" s="112"/>
      <c r="F16" s="112"/>
      <c r="G16" s="112"/>
      <c r="H16" s="112"/>
      <c r="I16" s="112">
        <v>1</v>
      </c>
      <c r="J16" s="112"/>
      <c r="K16" s="112"/>
      <c r="L16" s="112"/>
      <c r="M16" s="112"/>
      <c r="N16" s="112"/>
      <c r="O16" s="112">
        <f t="shared" si="0"/>
        <v>1</v>
      </c>
      <c r="P16" s="1">
        <v>89.2</v>
      </c>
      <c r="Q16" s="1">
        <v>1951.6</v>
      </c>
      <c r="R16" s="1">
        <v>528</v>
      </c>
    </row>
    <row r="17" spans="2:19" ht="14.5">
      <c r="B17" s="1" t="s">
        <v>179</v>
      </c>
      <c r="C17" s="112"/>
      <c r="D17" s="112"/>
      <c r="E17" s="112"/>
      <c r="F17" s="112"/>
      <c r="G17" s="112"/>
      <c r="H17" s="112"/>
      <c r="I17" s="112">
        <v>5</v>
      </c>
      <c r="J17" s="112"/>
      <c r="K17" s="112"/>
      <c r="L17" s="112"/>
      <c r="M17" s="112"/>
      <c r="N17" s="112"/>
      <c r="O17" s="112">
        <f t="shared" si="0"/>
        <v>5</v>
      </c>
      <c r="P17" s="1">
        <v>457.9</v>
      </c>
      <c r="Q17" s="1">
        <v>4826.8</v>
      </c>
      <c r="R17" s="1">
        <v>278</v>
      </c>
    </row>
    <row r="18" spans="2:19" ht="14.5">
      <c r="B18" s="1" t="s">
        <v>180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>
        <v>4</v>
      </c>
      <c r="N18" s="112"/>
      <c r="O18" s="112">
        <f t="shared" si="0"/>
        <v>4</v>
      </c>
      <c r="P18" s="1">
        <v>229</v>
      </c>
      <c r="Q18" s="1">
        <v>2435.1999999999998</v>
      </c>
      <c r="R18" s="1">
        <v>177</v>
      </c>
    </row>
    <row r="19" spans="2:19" ht="14.5">
      <c r="B19" s="1" t="s">
        <v>181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>
        <v>1</v>
      </c>
      <c r="O19" s="112">
        <f t="shared" si="0"/>
        <v>1</v>
      </c>
      <c r="P19" s="1">
        <v>59.2</v>
      </c>
      <c r="Q19" s="1">
        <v>2580.4</v>
      </c>
      <c r="R19" s="1">
        <v>180</v>
      </c>
    </row>
    <row r="20" spans="2:19" ht="14.5">
      <c r="B20" s="64" t="s">
        <v>182</v>
      </c>
      <c r="C20" s="71">
        <f t="shared" ref="C20:R20" si="1">SUM(C9:C19)</f>
        <v>3</v>
      </c>
      <c r="D20" s="71">
        <f t="shared" si="1"/>
        <v>3</v>
      </c>
      <c r="E20" s="71">
        <f t="shared" si="1"/>
        <v>0</v>
      </c>
      <c r="F20" s="71">
        <f t="shared" si="1"/>
        <v>2</v>
      </c>
      <c r="G20" s="71">
        <f t="shared" si="1"/>
        <v>22</v>
      </c>
      <c r="H20" s="71">
        <f t="shared" si="1"/>
        <v>18</v>
      </c>
      <c r="I20" s="71">
        <f t="shared" si="1"/>
        <v>13</v>
      </c>
      <c r="J20" s="71">
        <f t="shared" si="1"/>
        <v>4</v>
      </c>
      <c r="K20" s="71">
        <f t="shared" si="1"/>
        <v>16</v>
      </c>
      <c r="L20" s="71">
        <f t="shared" si="1"/>
        <v>15</v>
      </c>
      <c r="M20" s="71">
        <f t="shared" si="1"/>
        <v>9</v>
      </c>
      <c r="N20" s="71">
        <f t="shared" si="1"/>
        <v>2</v>
      </c>
      <c r="O20" s="71">
        <f t="shared" si="1"/>
        <v>107</v>
      </c>
      <c r="P20" s="71">
        <f t="shared" si="1"/>
        <v>13048.500000000002</v>
      </c>
      <c r="Q20" s="71">
        <f t="shared" si="1"/>
        <v>42622.9</v>
      </c>
      <c r="R20" s="71">
        <f t="shared" si="1"/>
        <v>3484</v>
      </c>
    </row>
    <row r="21" spans="2:19" ht="15.75" customHeight="1"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>
        <f>P20*0.001</f>
        <v>13.048500000000002</v>
      </c>
      <c r="R21" s="114" t="s">
        <v>183</v>
      </c>
    </row>
    <row r="22" spans="2:19" ht="15.75" customHeight="1"/>
    <row r="23" spans="2:19" ht="15.75" customHeight="1">
      <c r="B23" s="72" t="s">
        <v>184</v>
      </c>
    </row>
    <row r="24" spans="2:19" ht="15.75" customHeight="1">
      <c r="B24" s="73" t="s">
        <v>185</v>
      </c>
    </row>
    <row r="25" spans="2:19" ht="15.75" customHeight="1">
      <c r="B25" s="73" t="s">
        <v>186</v>
      </c>
    </row>
    <row r="26" spans="2:19" ht="15.75" customHeight="1">
      <c r="B26" s="73" t="s">
        <v>187</v>
      </c>
    </row>
    <row r="27" spans="2:19" ht="15.75" customHeight="1"/>
    <row r="28" spans="2:19" ht="15.75" customHeight="1"/>
    <row r="29" spans="2:19" ht="15.75" customHeight="1">
      <c r="B29" s="97" t="s">
        <v>164</v>
      </c>
      <c r="C29" s="97" t="s">
        <v>188</v>
      </c>
      <c r="D29" s="97"/>
      <c r="E29" s="97"/>
      <c r="F29" s="97"/>
      <c r="G29" s="97"/>
    </row>
    <row r="30" spans="2:19" ht="15.75" customHeight="1">
      <c r="S30" s="1"/>
    </row>
    <row r="31" spans="2:19" ht="15.75" customHeight="1">
      <c r="B31" s="15" t="s">
        <v>166</v>
      </c>
      <c r="C31" s="15"/>
      <c r="P31" s="200" t="s">
        <v>167</v>
      </c>
      <c r="Q31" s="200" t="s">
        <v>168</v>
      </c>
      <c r="R31" s="200" t="s">
        <v>169</v>
      </c>
    </row>
    <row r="32" spans="2:19" ht="15.75" customHeight="1">
      <c r="B32" s="15" t="s">
        <v>170</v>
      </c>
      <c r="C32" s="15" t="s">
        <v>4</v>
      </c>
      <c r="D32" s="15" t="s">
        <v>5</v>
      </c>
      <c r="E32" s="15" t="s">
        <v>6</v>
      </c>
      <c r="F32" s="15" t="s">
        <v>7</v>
      </c>
      <c r="G32" s="15" t="s">
        <v>8</v>
      </c>
      <c r="H32" s="15" t="s">
        <v>9</v>
      </c>
      <c r="I32" s="15" t="s">
        <v>10</v>
      </c>
      <c r="J32" s="15" t="s">
        <v>11</v>
      </c>
      <c r="K32" s="15" t="s">
        <v>12</v>
      </c>
      <c r="L32" s="15" t="s">
        <v>13</v>
      </c>
      <c r="M32" s="15" t="s">
        <v>14</v>
      </c>
      <c r="N32" s="15" t="s">
        <v>15</v>
      </c>
      <c r="O32" s="15" t="s">
        <v>16</v>
      </c>
      <c r="P32" s="191"/>
      <c r="Q32" s="191"/>
      <c r="R32" s="191"/>
    </row>
    <row r="33" spans="2:18" ht="15.75" customHeight="1">
      <c r="B33" s="1" t="s">
        <v>189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115">
        <v>1</v>
      </c>
      <c r="N33" s="115"/>
      <c r="O33" s="115">
        <f>SUM(C33:N33)</f>
        <v>1</v>
      </c>
      <c r="P33" s="1">
        <v>835</v>
      </c>
      <c r="Q33" s="1">
        <v>110650.8</v>
      </c>
      <c r="R33" s="115">
        <v>18070</v>
      </c>
    </row>
    <row r="34" spans="2:18" ht="15.75" customHeight="1">
      <c r="B34" s="64" t="s">
        <v>182</v>
      </c>
      <c r="C34" s="71">
        <f t="shared" ref="C34:R34" si="2">SUM(C23:C33)</f>
        <v>0</v>
      </c>
      <c r="D34" s="71">
        <f t="shared" si="2"/>
        <v>0</v>
      </c>
      <c r="E34" s="71">
        <f t="shared" si="2"/>
        <v>0</v>
      </c>
      <c r="F34" s="71">
        <f t="shared" si="2"/>
        <v>0</v>
      </c>
      <c r="G34" s="71">
        <f t="shared" si="2"/>
        <v>0</v>
      </c>
      <c r="H34" s="71">
        <f t="shared" si="2"/>
        <v>0</v>
      </c>
      <c r="I34" s="71">
        <f t="shared" si="2"/>
        <v>0</v>
      </c>
      <c r="J34" s="71">
        <f t="shared" si="2"/>
        <v>0</v>
      </c>
      <c r="K34" s="71">
        <f t="shared" si="2"/>
        <v>0</v>
      </c>
      <c r="L34" s="71">
        <f t="shared" si="2"/>
        <v>0</v>
      </c>
      <c r="M34" s="71">
        <f t="shared" si="2"/>
        <v>1</v>
      </c>
      <c r="N34" s="71">
        <f t="shared" si="2"/>
        <v>0</v>
      </c>
      <c r="O34" s="71">
        <f t="shared" si="2"/>
        <v>1</v>
      </c>
      <c r="P34" s="71">
        <f t="shared" si="2"/>
        <v>835</v>
      </c>
      <c r="Q34" s="71">
        <f t="shared" si="2"/>
        <v>110650.8</v>
      </c>
      <c r="R34" s="71">
        <f t="shared" si="2"/>
        <v>18070</v>
      </c>
    </row>
    <row r="35" spans="2:18" ht="15.75" customHeight="1"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>
        <f>P34*0.001</f>
        <v>0.83499999999999996</v>
      </c>
      <c r="Q35" s="114" t="s">
        <v>183</v>
      </c>
      <c r="R35" s="114"/>
    </row>
    <row r="36" spans="2:18" ht="15.75" customHeight="1"/>
    <row r="37" spans="2:18" ht="15.75" customHeight="1"/>
    <row r="38" spans="2:18" ht="15.75" customHeight="1">
      <c r="B38" s="72" t="s">
        <v>184</v>
      </c>
    </row>
    <row r="39" spans="2:18" ht="15.75" customHeight="1">
      <c r="B39" s="73" t="s">
        <v>185</v>
      </c>
    </row>
    <row r="40" spans="2:18" ht="15.75" customHeight="1">
      <c r="B40" s="73" t="s">
        <v>186</v>
      </c>
    </row>
    <row r="41" spans="2:18" ht="15.75" customHeight="1">
      <c r="B41" s="73" t="s">
        <v>187</v>
      </c>
    </row>
    <row r="42" spans="2:18" ht="15.75" customHeight="1"/>
    <row r="43" spans="2:18" ht="15.75" customHeight="1">
      <c r="B43" s="74" t="s">
        <v>190</v>
      </c>
      <c r="C43" s="75">
        <f>+P35+Q21</f>
        <v>13.883500000000002</v>
      </c>
    </row>
    <row r="44" spans="2:18" ht="15.75" customHeight="1"/>
    <row r="45" spans="2:18" ht="15.75" customHeight="1"/>
    <row r="46" spans="2:18" ht="15.75" customHeight="1"/>
    <row r="47" spans="2:18" ht="15.75" customHeight="1"/>
    <row r="48" spans="2:1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TwQFsd+jrClALUWr0gVKYwD0hgQimnkLOGTVZelfGytZcMNCG4PoImLxF18lIXnDm0kX6YL1kJmtXnwuzyT8Eg==" saltValue="FwmW95HqV+6y49HafH8qdA==" spinCount="100000" sheet="1" objects="1" scenarios="1" selectLockedCells="1" selectUnlockedCells="1"/>
  <mergeCells count="7">
    <mergeCell ref="D2:P2"/>
    <mergeCell ref="P7:P8"/>
    <mergeCell ref="Q7:Q8"/>
    <mergeCell ref="R7:R8"/>
    <mergeCell ref="P31:P32"/>
    <mergeCell ref="Q31:Q32"/>
    <mergeCell ref="R31:R32"/>
  </mergeCells>
  <pageMargins left="0.7" right="0.7" top="0.75" bottom="0.75" header="0" footer="0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FF"/>
  </sheetPr>
  <dimension ref="A2:Z1000"/>
  <sheetViews>
    <sheetView topLeftCell="D2" workbookViewId="0">
      <selection activeCell="O7" sqref="O7"/>
    </sheetView>
  </sheetViews>
  <sheetFormatPr baseColWidth="10" defaultColWidth="12.58203125" defaultRowHeight="15" customHeight="1"/>
  <cols>
    <col min="1" max="1" width="1.58203125" customWidth="1"/>
    <col min="2" max="2" width="36.08203125" customWidth="1"/>
    <col min="3" max="3" width="11.58203125" customWidth="1"/>
    <col min="4" max="5" width="12" customWidth="1"/>
    <col min="6" max="7" width="10.83203125" customWidth="1"/>
    <col min="8" max="9" width="9.5" customWidth="1"/>
    <col min="10" max="11" width="8.58203125" customWidth="1"/>
    <col min="12" max="14" width="9.5" customWidth="1"/>
    <col min="15" max="15" width="13.58203125" customWidth="1"/>
    <col min="16" max="16" width="2.58203125" customWidth="1"/>
    <col min="17" max="17" width="7.58203125" customWidth="1"/>
    <col min="18" max="18" width="1.58203125" customWidth="1"/>
    <col min="19" max="19" width="14.75" customWidth="1"/>
    <col min="20" max="20" width="13.25" customWidth="1"/>
    <col min="21" max="21" width="5.58203125" customWidth="1"/>
    <col min="22" max="22" width="1.58203125" customWidth="1"/>
    <col min="23" max="23" width="5.58203125" customWidth="1"/>
    <col min="24" max="25" width="9.33203125" hidden="1" customWidth="1"/>
    <col min="26" max="26" width="5.58203125" hidden="1" customWidth="1"/>
  </cols>
  <sheetData>
    <row r="2" spans="1:26" ht="91.5" customHeight="1">
      <c r="A2" s="83"/>
      <c r="B2" s="2"/>
      <c r="C2" s="184" t="s">
        <v>191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9"/>
      <c r="O2" s="4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4.5">
      <c r="P3" s="62"/>
      <c r="Q3" s="62"/>
      <c r="R3" s="62"/>
      <c r="S3" s="62"/>
      <c r="T3" s="62"/>
      <c r="X3" s="45"/>
      <c r="Y3" s="45"/>
      <c r="Z3" s="45"/>
    </row>
    <row r="4" spans="1:26" ht="14.5">
      <c r="B4" s="186" t="s">
        <v>192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26" ht="14.5">
      <c r="B5" s="116" t="s">
        <v>193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</row>
    <row r="6" spans="1:26" ht="14.5">
      <c r="B6" s="116" t="s">
        <v>27</v>
      </c>
      <c r="C6" s="118" t="s">
        <v>4</v>
      </c>
      <c r="D6" s="118" t="s">
        <v>5</v>
      </c>
      <c r="E6" s="118" t="s">
        <v>6</v>
      </c>
      <c r="F6" s="118" t="s">
        <v>7</v>
      </c>
      <c r="G6" s="118" t="s">
        <v>8</v>
      </c>
      <c r="H6" s="118" t="s">
        <v>9</v>
      </c>
      <c r="I6" s="118" t="s">
        <v>10</v>
      </c>
      <c r="J6" s="118" t="s">
        <v>11</v>
      </c>
      <c r="K6" s="118" t="s">
        <v>12</v>
      </c>
      <c r="L6" s="118" t="s">
        <v>13</v>
      </c>
      <c r="M6" s="118" t="s">
        <v>14</v>
      </c>
      <c r="N6" s="118" t="s">
        <v>15</v>
      </c>
      <c r="O6" s="118" t="s">
        <v>16</v>
      </c>
    </row>
    <row r="7" spans="1:26" ht="14.5">
      <c r="B7" s="119" t="s">
        <v>194</v>
      </c>
      <c r="C7" s="120">
        <f t="shared" ref="C7:N7" si="0">SUM(C8:C9)</f>
        <v>5963.1420999999991</v>
      </c>
      <c r="D7" s="120">
        <f t="shared" si="0"/>
        <v>5551.4189999999999</v>
      </c>
      <c r="E7" s="120">
        <f t="shared" si="0"/>
        <v>5416.0333999999993</v>
      </c>
      <c r="F7" s="120">
        <f t="shared" si="0"/>
        <v>5257.9514999999992</v>
      </c>
      <c r="G7" s="120">
        <f t="shared" si="0"/>
        <v>5869.259</v>
      </c>
      <c r="H7" s="120">
        <f t="shared" si="0"/>
        <v>5517.5036999999993</v>
      </c>
      <c r="I7" s="120">
        <f t="shared" si="0"/>
        <v>5983.2393000000002</v>
      </c>
      <c r="J7" s="120">
        <f t="shared" si="0"/>
        <v>5466.5906000000004</v>
      </c>
      <c r="K7" s="120">
        <f t="shared" si="0"/>
        <v>5431.7069999999994</v>
      </c>
      <c r="L7" s="120">
        <f t="shared" si="0"/>
        <v>6000.6797999999999</v>
      </c>
      <c r="M7" s="120">
        <f t="shared" si="0"/>
        <v>5337.2375999999995</v>
      </c>
      <c r="N7" s="120">
        <f t="shared" si="0"/>
        <v>5754.0136999999995</v>
      </c>
      <c r="O7" s="121">
        <f t="shared" ref="O7:O12" si="1">SUM(C7:N7)</f>
        <v>67548.776700000002</v>
      </c>
      <c r="P7" s="1"/>
    </row>
    <row r="8" spans="1:26" ht="14.5">
      <c r="B8" s="1" t="s">
        <v>195</v>
      </c>
      <c r="C8" s="1">
        <f t="shared" ref="C8:N8" si="2">C19*0.0045</f>
        <v>5777.1224999999995</v>
      </c>
      <c r="D8" s="1">
        <f t="shared" si="2"/>
        <v>5358.915</v>
      </c>
      <c r="E8" s="1">
        <f t="shared" si="2"/>
        <v>5252.8859999999995</v>
      </c>
      <c r="F8" s="1">
        <f t="shared" si="2"/>
        <v>5071.6484999999993</v>
      </c>
      <c r="G8" s="1">
        <f t="shared" si="2"/>
        <v>5668.6949999999997</v>
      </c>
      <c r="H8" s="1">
        <f t="shared" si="2"/>
        <v>5368.6484999999993</v>
      </c>
      <c r="I8" s="1">
        <f t="shared" si="2"/>
        <v>5793.6914999999999</v>
      </c>
      <c r="J8" s="1">
        <f t="shared" si="2"/>
        <v>5285.277</v>
      </c>
      <c r="K8" s="1">
        <f t="shared" si="2"/>
        <v>5270.9489999999996</v>
      </c>
      <c r="L8" s="1">
        <f t="shared" si="2"/>
        <v>5822.2079999999996</v>
      </c>
      <c r="M8" s="1">
        <f t="shared" si="2"/>
        <v>5174.8649999999998</v>
      </c>
      <c r="N8" s="1">
        <f t="shared" si="2"/>
        <v>5600.8035</v>
      </c>
      <c r="O8" s="63">
        <f t="shared" si="1"/>
        <v>65445.709499999997</v>
      </c>
    </row>
    <row r="9" spans="1:26" ht="14.5">
      <c r="B9" s="1" t="s">
        <v>196</v>
      </c>
      <c r="C9" s="1">
        <f t="shared" ref="C9:N9" si="3">C20*0.0026</f>
        <v>186.0196</v>
      </c>
      <c r="D9" s="1">
        <f t="shared" si="3"/>
        <v>192.50399999999999</v>
      </c>
      <c r="E9" s="1">
        <f t="shared" si="3"/>
        <v>163.1474</v>
      </c>
      <c r="F9" s="1">
        <f t="shared" si="3"/>
        <v>186.303</v>
      </c>
      <c r="G9" s="1">
        <f t="shared" si="3"/>
        <v>200.56399999999999</v>
      </c>
      <c r="H9" s="1">
        <f t="shared" si="3"/>
        <v>148.8552</v>
      </c>
      <c r="I9" s="1">
        <f t="shared" si="3"/>
        <v>189.5478</v>
      </c>
      <c r="J9" s="1">
        <f t="shared" si="3"/>
        <v>181.31359999999998</v>
      </c>
      <c r="K9" s="1">
        <f t="shared" si="3"/>
        <v>160.75799999999998</v>
      </c>
      <c r="L9" s="1">
        <f t="shared" si="3"/>
        <v>178.4718</v>
      </c>
      <c r="M9" s="1">
        <f t="shared" si="3"/>
        <v>162.37260000000001</v>
      </c>
      <c r="N9" s="1">
        <f t="shared" si="3"/>
        <v>153.21019999999999</v>
      </c>
      <c r="O9" s="63">
        <f t="shared" si="1"/>
        <v>2103.0672</v>
      </c>
    </row>
    <row r="10" spans="1:26" ht="14.5">
      <c r="B10" s="119" t="s">
        <v>197</v>
      </c>
      <c r="C10" s="120">
        <f t="shared" ref="C10:N10" si="4">SUM(C11:C12)</f>
        <v>1924.4999999999998</v>
      </c>
      <c r="D10" s="120">
        <f t="shared" si="4"/>
        <v>4576.5</v>
      </c>
      <c r="E10" s="120">
        <f t="shared" si="4"/>
        <v>16701</v>
      </c>
      <c r="F10" s="120">
        <f t="shared" si="4"/>
        <v>0</v>
      </c>
      <c r="G10" s="120">
        <f t="shared" si="4"/>
        <v>0</v>
      </c>
      <c r="H10" s="120">
        <f t="shared" si="4"/>
        <v>0</v>
      </c>
      <c r="I10" s="120">
        <f t="shared" si="4"/>
        <v>0</v>
      </c>
      <c r="J10" s="120">
        <f t="shared" si="4"/>
        <v>0</v>
      </c>
      <c r="K10" s="120">
        <f t="shared" si="4"/>
        <v>0</v>
      </c>
      <c r="L10" s="120">
        <f t="shared" si="4"/>
        <v>65790</v>
      </c>
      <c r="M10" s="120">
        <f t="shared" si="4"/>
        <v>4282.5</v>
      </c>
      <c r="N10" s="120">
        <f t="shared" si="4"/>
        <v>47914.5</v>
      </c>
      <c r="O10" s="121">
        <f t="shared" si="1"/>
        <v>141189</v>
      </c>
      <c r="P10" s="1"/>
    </row>
    <row r="11" spans="1:26" ht="14.5">
      <c r="B11" s="1" t="s">
        <v>195</v>
      </c>
      <c r="C11" s="1">
        <f t="shared" ref="C11:N11" si="5">C22*0.0045</f>
        <v>1822.4999999999998</v>
      </c>
      <c r="D11" s="1">
        <f t="shared" si="5"/>
        <v>4500</v>
      </c>
      <c r="E11" s="1">
        <f t="shared" si="5"/>
        <v>15884.999999999998</v>
      </c>
      <c r="F11" s="1">
        <f t="shared" si="5"/>
        <v>0</v>
      </c>
      <c r="G11" s="1">
        <f t="shared" si="5"/>
        <v>0</v>
      </c>
      <c r="H11" s="1">
        <f t="shared" si="5"/>
        <v>0</v>
      </c>
      <c r="I11" s="1">
        <f t="shared" si="5"/>
        <v>0</v>
      </c>
      <c r="J11" s="1">
        <f t="shared" si="5"/>
        <v>0</v>
      </c>
      <c r="K11" s="1">
        <f t="shared" si="5"/>
        <v>0</v>
      </c>
      <c r="L11" s="1">
        <f t="shared" si="5"/>
        <v>61199.999999999993</v>
      </c>
      <c r="M11" s="1">
        <f t="shared" si="5"/>
        <v>4027.4999999999995</v>
      </c>
      <c r="N11" s="1">
        <f t="shared" si="5"/>
        <v>47812.5</v>
      </c>
      <c r="O11" s="63">
        <f t="shared" si="1"/>
        <v>135247.5</v>
      </c>
    </row>
    <row r="12" spans="1:26" ht="14.5">
      <c r="B12" s="1" t="s">
        <v>198</v>
      </c>
      <c r="C12" s="1">
        <f t="shared" ref="C12:N12" si="6">C23*0.0051</f>
        <v>102.00000000000001</v>
      </c>
      <c r="D12" s="1">
        <f t="shared" si="6"/>
        <v>76.5</v>
      </c>
      <c r="E12" s="1">
        <f t="shared" si="6"/>
        <v>816.00000000000011</v>
      </c>
      <c r="F12" s="1">
        <f t="shared" si="6"/>
        <v>0</v>
      </c>
      <c r="G12" s="1">
        <f t="shared" si="6"/>
        <v>0</v>
      </c>
      <c r="H12" s="1">
        <f t="shared" si="6"/>
        <v>0</v>
      </c>
      <c r="I12" s="1">
        <f t="shared" si="6"/>
        <v>0</v>
      </c>
      <c r="J12" s="1">
        <f t="shared" si="6"/>
        <v>0</v>
      </c>
      <c r="K12" s="1">
        <f t="shared" si="6"/>
        <v>0</v>
      </c>
      <c r="L12" s="1">
        <f t="shared" si="6"/>
        <v>4590</v>
      </c>
      <c r="M12" s="1">
        <f t="shared" si="6"/>
        <v>255.00000000000003</v>
      </c>
      <c r="N12" s="1">
        <f t="shared" si="6"/>
        <v>102.00000000000001</v>
      </c>
      <c r="O12" s="63">
        <f t="shared" si="1"/>
        <v>5941.5</v>
      </c>
    </row>
    <row r="13" spans="1:26" ht="14.5">
      <c r="B13" s="64" t="s">
        <v>16</v>
      </c>
      <c r="C13" s="65">
        <f t="shared" ref="C13:O13" si="7">SUM(C10,C7)</f>
        <v>7887.6420999999991</v>
      </c>
      <c r="D13" s="65">
        <f t="shared" si="7"/>
        <v>10127.919</v>
      </c>
      <c r="E13" s="65">
        <f t="shared" si="7"/>
        <v>22117.0334</v>
      </c>
      <c r="F13" s="65">
        <f t="shared" si="7"/>
        <v>5257.9514999999992</v>
      </c>
      <c r="G13" s="65">
        <f t="shared" si="7"/>
        <v>5869.259</v>
      </c>
      <c r="H13" s="65">
        <f t="shared" si="7"/>
        <v>5517.5036999999993</v>
      </c>
      <c r="I13" s="65">
        <f t="shared" si="7"/>
        <v>5983.2393000000002</v>
      </c>
      <c r="J13" s="65">
        <f t="shared" si="7"/>
        <v>5466.5906000000004</v>
      </c>
      <c r="K13" s="65">
        <f t="shared" si="7"/>
        <v>5431.7069999999994</v>
      </c>
      <c r="L13" s="65">
        <f t="shared" si="7"/>
        <v>71790.679799999998</v>
      </c>
      <c r="M13" s="65">
        <f t="shared" si="7"/>
        <v>9619.7376000000004</v>
      </c>
      <c r="N13" s="65">
        <f t="shared" si="7"/>
        <v>53668.513699999996</v>
      </c>
      <c r="O13" s="65">
        <f t="shared" si="7"/>
        <v>208737.77669999999</v>
      </c>
    </row>
    <row r="14" spans="1:26" ht="14.5">
      <c r="O14" s="46">
        <f>SUM(C13:N13)</f>
        <v>208737.77669999999</v>
      </c>
    </row>
    <row r="15" spans="1:26" ht="14.5">
      <c r="B15" s="186" t="s">
        <v>199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</row>
    <row r="16" spans="1:26" ht="14.5">
      <c r="B16" s="116" t="s">
        <v>200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</row>
    <row r="17" spans="2:16" ht="14.5">
      <c r="B17" s="116" t="s">
        <v>27</v>
      </c>
      <c r="C17" s="118" t="s">
        <v>4</v>
      </c>
      <c r="D17" s="118" t="s">
        <v>5</v>
      </c>
      <c r="E17" s="118" t="s">
        <v>6</v>
      </c>
      <c r="F17" s="118" t="s">
        <v>7</v>
      </c>
      <c r="G17" s="118" t="s">
        <v>8</v>
      </c>
      <c r="H17" s="118" t="s">
        <v>9</v>
      </c>
      <c r="I17" s="118" t="s">
        <v>10</v>
      </c>
      <c r="J17" s="118" t="s">
        <v>11</v>
      </c>
      <c r="K17" s="118" t="s">
        <v>12</v>
      </c>
      <c r="L17" s="118" t="s">
        <v>13</v>
      </c>
      <c r="M17" s="118" t="s">
        <v>14</v>
      </c>
      <c r="N17" s="118" t="s">
        <v>15</v>
      </c>
      <c r="O17" s="118" t="s">
        <v>16</v>
      </c>
    </row>
    <row r="18" spans="2:16" ht="14.5">
      <c r="B18" s="119" t="s">
        <v>194</v>
      </c>
      <c r="C18" s="122">
        <f t="shared" ref="C18:N18" si="8">SUM(C19:C20)</f>
        <v>1355351</v>
      </c>
      <c r="D18" s="122">
        <f t="shared" si="8"/>
        <v>1264910</v>
      </c>
      <c r="E18" s="122">
        <f t="shared" si="8"/>
        <v>1230057</v>
      </c>
      <c r="F18" s="122">
        <f t="shared" si="8"/>
        <v>1198688</v>
      </c>
      <c r="G18" s="122">
        <f t="shared" si="8"/>
        <v>1336850</v>
      </c>
      <c r="H18" s="122">
        <f t="shared" si="8"/>
        <v>1250285</v>
      </c>
      <c r="I18" s="122">
        <f t="shared" si="8"/>
        <v>1360390</v>
      </c>
      <c r="J18" s="122">
        <f t="shared" si="8"/>
        <v>1244242</v>
      </c>
      <c r="K18" s="122">
        <f t="shared" si="8"/>
        <v>1233152</v>
      </c>
      <c r="L18" s="122">
        <f t="shared" si="8"/>
        <v>1362467</v>
      </c>
      <c r="M18" s="122">
        <f t="shared" si="8"/>
        <v>1212421</v>
      </c>
      <c r="N18" s="122">
        <f t="shared" si="8"/>
        <v>1303550</v>
      </c>
      <c r="O18" s="123">
        <f t="shared" ref="O18:O23" si="9">SUM(C18:N18)</f>
        <v>15352363</v>
      </c>
      <c r="P18" s="1"/>
    </row>
    <row r="19" spans="2:16" ht="14.5">
      <c r="B19" s="1" t="s">
        <v>195</v>
      </c>
      <c r="C19" s="1">
        <f t="shared" ref="C19:N19" si="10">SUM(C36:C37)</f>
        <v>1283805</v>
      </c>
      <c r="D19" s="1">
        <f t="shared" si="10"/>
        <v>1190870</v>
      </c>
      <c r="E19" s="1">
        <f t="shared" si="10"/>
        <v>1167308</v>
      </c>
      <c r="F19" s="1">
        <f t="shared" si="10"/>
        <v>1127033</v>
      </c>
      <c r="G19" s="1">
        <f t="shared" si="10"/>
        <v>1259710</v>
      </c>
      <c r="H19" s="1">
        <f t="shared" si="10"/>
        <v>1193033</v>
      </c>
      <c r="I19" s="1">
        <f t="shared" si="10"/>
        <v>1287487</v>
      </c>
      <c r="J19" s="1">
        <f t="shared" si="10"/>
        <v>1174506</v>
      </c>
      <c r="K19" s="1">
        <f t="shared" si="10"/>
        <v>1171322</v>
      </c>
      <c r="L19" s="1">
        <f t="shared" si="10"/>
        <v>1293824</v>
      </c>
      <c r="M19" s="1">
        <f t="shared" si="10"/>
        <v>1149970</v>
      </c>
      <c r="N19" s="1">
        <f t="shared" si="10"/>
        <v>1244623</v>
      </c>
      <c r="O19" s="46">
        <f t="shared" si="9"/>
        <v>14543491</v>
      </c>
    </row>
    <row r="20" spans="2:16" ht="14.5">
      <c r="B20" s="1" t="s">
        <v>196</v>
      </c>
      <c r="C20" s="1">
        <v>71546</v>
      </c>
      <c r="D20" s="1">
        <v>74040</v>
      </c>
      <c r="E20" s="1">
        <v>62749</v>
      </c>
      <c r="F20" s="1">
        <v>71655</v>
      </c>
      <c r="G20" s="1">
        <v>77140</v>
      </c>
      <c r="H20" s="1">
        <v>57252</v>
      </c>
      <c r="I20" s="1">
        <v>72903</v>
      </c>
      <c r="J20" s="1">
        <v>69736</v>
      </c>
      <c r="K20" s="1">
        <v>61830</v>
      </c>
      <c r="L20" s="1">
        <v>68643</v>
      </c>
      <c r="M20" s="1">
        <v>62451</v>
      </c>
      <c r="N20" s="1">
        <v>58927</v>
      </c>
      <c r="O20" s="46">
        <f t="shared" si="9"/>
        <v>808872</v>
      </c>
    </row>
    <row r="21" spans="2:16" ht="15.75" customHeight="1">
      <c r="B21" s="119" t="s">
        <v>197</v>
      </c>
      <c r="C21" s="122">
        <f t="shared" ref="C21:E21" si="11">SUM(C22:C23)</f>
        <v>425000</v>
      </c>
      <c r="D21" s="122">
        <f t="shared" si="11"/>
        <v>1015000</v>
      </c>
      <c r="E21" s="122">
        <f t="shared" si="11"/>
        <v>3690000</v>
      </c>
      <c r="F21" s="122">
        <v>0</v>
      </c>
      <c r="G21" s="122">
        <f t="shared" ref="G21:N21" si="12">SUM(G22:G23)</f>
        <v>0</v>
      </c>
      <c r="H21" s="122">
        <f t="shared" si="12"/>
        <v>0</v>
      </c>
      <c r="I21" s="122">
        <f t="shared" si="12"/>
        <v>0</v>
      </c>
      <c r="J21" s="122">
        <f t="shared" si="12"/>
        <v>0</v>
      </c>
      <c r="K21" s="122">
        <f t="shared" si="12"/>
        <v>0</v>
      </c>
      <c r="L21" s="122">
        <f t="shared" si="12"/>
        <v>14500000</v>
      </c>
      <c r="M21" s="122">
        <f t="shared" si="12"/>
        <v>945000</v>
      </c>
      <c r="N21" s="122">
        <f t="shared" si="12"/>
        <v>10645000</v>
      </c>
      <c r="O21" s="123">
        <f t="shared" si="9"/>
        <v>31220000</v>
      </c>
      <c r="P21" s="1"/>
    </row>
    <row r="22" spans="2:16" ht="15.75" customHeight="1">
      <c r="B22" s="1" t="s">
        <v>195</v>
      </c>
      <c r="C22" s="1">
        <f t="shared" ref="C22:N22" si="13">C29*10*500</f>
        <v>405000</v>
      </c>
      <c r="D22" s="1">
        <f t="shared" si="13"/>
        <v>1000000</v>
      </c>
      <c r="E22" s="1">
        <f t="shared" si="13"/>
        <v>3530000</v>
      </c>
      <c r="F22" s="1">
        <f t="shared" si="13"/>
        <v>0</v>
      </c>
      <c r="G22" s="1">
        <f t="shared" si="13"/>
        <v>0</v>
      </c>
      <c r="H22" s="1">
        <f t="shared" si="13"/>
        <v>0</v>
      </c>
      <c r="I22" s="1">
        <f t="shared" si="13"/>
        <v>0</v>
      </c>
      <c r="J22" s="1">
        <f t="shared" si="13"/>
        <v>0</v>
      </c>
      <c r="K22" s="1">
        <f t="shared" si="13"/>
        <v>0</v>
      </c>
      <c r="L22" s="1">
        <f>L29*10*500</f>
        <v>13600000</v>
      </c>
      <c r="M22" s="1">
        <f t="shared" si="13"/>
        <v>895000</v>
      </c>
      <c r="N22" s="1">
        <f t="shared" si="13"/>
        <v>10625000</v>
      </c>
      <c r="O22" s="46">
        <f t="shared" si="9"/>
        <v>30055000</v>
      </c>
    </row>
    <row r="23" spans="2:16" ht="15.75" customHeight="1">
      <c r="B23" s="1" t="s">
        <v>198</v>
      </c>
      <c r="C23" s="1">
        <f t="shared" ref="C23:N23" si="14">C30*10*500</f>
        <v>20000</v>
      </c>
      <c r="D23" s="1">
        <f t="shared" si="14"/>
        <v>15000</v>
      </c>
      <c r="E23" s="1">
        <f t="shared" si="14"/>
        <v>160000</v>
      </c>
      <c r="F23" s="1">
        <f t="shared" si="14"/>
        <v>0</v>
      </c>
      <c r="G23" s="1">
        <f t="shared" si="14"/>
        <v>0</v>
      </c>
      <c r="H23" s="1">
        <f t="shared" si="14"/>
        <v>0</v>
      </c>
      <c r="I23" s="1">
        <f t="shared" si="14"/>
        <v>0</v>
      </c>
      <c r="J23" s="1">
        <f t="shared" si="14"/>
        <v>0</v>
      </c>
      <c r="K23" s="1">
        <f t="shared" si="14"/>
        <v>0</v>
      </c>
      <c r="L23" s="1">
        <f t="shared" si="14"/>
        <v>900000</v>
      </c>
      <c r="M23" s="1">
        <f t="shared" si="14"/>
        <v>50000</v>
      </c>
      <c r="N23" s="1">
        <f t="shared" si="14"/>
        <v>20000</v>
      </c>
      <c r="O23" s="46">
        <f t="shared" si="9"/>
        <v>1165000</v>
      </c>
    </row>
    <row r="24" spans="2:16" ht="15.75" customHeight="1">
      <c r="B24" s="64" t="s">
        <v>16</v>
      </c>
      <c r="C24" s="66">
        <f t="shared" ref="C24:O24" si="15">C18+C21</f>
        <v>1780351</v>
      </c>
      <c r="D24" s="65">
        <f t="shared" si="15"/>
        <v>2279910</v>
      </c>
      <c r="E24" s="65">
        <f t="shared" si="15"/>
        <v>4920057</v>
      </c>
      <c r="F24" s="65">
        <f t="shared" si="15"/>
        <v>1198688</v>
      </c>
      <c r="G24" s="65">
        <f t="shared" si="15"/>
        <v>1336850</v>
      </c>
      <c r="H24" s="65">
        <f t="shared" si="15"/>
        <v>1250285</v>
      </c>
      <c r="I24" s="65">
        <f t="shared" si="15"/>
        <v>1360390</v>
      </c>
      <c r="J24" s="65">
        <f t="shared" si="15"/>
        <v>1244242</v>
      </c>
      <c r="K24" s="65">
        <f t="shared" si="15"/>
        <v>1233152</v>
      </c>
      <c r="L24" s="65">
        <f t="shared" si="15"/>
        <v>15862467</v>
      </c>
      <c r="M24" s="65">
        <f t="shared" si="15"/>
        <v>2157421</v>
      </c>
      <c r="N24" s="65">
        <f t="shared" si="15"/>
        <v>11948550</v>
      </c>
      <c r="O24" s="65">
        <f t="shared" si="15"/>
        <v>46572363</v>
      </c>
    </row>
    <row r="25" spans="2:16" ht="15.75" customHeight="1"/>
    <row r="26" spans="2:16" ht="15.75" customHeight="1">
      <c r="B26" s="186" t="s">
        <v>201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</row>
    <row r="27" spans="2:16" ht="15.75" customHeight="1">
      <c r="B27" s="116" t="s">
        <v>202</v>
      </c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</row>
    <row r="28" spans="2:16" ht="15.75" customHeight="1">
      <c r="B28" s="116" t="s">
        <v>27</v>
      </c>
      <c r="C28" s="118" t="s">
        <v>4</v>
      </c>
      <c r="D28" s="118" t="s">
        <v>5</v>
      </c>
      <c r="E28" s="118" t="s">
        <v>6</v>
      </c>
      <c r="F28" s="118" t="s">
        <v>7</v>
      </c>
      <c r="G28" s="118" t="s">
        <v>8</v>
      </c>
      <c r="H28" s="118" t="s">
        <v>9</v>
      </c>
      <c r="I28" s="118" t="s">
        <v>10</v>
      </c>
      <c r="J28" s="118" t="s">
        <v>11</v>
      </c>
      <c r="K28" s="118" t="s">
        <v>12</v>
      </c>
      <c r="L28" s="118" t="s">
        <v>13</v>
      </c>
      <c r="M28" s="118" t="s">
        <v>14</v>
      </c>
      <c r="N28" s="118" t="s">
        <v>15</v>
      </c>
      <c r="O28" s="118" t="s">
        <v>16</v>
      </c>
      <c r="P28" s="1"/>
    </row>
    <row r="29" spans="2:16" ht="15.75" customHeight="1">
      <c r="B29" s="8" t="s">
        <v>195</v>
      </c>
      <c r="C29" s="67">
        <v>81</v>
      </c>
      <c r="D29" s="67">
        <v>200</v>
      </c>
      <c r="E29" s="67">
        <v>706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7">
        <v>2720</v>
      </c>
      <c r="M29" s="67">
        <v>179</v>
      </c>
      <c r="N29" s="67">
        <v>2125</v>
      </c>
      <c r="O29" s="67">
        <f t="shared" ref="O29:O30" si="16">SUM(C29:N29)</f>
        <v>6011</v>
      </c>
    </row>
    <row r="30" spans="2:16" ht="15.75" customHeight="1">
      <c r="B30" s="8" t="s">
        <v>198</v>
      </c>
      <c r="C30" s="1">
        <v>4</v>
      </c>
      <c r="D30" s="1">
        <v>3</v>
      </c>
      <c r="E30" s="1">
        <v>32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180</v>
      </c>
      <c r="M30" s="1">
        <v>10</v>
      </c>
      <c r="N30" s="1">
        <v>4</v>
      </c>
      <c r="O30" s="67">
        <f t="shared" si="16"/>
        <v>233</v>
      </c>
    </row>
    <row r="31" spans="2:16" ht="15.75" customHeight="1">
      <c r="B31" s="64" t="s">
        <v>16</v>
      </c>
      <c r="C31" s="68">
        <f t="shared" ref="C31:O31" si="17">C29+C30</f>
        <v>85</v>
      </c>
      <c r="D31" s="68">
        <f t="shared" si="17"/>
        <v>203</v>
      </c>
      <c r="E31" s="68">
        <f t="shared" si="17"/>
        <v>738</v>
      </c>
      <c r="F31" s="66">
        <f t="shared" si="17"/>
        <v>0</v>
      </c>
      <c r="G31" s="66">
        <f t="shared" si="17"/>
        <v>0</v>
      </c>
      <c r="H31" s="66">
        <f t="shared" si="17"/>
        <v>0</v>
      </c>
      <c r="I31" s="66">
        <f t="shared" si="17"/>
        <v>0</v>
      </c>
      <c r="J31" s="66">
        <f t="shared" si="17"/>
        <v>0</v>
      </c>
      <c r="K31" s="66">
        <f t="shared" si="17"/>
        <v>0</v>
      </c>
      <c r="L31" s="68">
        <f t="shared" si="17"/>
        <v>2900</v>
      </c>
      <c r="M31" s="68">
        <f t="shared" si="17"/>
        <v>189</v>
      </c>
      <c r="N31" s="68">
        <f t="shared" si="17"/>
        <v>2129</v>
      </c>
      <c r="O31" s="68">
        <f t="shared" si="17"/>
        <v>6244</v>
      </c>
    </row>
    <row r="32" spans="2:16" ht="15.75" customHeight="1"/>
    <row r="33" spans="2:20" ht="15.75" customHeight="1">
      <c r="B33" s="186" t="s">
        <v>203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</row>
    <row r="34" spans="2:20" ht="15.75" customHeight="1">
      <c r="B34" s="116" t="s">
        <v>204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</row>
    <row r="35" spans="2:20" ht="15.75" customHeight="1">
      <c r="B35" s="116" t="s">
        <v>27</v>
      </c>
      <c r="C35" s="118" t="s">
        <v>4</v>
      </c>
      <c r="D35" s="118" t="s">
        <v>5</v>
      </c>
      <c r="E35" s="118" t="s">
        <v>6</v>
      </c>
      <c r="F35" s="118" t="s">
        <v>7</v>
      </c>
      <c r="G35" s="118" t="s">
        <v>8</v>
      </c>
      <c r="H35" s="118" t="s">
        <v>9</v>
      </c>
      <c r="I35" s="118" t="s">
        <v>10</v>
      </c>
      <c r="J35" s="118" t="s">
        <v>11</v>
      </c>
      <c r="K35" s="118" t="s">
        <v>12</v>
      </c>
      <c r="L35" s="118" t="s">
        <v>13</v>
      </c>
      <c r="M35" s="118" t="s">
        <v>14</v>
      </c>
      <c r="N35" s="118" t="s">
        <v>15</v>
      </c>
      <c r="O35" s="118" t="s">
        <v>16</v>
      </c>
      <c r="S35" s="118" t="s">
        <v>205</v>
      </c>
      <c r="T35" s="46">
        <v>2284925</v>
      </c>
    </row>
    <row r="36" spans="2:20" ht="15.75" customHeight="1">
      <c r="B36" s="1" t="s">
        <v>195</v>
      </c>
      <c r="C36" s="1">
        <v>79253</v>
      </c>
      <c r="D36" s="1">
        <v>57671</v>
      </c>
      <c r="E36" s="1">
        <v>54970</v>
      </c>
      <c r="F36" s="1">
        <v>55521</v>
      </c>
      <c r="G36" s="1">
        <v>50658</v>
      </c>
      <c r="H36" s="1">
        <v>54959</v>
      </c>
      <c r="I36" s="1">
        <v>53097</v>
      </c>
      <c r="J36" s="1">
        <v>29406</v>
      </c>
      <c r="K36" s="1">
        <v>45059</v>
      </c>
      <c r="L36" s="1">
        <v>53040</v>
      </c>
      <c r="M36" s="1">
        <v>52844</v>
      </c>
      <c r="N36" s="1">
        <v>60593</v>
      </c>
      <c r="O36" s="63">
        <f t="shared" ref="O36:O38" si="18">SUM(C36:N36)</f>
        <v>647071</v>
      </c>
      <c r="P36" s="1"/>
    </row>
    <row r="37" spans="2:20" ht="15.75" customHeight="1">
      <c r="B37" s="1" t="s">
        <v>206</v>
      </c>
      <c r="C37" s="1">
        <v>1204552</v>
      </c>
      <c r="D37" s="1">
        <v>1133199</v>
      </c>
      <c r="E37" s="1">
        <v>1112338</v>
      </c>
      <c r="F37" s="1">
        <v>1071512</v>
      </c>
      <c r="G37" s="1">
        <v>1209052</v>
      </c>
      <c r="H37" s="1">
        <v>1138074</v>
      </c>
      <c r="I37" s="1">
        <v>1234390</v>
      </c>
      <c r="J37" s="1">
        <v>1145100</v>
      </c>
      <c r="K37" s="1">
        <v>1126263</v>
      </c>
      <c r="L37" s="1">
        <v>1240784</v>
      </c>
      <c r="M37" s="1">
        <v>1097126</v>
      </c>
      <c r="N37" s="1">
        <v>1184030</v>
      </c>
      <c r="O37" s="63">
        <f t="shared" si="18"/>
        <v>13896420</v>
      </c>
    </row>
    <row r="38" spans="2:20" ht="15.75" customHeight="1">
      <c r="B38" s="1" t="s">
        <v>207</v>
      </c>
      <c r="C38" s="1">
        <v>71546</v>
      </c>
      <c r="D38" s="1">
        <v>74040</v>
      </c>
      <c r="E38" s="1">
        <v>62749</v>
      </c>
      <c r="F38" s="1">
        <v>71655</v>
      </c>
      <c r="G38" s="1">
        <v>77140</v>
      </c>
      <c r="H38" s="1">
        <v>57252</v>
      </c>
      <c r="I38" s="1">
        <v>72903</v>
      </c>
      <c r="J38" s="1">
        <v>69736</v>
      </c>
      <c r="K38" s="1">
        <v>61830</v>
      </c>
      <c r="L38" s="1">
        <v>68643</v>
      </c>
      <c r="M38" s="1">
        <v>62451</v>
      </c>
      <c r="N38" s="1">
        <v>58927</v>
      </c>
      <c r="O38" s="63">
        <f t="shared" si="18"/>
        <v>808872</v>
      </c>
    </row>
    <row r="39" spans="2:20" ht="15.75" customHeight="1">
      <c r="B39" s="64" t="s">
        <v>16</v>
      </c>
      <c r="C39" s="64">
        <f t="shared" ref="C39:O39" si="19">SUM(C36:C38)</f>
        <v>1355351</v>
      </c>
      <c r="D39" s="64">
        <f t="shared" si="19"/>
        <v>1264910</v>
      </c>
      <c r="E39" s="64">
        <f t="shared" si="19"/>
        <v>1230057</v>
      </c>
      <c r="F39" s="64">
        <f t="shared" si="19"/>
        <v>1198688</v>
      </c>
      <c r="G39" s="64">
        <f t="shared" si="19"/>
        <v>1336850</v>
      </c>
      <c r="H39" s="64">
        <f t="shared" si="19"/>
        <v>1250285</v>
      </c>
      <c r="I39" s="64">
        <f t="shared" si="19"/>
        <v>1360390</v>
      </c>
      <c r="J39" s="64">
        <f t="shared" si="19"/>
        <v>1244242</v>
      </c>
      <c r="K39" s="64">
        <f t="shared" si="19"/>
        <v>1233152</v>
      </c>
      <c r="L39" s="64">
        <f t="shared" si="19"/>
        <v>1362467</v>
      </c>
      <c r="M39" s="64">
        <f t="shared" si="19"/>
        <v>1212421</v>
      </c>
      <c r="N39" s="64">
        <f t="shared" si="19"/>
        <v>1303550</v>
      </c>
      <c r="O39" s="66">
        <f t="shared" si="19"/>
        <v>15352363</v>
      </c>
    </row>
    <row r="40" spans="2:20" ht="15.75" customHeight="1"/>
    <row r="41" spans="2:20" ht="15.75" customHeight="1"/>
    <row r="42" spans="2:20" ht="15.75" customHeight="1"/>
    <row r="43" spans="2:20" ht="15.75" customHeight="1"/>
    <row r="44" spans="2:20" ht="15.75" customHeight="1"/>
    <row r="45" spans="2:20" ht="15.75" customHeight="1"/>
    <row r="46" spans="2:20" ht="15.75" customHeight="1"/>
    <row r="47" spans="2:20" ht="15.75" customHeight="1"/>
    <row r="48" spans="2:2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1J/fIqRaN6nlKk6fh81w2YM7jOaHPWUY3bADJJL5Y47EEuyvLcXa6sOEcDXLEMN0bPGO0ICkmGjjKqP5aPik+A==" saltValue="4Rp2YOX65F6Ailsx3FZg9Q==" spinCount="100000" sheet="1" objects="1" scenarios="1" selectLockedCells="1" selectUnlockedCells="1"/>
  <mergeCells count="5">
    <mergeCell ref="C2:M2"/>
    <mergeCell ref="B4:O4"/>
    <mergeCell ref="B15:O15"/>
    <mergeCell ref="B26:O26"/>
    <mergeCell ref="B33:O33"/>
  </mergeCells>
  <pageMargins left="0.7" right="0.7" top="0.75" bottom="0.75" header="0" footer="0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FF"/>
  </sheetPr>
  <dimension ref="A2:Z1000"/>
  <sheetViews>
    <sheetView workbookViewId="0">
      <selection activeCell="O8" sqref="O8"/>
    </sheetView>
  </sheetViews>
  <sheetFormatPr baseColWidth="10" defaultColWidth="12.58203125" defaultRowHeight="15" customHeight="1"/>
  <cols>
    <col min="1" max="1" width="9.33203125" customWidth="1"/>
    <col min="2" max="2" width="16.83203125" customWidth="1"/>
    <col min="3" max="3" width="10.08203125" customWidth="1"/>
    <col min="4" max="13" width="9.33203125" customWidth="1"/>
    <col min="14" max="14" width="11.5" customWidth="1"/>
    <col min="15" max="15" width="12.08203125" customWidth="1"/>
    <col min="16" max="26" width="9.33203125" customWidth="1"/>
  </cols>
  <sheetData>
    <row r="2" spans="1:26" ht="103.5" customHeight="1">
      <c r="B2" s="2"/>
      <c r="C2" s="184" t="s">
        <v>208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9"/>
      <c r="O2" s="4"/>
    </row>
    <row r="5" spans="1:26" ht="14.5">
      <c r="B5" s="193" t="s">
        <v>209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</row>
    <row r="6" spans="1:26" ht="28.5" customHeight="1">
      <c r="A6" s="35"/>
      <c r="B6" s="124"/>
      <c r="C6" s="124" t="s">
        <v>4</v>
      </c>
      <c r="D6" s="124" t="s">
        <v>5</v>
      </c>
      <c r="E6" s="124" t="s">
        <v>6</v>
      </c>
      <c r="F6" s="124" t="s">
        <v>7</v>
      </c>
      <c r="G6" s="124" t="s">
        <v>8</v>
      </c>
      <c r="H6" s="124" t="s">
        <v>9</v>
      </c>
      <c r="I6" s="124" t="s">
        <v>10</v>
      </c>
      <c r="J6" s="124" t="s">
        <v>11</v>
      </c>
      <c r="K6" s="124" t="s">
        <v>12</v>
      </c>
      <c r="L6" s="124" t="s">
        <v>13</v>
      </c>
      <c r="M6" s="124" t="s">
        <v>14</v>
      </c>
      <c r="N6" s="124" t="s">
        <v>15</v>
      </c>
      <c r="O6" s="124" t="s">
        <v>16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 ht="29">
      <c r="B7" s="127" t="s">
        <v>210</v>
      </c>
      <c r="C7" s="128">
        <v>46091.575000000019</v>
      </c>
      <c r="D7" s="128">
        <v>46091.575000000019</v>
      </c>
      <c r="E7" s="128">
        <v>46398.775000000031</v>
      </c>
      <c r="F7" s="128">
        <v>46398.775000000031</v>
      </c>
      <c r="G7" s="129">
        <v>47439</v>
      </c>
      <c r="H7" s="129">
        <v>47439</v>
      </c>
      <c r="I7" s="129">
        <v>53161</v>
      </c>
      <c r="J7" s="129">
        <v>53161</v>
      </c>
      <c r="K7" s="129">
        <v>51296</v>
      </c>
      <c r="L7" s="129">
        <v>51326</v>
      </c>
      <c r="M7" s="129">
        <v>48240</v>
      </c>
      <c r="N7" s="129">
        <v>48240</v>
      </c>
      <c r="O7" s="32">
        <f>SUM(C7:N7)</f>
        <v>585282.70000000007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aYLKwj6icJdZrLTMxJFDAL1Ce8iLA1poa1t7WQiQSRX6x251a+gR83IWHHQuXNGAX6/YwZgFd6v3IxdnM+RDGA==" saltValue="aWU/4yKcm6I08CcdtRDnYw==" spinCount="100000" sheet="1" objects="1" scenarios="1" selectLockedCells="1" selectUnlockedCells="1"/>
  <mergeCells count="2">
    <mergeCell ref="C2:M2"/>
    <mergeCell ref="B5:O5"/>
  </mergeCells>
  <pageMargins left="0.7" right="0.7" top="0.75" bottom="0.75" header="0" footer="0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0FB48-F9EE-E242-999A-DAC99DBE43ED}">
  <sheetPr>
    <tabColor rgb="FFFFFFFF"/>
  </sheetPr>
  <dimension ref="A1:Z1059"/>
  <sheetViews>
    <sheetView topLeftCell="A2" workbookViewId="0">
      <selection activeCell="C6" sqref="C6:C7"/>
    </sheetView>
  </sheetViews>
  <sheetFormatPr baseColWidth="10" defaultColWidth="12.58203125" defaultRowHeight="15" customHeight="1"/>
  <cols>
    <col min="1" max="1" width="9.33203125" customWidth="1"/>
    <col min="2" max="2" width="29.33203125" customWidth="1"/>
    <col min="3" max="3" width="20.83203125" customWidth="1"/>
    <col min="4" max="4" width="15.25" customWidth="1"/>
    <col min="5" max="6" width="9.33203125" style="150" customWidth="1"/>
    <col min="7" max="13" width="9.33203125" customWidth="1"/>
    <col min="14" max="14" width="11.5" customWidth="1"/>
    <col min="15" max="15" width="12.08203125" customWidth="1"/>
    <col min="16" max="26" width="9.33203125" customWidth="1"/>
  </cols>
  <sheetData>
    <row r="1" spans="1:26" ht="14"/>
    <row r="2" spans="1:26" ht="103.5" customHeight="1" thickBot="1">
      <c r="B2" s="2"/>
      <c r="C2" s="184" t="s">
        <v>211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9"/>
      <c r="O2" s="4"/>
    </row>
    <row r="4" spans="1:26" ht="14.5">
      <c r="B4" s="193" t="s">
        <v>212</v>
      </c>
      <c r="C4" s="193"/>
    </row>
    <row r="5" spans="1:26" ht="46.5" customHeight="1">
      <c r="A5" s="35"/>
      <c r="B5" s="124" t="s">
        <v>213</v>
      </c>
      <c r="C5" s="124" t="s">
        <v>214</v>
      </c>
      <c r="D5" s="155" t="s">
        <v>215</v>
      </c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4.5">
      <c r="A6" s="132"/>
      <c r="B6" s="130" t="s">
        <v>216</v>
      </c>
      <c r="C6" s="131">
        <f>C12+C15</f>
        <v>157568.81</v>
      </c>
      <c r="D6">
        <v>0.19</v>
      </c>
    </row>
    <row r="7" spans="1:26" ht="14.5">
      <c r="A7" s="132"/>
      <c r="B7" s="130" t="s">
        <v>217</v>
      </c>
      <c r="C7" s="131">
        <f>C13</f>
        <v>17002.550000000003</v>
      </c>
      <c r="D7">
        <v>2.4300000000000002</v>
      </c>
    </row>
    <row r="8" spans="1:26" ht="15.75" customHeight="1">
      <c r="B8" s="12" t="s">
        <v>16</v>
      </c>
      <c r="C8" s="141">
        <f>C6+C7</f>
        <v>174571.36</v>
      </c>
    </row>
    <row r="9" spans="1:26" ht="15" customHeight="1">
      <c r="D9" s="139"/>
      <c r="E9" s="156"/>
      <c r="F9" s="156"/>
      <c r="G9" s="139"/>
      <c r="H9" s="139"/>
      <c r="I9" s="139"/>
      <c r="J9" s="139"/>
      <c r="K9" s="139"/>
      <c r="L9" s="139"/>
      <c r="M9" s="139"/>
      <c r="N9" s="139"/>
      <c r="O9" s="139"/>
    </row>
    <row r="10" spans="1:26" ht="14.5">
      <c r="B10" s="193" t="s">
        <v>212</v>
      </c>
      <c r="C10" s="193"/>
    </row>
    <row r="11" spans="1:26" ht="28.5" customHeight="1">
      <c r="A11" s="35"/>
      <c r="B11" s="124" t="s">
        <v>213</v>
      </c>
      <c r="C11" s="124" t="s">
        <v>214</v>
      </c>
      <c r="E11" s="144"/>
      <c r="F11" s="144"/>
      <c r="G11" s="140"/>
      <c r="H11" s="140"/>
      <c r="I11" s="140"/>
      <c r="J11" s="140"/>
      <c r="K11" s="140"/>
      <c r="L11" s="140"/>
      <c r="M11" s="140"/>
      <c r="N11" s="140"/>
      <c r="O11" s="140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ht="14.5">
      <c r="A12" s="132"/>
      <c r="B12" s="130" t="s">
        <v>218</v>
      </c>
      <c r="C12" s="131">
        <f>D20+D25+D28+D31+D33+D35+D39+D46+D50+D58+D62+D77+D79</f>
        <v>156578.81</v>
      </c>
      <c r="E12" s="149"/>
      <c r="F12" s="149"/>
      <c r="G12" s="131"/>
      <c r="H12" s="131"/>
      <c r="I12" s="131"/>
      <c r="J12" s="131"/>
      <c r="K12" s="131"/>
      <c r="L12" s="131"/>
      <c r="M12" s="131"/>
      <c r="N12" s="131"/>
      <c r="O12" s="131"/>
      <c r="P12" s="132"/>
    </row>
    <row r="13" spans="1:26" ht="14.5">
      <c r="A13" s="132"/>
      <c r="B13" s="130" t="s">
        <v>217</v>
      </c>
      <c r="C13" s="131">
        <f>D21+D26+D29+D36+D42+D44+D47+D51+D54+D56+D59+D63+D66+D68+D70+D72</f>
        <v>17002.550000000003</v>
      </c>
      <c r="E13" s="149"/>
      <c r="F13" s="149"/>
      <c r="G13" s="131"/>
      <c r="H13" s="131"/>
      <c r="I13" s="131"/>
      <c r="J13" s="131"/>
      <c r="K13" s="131"/>
      <c r="L13" s="131"/>
      <c r="M13" s="131"/>
      <c r="N13" s="131"/>
      <c r="O13" s="131"/>
      <c r="P13" s="132"/>
    </row>
    <row r="14" spans="1:26" ht="29">
      <c r="A14" s="132"/>
      <c r="B14" s="130" t="s">
        <v>219</v>
      </c>
      <c r="C14" s="131">
        <f>D22+D37+D40+D48+D52+D60+D64+D73+D75</f>
        <v>7145.4</v>
      </c>
      <c r="E14" s="149"/>
      <c r="F14" s="149"/>
      <c r="G14" s="131"/>
      <c r="H14" s="131"/>
      <c r="I14" s="131"/>
      <c r="J14" s="131"/>
      <c r="K14" s="131"/>
      <c r="L14" s="131"/>
      <c r="M14" s="131"/>
      <c r="N14" s="131"/>
      <c r="O14" s="131"/>
      <c r="P14" s="132"/>
    </row>
    <row r="15" spans="1:26" ht="29">
      <c r="B15" s="133" t="s">
        <v>220</v>
      </c>
      <c r="C15" s="134">
        <f>D23</f>
        <v>990</v>
      </c>
      <c r="E15" s="144"/>
      <c r="F15" s="144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</row>
    <row r="16" spans="1:26" ht="14.5">
      <c r="B16" s="130" t="s">
        <v>221</v>
      </c>
      <c r="C16" s="131">
        <f>SUM(C12:C15)</f>
        <v>181716.75999999998</v>
      </c>
      <c r="E16" s="144"/>
      <c r="F16" s="144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</row>
    <row r="17" spans="2:18" ht="15" customHeight="1">
      <c r="E17" s="144"/>
      <c r="F17" s="144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</row>
    <row r="18" spans="2:18" ht="15" customHeight="1">
      <c r="B18" s="193" t="s">
        <v>222</v>
      </c>
      <c r="C18" s="193"/>
      <c r="D18" s="193"/>
      <c r="E18" s="144"/>
      <c r="F18" s="205" t="s">
        <v>223</v>
      </c>
      <c r="G18" s="205"/>
      <c r="H18" s="205"/>
      <c r="I18" s="144">
        <v>22</v>
      </c>
      <c r="J18" s="140"/>
      <c r="K18" s="140"/>
      <c r="L18" s="140"/>
      <c r="M18" s="140"/>
      <c r="N18" s="140"/>
      <c r="O18" s="140"/>
      <c r="P18" s="140"/>
      <c r="Q18" s="140"/>
      <c r="R18" s="140"/>
    </row>
    <row r="19" spans="2:18" ht="15" customHeight="1">
      <c r="B19" s="95" t="s">
        <v>224</v>
      </c>
      <c r="C19" s="98" t="s">
        <v>213</v>
      </c>
      <c r="D19" s="124" t="s">
        <v>214</v>
      </c>
      <c r="E19" s="144"/>
      <c r="F19" s="144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</row>
    <row r="20" spans="2:18" ht="15" customHeight="1">
      <c r="B20" s="204" t="s">
        <v>225</v>
      </c>
      <c r="C20" s="136" t="s">
        <v>218</v>
      </c>
      <c r="D20" s="138">
        <v>1495.2</v>
      </c>
      <c r="E20" s="144"/>
      <c r="F20" s="144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</row>
    <row r="21" spans="2:18" ht="15" customHeight="1">
      <c r="B21" s="204"/>
      <c r="C21" s="136" t="s">
        <v>217</v>
      </c>
      <c r="D21" s="138">
        <v>1810.6</v>
      </c>
    </row>
    <row r="22" spans="2:18" ht="29.25" customHeight="1">
      <c r="B22" s="204"/>
      <c r="C22" s="135" t="s">
        <v>219</v>
      </c>
      <c r="D22" s="138">
        <v>626.79999999999995</v>
      </c>
    </row>
    <row r="23" spans="2:18" ht="31.5" customHeight="1">
      <c r="B23" s="204"/>
      <c r="C23" s="135" t="s">
        <v>220</v>
      </c>
      <c r="D23" s="138">
        <v>990</v>
      </c>
    </row>
    <row r="24" spans="2:18" ht="15" customHeight="1">
      <c r="B24" s="203" t="s">
        <v>226</v>
      </c>
      <c r="C24" s="203"/>
      <c r="D24" s="142">
        <f>SUM(D20:D23)</f>
        <v>4922.6000000000004</v>
      </c>
    </row>
    <row r="25" spans="2:18" ht="15" customHeight="1">
      <c r="B25" s="204" t="s">
        <v>227</v>
      </c>
      <c r="C25" s="136" t="s">
        <v>218</v>
      </c>
      <c r="D25" s="138">
        <v>27</v>
      </c>
    </row>
    <row r="26" spans="2:18" ht="15" customHeight="1">
      <c r="B26" s="204"/>
      <c r="C26" s="136" t="s">
        <v>217</v>
      </c>
      <c r="D26" s="138">
        <v>7</v>
      </c>
    </row>
    <row r="27" spans="2:18" ht="15" customHeight="1">
      <c r="B27" s="97" t="s">
        <v>226</v>
      </c>
      <c r="C27" s="97"/>
      <c r="D27" s="142">
        <f>SUM(D25:D26)</f>
        <v>34</v>
      </c>
    </row>
    <row r="28" spans="2:18" ht="15" customHeight="1">
      <c r="B28" s="204" t="s">
        <v>228</v>
      </c>
      <c r="C28" s="136" t="s">
        <v>218</v>
      </c>
      <c r="D28" s="138">
        <v>74.2</v>
      </c>
    </row>
    <row r="29" spans="2:18" ht="15" customHeight="1">
      <c r="B29" s="204"/>
      <c r="C29" s="136" t="s">
        <v>217</v>
      </c>
      <c r="D29" s="138">
        <v>599.6</v>
      </c>
    </row>
    <row r="30" spans="2:18" ht="15" customHeight="1">
      <c r="B30" s="97" t="s">
        <v>226</v>
      </c>
      <c r="C30" s="97"/>
      <c r="D30" s="142">
        <f>SUM(D28:D29)</f>
        <v>673.80000000000007</v>
      </c>
    </row>
    <row r="31" spans="2:18" ht="31.5" customHeight="1">
      <c r="B31" s="137" t="s">
        <v>229</v>
      </c>
      <c r="C31" s="138" t="s">
        <v>218</v>
      </c>
      <c r="D31" s="138">
        <v>11</v>
      </c>
    </row>
    <row r="32" spans="2:18" ht="15.75" customHeight="1">
      <c r="B32" s="97" t="s">
        <v>226</v>
      </c>
      <c r="C32" s="97"/>
      <c r="D32" s="142">
        <f>SUM(D31)</f>
        <v>11</v>
      </c>
    </row>
    <row r="33" spans="2:4" ht="23.25" customHeight="1">
      <c r="B33" s="137" t="s">
        <v>230</v>
      </c>
      <c r="C33" s="138" t="s">
        <v>218</v>
      </c>
      <c r="D33" s="138">
        <v>16</v>
      </c>
    </row>
    <row r="34" spans="2:4" ht="15.75" customHeight="1">
      <c r="B34" s="97" t="s">
        <v>226</v>
      </c>
      <c r="C34" s="97"/>
      <c r="D34" s="142">
        <f>SUM(D33)</f>
        <v>16</v>
      </c>
    </row>
    <row r="35" spans="2:4" ht="15" customHeight="1">
      <c r="B35" s="202" t="s">
        <v>231</v>
      </c>
      <c r="C35" s="136" t="s">
        <v>218</v>
      </c>
      <c r="D35" s="138">
        <v>152.9</v>
      </c>
    </row>
    <row r="36" spans="2:4" ht="15" customHeight="1">
      <c r="B36" s="202"/>
      <c r="C36" s="136" t="s">
        <v>217</v>
      </c>
      <c r="D36" s="138">
        <v>30.2</v>
      </c>
    </row>
    <row r="37" spans="2:4" ht="29.25" customHeight="1">
      <c r="B37" s="202"/>
      <c r="C37" s="135" t="s">
        <v>219</v>
      </c>
      <c r="D37" s="138">
        <v>12</v>
      </c>
    </row>
    <row r="38" spans="2:4" ht="15.75" customHeight="1">
      <c r="B38" s="97" t="s">
        <v>226</v>
      </c>
      <c r="C38" s="97"/>
      <c r="D38" s="142">
        <f>SUM(D35:D37)</f>
        <v>195.1</v>
      </c>
    </row>
    <row r="39" spans="2:4" ht="15" customHeight="1">
      <c r="B39" s="202" t="s">
        <v>232</v>
      </c>
      <c r="C39" s="136" t="s">
        <v>218</v>
      </c>
      <c r="D39" s="138">
        <v>12</v>
      </c>
    </row>
    <row r="40" spans="2:4" ht="30" customHeight="1">
      <c r="B40" s="202"/>
      <c r="C40" s="135" t="s">
        <v>219</v>
      </c>
      <c r="D40" s="138">
        <v>55.6</v>
      </c>
    </row>
    <row r="41" spans="2:4" ht="15.75" customHeight="1">
      <c r="B41" s="97" t="s">
        <v>226</v>
      </c>
      <c r="C41" s="97"/>
      <c r="D41" s="142">
        <f>SUM(D39:D40)</f>
        <v>67.599999999999994</v>
      </c>
    </row>
    <row r="42" spans="2:4" ht="23.25" customHeight="1">
      <c r="B42" s="137" t="s">
        <v>233</v>
      </c>
      <c r="C42" s="138" t="s">
        <v>217</v>
      </c>
      <c r="D42" s="138">
        <v>10.6</v>
      </c>
    </row>
    <row r="43" spans="2:4" ht="15.75" customHeight="1">
      <c r="B43" s="97" t="s">
        <v>226</v>
      </c>
      <c r="C43" s="97"/>
      <c r="D43" s="142">
        <f>SUM(D42)</f>
        <v>10.6</v>
      </c>
    </row>
    <row r="44" spans="2:4" ht="23.25" customHeight="1">
      <c r="B44" s="137" t="s">
        <v>234</v>
      </c>
      <c r="C44" s="138" t="s">
        <v>217</v>
      </c>
      <c r="D44" s="138">
        <v>470</v>
      </c>
    </row>
    <row r="45" spans="2:4" ht="15.75" customHeight="1">
      <c r="B45" s="97" t="s">
        <v>226</v>
      </c>
      <c r="C45" s="97"/>
      <c r="D45" s="142">
        <f>SUM(D44)</f>
        <v>470</v>
      </c>
    </row>
    <row r="46" spans="2:4" ht="15" customHeight="1">
      <c r="B46" s="202" t="s">
        <v>235</v>
      </c>
      <c r="C46" s="136" t="s">
        <v>218</v>
      </c>
      <c r="D46" s="138">
        <v>954.5</v>
      </c>
    </row>
    <row r="47" spans="2:4" ht="15" customHeight="1">
      <c r="B47" s="202"/>
      <c r="C47" s="136" t="s">
        <v>217</v>
      </c>
      <c r="D47" s="138">
        <v>10208.94</v>
      </c>
    </row>
    <row r="48" spans="2:4" ht="32.25" customHeight="1">
      <c r="B48" s="202"/>
      <c r="C48" s="135" t="s">
        <v>219</v>
      </c>
      <c r="D48" s="138">
        <v>1675</v>
      </c>
    </row>
    <row r="49" spans="2:4" ht="15" customHeight="1">
      <c r="B49" s="97" t="s">
        <v>226</v>
      </c>
      <c r="C49" s="97"/>
      <c r="D49" s="142">
        <f>SUM(D46:D48)</f>
        <v>12838.44</v>
      </c>
    </row>
    <row r="50" spans="2:4" ht="15" customHeight="1">
      <c r="B50" s="202" t="s">
        <v>236</v>
      </c>
      <c r="C50" s="136" t="s">
        <v>218</v>
      </c>
      <c r="D50" s="138">
        <v>185.01</v>
      </c>
    </row>
    <row r="51" spans="2:4" ht="15" customHeight="1">
      <c r="B51" s="202"/>
      <c r="C51" s="136" t="s">
        <v>217</v>
      </c>
      <c r="D51" s="138">
        <v>935</v>
      </c>
    </row>
    <row r="52" spans="2:4" ht="29.25" customHeight="1">
      <c r="B52" s="202"/>
      <c r="C52" s="135" t="s">
        <v>219</v>
      </c>
      <c r="D52" s="138">
        <v>3022</v>
      </c>
    </row>
    <row r="53" spans="2:4" ht="15.75" customHeight="1">
      <c r="B53" s="97" t="s">
        <v>226</v>
      </c>
      <c r="C53" s="97"/>
      <c r="D53" s="142">
        <f>SUM(D50:D52)</f>
        <v>4142.01</v>
      </c>
    </row>
    <row r="54" spans="2:4" ht="23.25" customHeight="1">
      <c r="B54" s="137" t="s">
        <v>237</v>
      </c>
      <c r="C54" s="138" t="s">
        <v>217</v>
      </c>
      <c r="D54" s="138">
        <v>16</v>
      </c>
    </row>
    <row r="55" spans="2:4" ht="15.75" customHeight="1">
      <c r="B55" s="97" t="s">
        <v>226</v>
      </c>
      <c r="C55" s="97"/>
      <c r="D55" s="142">
        <f>SUM(D54)</f>
        <v>16</v>
      </c>
    </row>
    <row r="56" spans="2:4" ht="23.25" customHeight="1">
      <c r="B56" s="137" t="s">
        <v>238</v>
      </c>
      <c r="C56" s="138" t="s">
        <v>217</v>
      </c>
      <c r="D56" s="138">
        <v>300</v>
      </c>
    </row>
    <row r="57" spans="2:4" ht="15.75" customHeight="1">
      <c r="B57" s="97" t="s">
        <v>226</v>
      </c>
      <c r="C57" s="97"/>
      <c r="D57" s="142">
        <f>SUM(D56)</f>
        <v>300</v>
      </c>
    </row>
    <row r="58" spans="2:4" ht="15" customHeight="1">
      <c r="B58" s="202" t="s">
        <v>239</v>
      </c>
      <c r="C58" s="136" t="s">
        <v>218</v>
      </c>
      <c r="D58" s="138">
        <v>156</v>
      </c>
    </row>
    <row r="59" spans="2:4" ht="15" customHeight="1">
      <c r="B59" s="202"/>
      <c r="C59" s="136" t="s">
        <v>217</v>
      </c>
      <c r="D59" s="138">
        <v>926.11</v>
      </c>
    </row>
    <row r="60" spans="2:4" ht="29.25" customHeight="1">
      <c r="B60" s="202"/>
      <c r="C60" s="135" t="s">
        <v>219</v>
      </c>
      <c r="D60" s="138">
        <v>1407</v>
      </c>
    </row>
    <row r="61" spans="2:4" ht="15.75" customHeight="1">
      <c r="B61" s="97" t="s">
        <v>226</v>
      </c>
      <c r="C61" s="97"/>
      <c r="D61" s="142">
        <f>SUM(D58:D60)</f>
        <v>2489.11</v>
      </c>
    </row>
    <row r="62" spans="2:4" ht="15" customHeight="1">
      <c r="B62" s="202" t="s">
        <v>240</v>
      </c>
      <c r="C62" s="136" t="s">
        <v>218</v>
      </c>
      <c r="D62" s="138">
        <v>15</v>
      </c>
    </row>
    <row r="63" spans="2:4" ht="15" customHeight="1">
      <c r="B63" s="202"/>
      <c r="C63" s="136" t="s">
        <v>217</v>
      </c>
      <c r="D63" s="138">
        <v>797.5</v>
      </c>
    </row>
    <row r="64" spans="2:4" ht="29.25" customHeight="1">
      <c r="B64" s="202"/>
      <c r="C64" s="135" t="s">
        <v>219</v>
      </c>
      <c r="D64" s="138">
        <v>182</v>
      </c>
    </row>
    <row r="65" spans="2:4" ht="15.75" customHeight="1">
      <c r="B65" s="97" t="s">
        <v>226</v>
      </c>
      <c r="C65" s="97"/>
      <c r="D65" s="142">
        <f>SUM(D62:D64)</f>
        <v>994.5</v>
      </c>
    </row>
    <row r="66" spans="2:4" ht="23.25" customHeight="1">
      <c r="B66" s="137" t="s">
        <v>241</v>
      </c>
      <c r="C66" s="138" t="s">
        <v>217</v>
      </c>
      <c r="D66" s="138">
        <v>49</v>
      </c>
    </row>
    <row r="67" spans="2:4" ht="15.75" customHeight="1">
      <c r="B67" s="97" t="s">
        <v>226</v>
      </c>
      <c r="C67" s="97"/>
      <c r="D67" s="142">
        <f>SUM(D66)</f>
        <v>49</v>
      </c>
    </row>
    <row r="68" spans="2:4" ht="23.25" customHeight="1">
      <c r="B68" s="137" t="s">
        <v>242</v>
      </c>
      <c r="C68" s="138" t="s">
        <v>217</v>
      </c>
      <c r="D68" s="138">
        <v>39</v>
      </c>
    </row>
    <row r="69" spans="2:4" ht="15.75" customHeight="1">
      <c r="B69" s="97" t="s">
        <v>226</v>
      </c>
      <c r="C69" s="97"/>
      <c r="D69" s="142">
        <f>SUM(D68)</f>
        <v>39</v>
      </c>
    </row>
    <row r="70" spans="2:4" ht="23.25" customHeight="1">
      <c r="B70" s="137" t="s">
        <v>243</v>
      </c>
      <c r="C70" s="138" t="s">
        <v>217</v>
      </c>
      <c r="D70" s="138">
        <v>703</v>
      </c>
    </row>
    <row r="71" spans="2:4" ht="15.75" customHeight="1">
      <c r="B71" s="97" t="s">
        <v>226</v>
      </c>
      <c r="C71" s="97"/>
      <c r="D71" s="142">
        <f>SUM(D70)</f>
        <v>703</v>
      </c>
    </row>
    <row r="72" spans="2:4" ht="15" customHeight="1">
      <c r="B72" s="202" t="s">
        <v>244</v>
      </c>
      <c r="C72" s="136" t="s">
        <v>217</v>
      </c>
      <c r="D72" s="138">
        <v>100</v>
      </c>
    </row>
    <row r="73" spans="2:4" ht="33" customHeight="1">
      <c r="B73" s="202"/>
      <c r="C73" s="135" t="s">
        <v>219</v>
      </c>
      <c r="D73" s="138">
        <v>125</v>
      </c>
    </row>
    <row r="74" spans="2:4" ht="15" customHeight="1">
      <c r="B74" s="97" t="s">
        <v>226</v>
      </c>
      <c r="C74" s="97"/>
      <c r="D74" s="142">
        <f>SUM(D72:D73)</f>
        <v>225</v>
      </c>
    </row>
    <row r="75" spans="2:4" ht="35.25" customHeight="1">
      <c r="B75" s="137" t="s">
        <v>245</v>
      </c>
      <c r="C75" s="135" t="s">
        <v>219</v>
      </c>
      <c r="D75" s="138">
        <v>40</v>
      </c>
    </row>
    <row r="76" spans="2:4" ht="15.75" customHeight="1">
      <c r="B76" s="97" t="s">
        <v>226</v>
      </c>
      <c r="C76" s="97"/>
      <c r="D76" s="142">
        <f>SUM(D75)</f>
        <v>40</v>
      </c>
    </row>
    <row r="77" spans="2:4" ht="23.25" customHeight="1">
      <c r="B77" s="137" t="s">
        <v>246</v>
      </c>
      <c r="C77" s="136" t="s">
        <v>218</v>
      </c>
      <c r="D77" s="138">
        <v>300</v>
      </c>
    </row>
    <row r="78" spans="2:4" ht="15.75" customHeight="1">
      <c r="B78" s="97" t="s">
        <v>226</v>
      </c>
      <c r="C78" s="97"/>
      <c r="D78" s="142">
        <f>SUM(D77)</f>
        <v>300</v>
      </c>
    </row>
    <row r="79" spans="2:4" ht="23.25" customHeight="1">
      <c r="B79" s="137" t="s">
        <v>247</v>
      </c>
      <c r="C79" s="136" t="s">
        <v>218</v>
      </c>
      <c r="D79" s="138">
        <v>153180</v>
      </c>
    </row>
    <row r="80" spans="2:4" ht="15.75" customHeight="1">
      <c r="B80" s="97" t="s">
        <v>226</v>
      </c>
      <c r="C80" s="97"/>
      <c r="D80" s="142">
        <f>SUM(D79)</f>
        <v>153180</v>
      </c>
    </row>
    <row r="81" spans="2:4" ht="15.75" customHeight="1">
      <c r="B81" s="20" t="s">
        <v>16</v>
      </c>
      <c r="C81" s="20"/>
      <c r="D81" s="138">
        <f>D80+D78+D76+D74+D71+D69+D67+D65+D61+D57+D55+D53+D49+D45+D43+D41+D38+D34+D32+D30+D27+D24</f>
        <v>181716.76</v>
      </c>
    </row>
    <row r="82" spans="2:4" ht="15.75" customHeight="1"/>
    <row r="83" spans="2:4" ht="15.75" customHeight="1"/>
    <row r="84" spans="2:4" ht="15.75" customHeight="1"/>
    <row r="85" spans="2:4" ht="15.75" customHeight="1"/>
    <row r="86" spans="2:4" ht="15.75" customHeight="1"/>
    <row r="87" spans="2:4" ht="15.75" customHeight="1"/>
    <row r="88" spans="2:4" ht="15.75" customHeight="1"/>
    <row r="89" spans="2:4" ht="15.75" customHeight="1"/>
    <row r="90" spans="2:4" ht="15.75" customHeight="1"/>
    <row r="91" spans="2:4" ht="15.75" customHeight="1"/>
    <row r="92" spans="2:4" ht="15.75" customHeight="1"/>
    <row r="93" spans="2:4" ht="15.75" customHeight="1"/>
    <row r="94" spans="2:4" ht="15.75" customHeight="1"/>
    <row r="95" spans="2:4" ht="15.75" customHeight="1"/>
    <row r="96" spans="2:4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</sheetData>
  <sheetProtection algorithmName="SHA-512" hashValue="3Nx9yn0iFlDPpGN/bBYgTSlvx2snnALPUwRfP8isyollXB4RSEeIMLVmetOrYhNmEPVuS9eojPS5v3BLCfXjhw==" saltValue="c2OxI1dUs/eSAo4o86KmPA==" spinCount="100000" sheet="1" objects="1" scenarios="1" selectLockedCells="1" selectUnlockedCells="1"/>
  <mergeCells count="16">
    <mergeCell ref="C2:M2"/>
    <mergeCell ref="B20:B23"/>
    <mergeCell ref="B25:B26"/>
    <mergeCell ref="B28:B29"/>
    <mergeCell ref="B18:D18"/>
    <mergeCell ref="F18:H18"/>
    <mergeCell ref="B58:B60"/>
    <mergeCell ref="B62:B64"/>
    <mergeCell ref="B72:B73"/>
    <mergeCell ref="B4:C4"/>
    <mergeCell ref="B10:C10"/>
    <mergeCell ref="B24:C24"/>
    <mergeCell ref="B46:B48"/>
    <mergeCell ref="B35:B37"/>
    <mergeCell ref="B39:B40"/>
    <mergeCell ref="B50:B5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74843-E257-45D6-8227-FB08EEB707DF}">
  <sheetPr>
    <tabColor rgb="FFFFFFFF"/>
  </sheetPr>
  <dimension ref="A2:Z1071"/>
  <sheetViews>
    <sheetView topLeftCell="K1" workbookViewId="0">
      <selection activeCell="X18" sqref="X18"/>
    </sheetView>
  </sheetViews>
  <sheetFormatPr baseColWidth="10" defaultColWidth="12.58203125" defaultRowHeight="14"/>
  <cols>
    <col min="1" max="1" width="9.33203125" customWidth="1"/>
    <col min="2" max="2" width="29.33203125" customWidth="1"/>
    <col min="3" max="3" width="24.75" customWidth="1"/>
    <col min="4" max="4" width="13.75" customWidth="1"/>
    <col min="5" max="5" width="11" customWidth="1"/>
    <col min="6" max="11" width="9.33203125" customWidth="1"/>
    <col min="12" max="12" width="22.58203125" customWidth="1"/>
    <col min="13" max="13" width="9.33203125" customWidth="1"/>
    <col min="14" max="14" width="11.5" customWidth="1"/>
    <col min="15" max="15" width="12.08203125" customWidth="1"/>
    <col min="16" max="26" width="9.33203125" customWidth="1"/>
  </cols>
  <sheetData>
    <row r="2" spans="1:26" ht="103.5" customHeight="1">
      <c r="B2" s="2"/>
      <c r="C2" s="184" t="s">
        <v>248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9"/>
      <c r="O2" s="4"/>
    </row>
    <row r="3" spans="1:26">
      <c r="B3" s="132"/>
      <c r="C3" s="132"/>
      <c r="D3" s="132"/>
      <c r="E3" s="132"/>
      <c r="F3" s="132"/>
    </row>
    <row r="4" spans="1:26" ht="14.5">
      <c r="A4" s="132"/>
      <c r="B4" s="207"/>
      <c r="C4" s="207"/>
      <c r="D4" s="132"/>
      <c r="E4" s="132"/>
      <c r="F4" s="132"/>
      <c r="G4" s="132"/>
    </row>
    <row r="5" spans="1:26" ht="28.5" customHeight="1">
      <c r="A5" s="165"/>
      <c r="B5" s="140"/>
      <c r="C5" s="140"/>
      <c r="D5" s="160"/>
      <c r="E5" s="140"/>
      <c r="F5" s="140"/>
      <c r="G5" s="132"/>
      <c r="L5" s="124" t="s">
        <v>249</v>
      </c>
      <c r="M5" s="151" t="s">
        <v>250</v>
      </c>
      <c r="N5" s="151" t="s">
        <v>251</v>
      </c>
      <c r="O5" s="151" t="s">
        <v>252</v>
      </c>
      <c r="P5" s="151" t="s">
        <v>253</v>
      </c>
      <c r="Q5" s="151" t="s">
        <v>254</v>
      </c>
      <c r="R5" s="151" t="s">
        <v>255</v>
      </c>
      <c r="S5" s="151" t="s">
        <v>256</v>
      </c>
      <c r="T5" s="151" t="s">
        <v>257</v>
      </c>
      <c r="U5" s="151" t="s">
        <v>258</v>
      </c>
      <c r="V5" s="151" t="s">
        <v>259</v>
      </c>
      <c r="W5" s="151" t="s">
        <v>260</v>
      </c>
      <c r="X5" s="151" t="s">
        <v>261</v>
      </c>
      <c r="Y5" s="35"/>
      <c r="Z5" s="35"/>
    </row>
    <row r="6" spans="1:26" ht="14.5">
      <c r="A6" s="132"/>
      <c r="B6" s="130"/>
      <c r="C6" s="161"/>
      <c r="D6" s="130"/>
      <c r="E6" s="162"/>
      <c r="F6" s="132"/>
      <c r="G6" s="132"/>
      <c r="L6" s="130" t="s">
        <v>262</v>
      </c>
      <c r="M6" s="152">
        <f>M30</f>
        <v>192307</v>
      </c>
      <c r="N6" s="152">
        <f t="shared" ref="N6:X6" si="0">N30</f>
        <v>179795</v>
      </c>
      <c r="O6" s="152">
        <f t="shared" si="0"/>
        <v>222620</v>
      </c>
      <c r="P6" s="152">
        <f t="shared" si="0"/>
        <v>247323</v>
      </c>
      <c r="Q6" s="152">
        <f t="shared" si="0"/>
        <v>286586</v>
      </c>
      <c r="R6" s="152">
        <f t="shared" si="0"/>
        <v>240225</v>
      </c>
      <c r="S6" s="152">
        <f t="shared" si="0"/>
        <v>260165</v>
      </c>
      <c r="T6" s="152">
        <f t="shared" si="0"/>
        <v>274288</v>
      </c>
      <c r="U6" s="152">
        <f t="shared" si="0"/>
        <v>252933</v>
      </c>
      <c r="V6" s="152">
        <f t="shared" si="0"/>
        <v>251512</v>
      </c>
      <c r="W6" s="152">
        <f t="shared" si="0"/>
        <v>247476</v>
      </c>
      <c r="X6" s="152">
        <f t="shared" si="0"/>
        <v>226535</v>
      </c>
    </row>
    <row r="7" spans="1:26" ht="14.25" customHeight="1">
      <c r="A7" s="132"/>
      <c r="B7" s="130"/>
      <c r="C7" s="161"/>
      <c r="D7" s="130"/>
      <c r="E7" s="162"/>
      <c r="F7" s="132"/>
      <c r="G7" s="132"/>
      <c r="L7" s="130" t="s">
        <v>263</v>
      </c>
      <c r="M7" s="152">
        <v>0</v>
      </c>
      <c r="N7" s="152">
        <v>0</v>
      </c>
      <c r="O7" s="152">
        <v>0</v>
      </c>
      <c r="P7" s="152">
        <v>0</v>
      </c>
      <c r="Q7" s="152">
        <v>0</v>
      </c>
      <c r="R7" s="152">
        <v>0</v>
      </c>
      <c r="S7" s="152">
        <v>0</v>
      </c>
      <c r="T7" s="152">
        <v>0</v>
      </c>
      <c r="U7" s="152">
        <v>0</v>
      </c>
      <c r="V7" s="152">
        <v>0</v>
      </c>
      <c r="W7" s="152">
        <v>0</v>
      </c>
      <c r="X7" s="152">
        <v>0</v>
      </c>
    </row>
    <row r="8" spans="1:26" ht="14.25" customHeight="1">
      <c r="A8" s="132"/>
      <c r="B8" s="130"/>
      <c r="C8" s="161"/>
      <c r="D8" s="130"/>
      <c r="E8" s="162"/>
      <c r="F8" s="132"/>
      <c r="G8" s="132"/>
      <c r="L8" s="130" t="s">
        <v>264</v>
      </c>
      <c r="M8" s="152">
        <f>M32+M33</f>
        <v>1022368</v>
      </c>
      <c r="N8" s="152">
        <f t="shared" ref="N8:X8" si="1">N32+N33</f>
        <v>926347</v>
      </c>
      <c r="O8" s="152">
        <f t="shared" si="1"/>
        <v>200666</v>
      </c>
      <c r="P8" s="152">
        <f t="shared" si="1"/>
        <v>1102296</v>
      </c>
      <c r="Q8" s="152">
        <f t="shared" si="1"/>
        <v>609137</v>
      </c>
      <c r="R8" s="152">
        <f t="shared" si="1"/>
        <v>1383680</v>
      </c>
      <c r="S8" s="152">
        <f t="shared" si="1"/>
        <v>52830</v>
      </c>
      <c r="T8" s="152">
        <f t="shared" si="1"/>
        <v>637792</v>
      </c>
      <c r="U8" s="152">
        <f t="shared" si="1"/>
        <v>609153</v>
      </c>
      <c r="V8" s="152">
        <f t="shared" si="1"/>
        <v>675211</v>
      </c>
      <c r="W8" s="152">
        <f t="shared" si="1"/>
        <v>1018769</v>
      </c>
      <c r="X8" s="152">
        <f t="shared" si="1"/>
        <v>924207</v>
      </c>
    </row>
    <row r="9" spans="1:26" ht="14.25" customHeight="1">
      <c r="A9" s="132"/>
      <c r="B9" s="130"/>
      <c r="C9" s="161"/>
      <c r="D9" s="130"/>
      <c r="E9" s="162"/>
      <c r="F9" s="132"/>
      <c r="G9" s="132"/>
      <c r="L9" s="130" t="s">
        <v>265</v>
      </c>
      <c r="M9" s="152">
        <f>M42+M44</f>
        <v>108875</v>
      </c>
      <c r="N9" s="152">
        <f t="shared" ref="N9:X9" si="2">N42+N44</f>
        <v>67825</v>
      </c>
      <c r="O9" s="152">
        <f t="shared" si="2"/>
        <v>11675</v>
      </c>
      <c r="P9" s="152">
        <f t="shared" si="2"/>
        <v>14575</v>
      </c>
      <c r="Q9" s="152">
        <f t="shared" si="2"/>
        <v>30250</v>
      </c>
      <c r="R9" s="152">
        <f t="shared" si="2"/>
        <v>13150</v>
      </c>
      <c r="S9" s="152">
        <f t="shared" si="2"/>
        <v>15975</v>
      </c>
      <c r="T9" s="152">
        <f t="shared" si="2"/>
        <v>12000</v>
      </c>
      <c r="U9" s="152">
        <f t="shared" si="2"/>
        <v>5100</v>
      </c>
      <c r="V9" s="152">
        <f t="shared" si="2"/>
        <v>11300</v>
      </c>
      <c r="W9" s="152">
        <f t="shared" si="2"/>
        <v>19875</v>
      </c>
      <c r="X9" s="152">
        <f t="shared" si="2"/>
        <v>14450</v>
      </c>
    </row>
    <row r="10" spans="1:26" ht="14.25" customHeight="1">
      <c r="A10" s="132"/>
      <c r="B10" s="130"/>
      <c r="C10" s="161"/>
      <c r="D10" s="130"/>
      <c r="E10" s="162"/>
      <c r="F10" s="132"/>
      <c r="G10" s="132"/>
      <c r="L10" s="130" t="s">
        <v>266</v>
      </c>
      <c r="M10" s="152">
        <f>M39</f>
        <v>93</v>
      </c>
      <c r="N10" s="152">
        <f t="shared" ref="N10:X10" si="3">N39</f>
        <v>143</v>
      </c>
      <c r="O10" s="152">
        <f t="shared" si="3"/>
        <v>155</v>
      </c>
      <c r="P10" s="152">
        <f t="shared" si="3"/>
        <v>84</v>
      </c>
      <c r="Q10" s="152">
        <f t="shared" si="3"/>
        <v>85</v>
      </c>
      <c r="R10" s="152">
        <f t="shared" si="3"/>
        <v>174</v>
      </c>
      <c r="S10" s="152">
        <f t="shared" si="3"/>
        <v>173</v>
      </c>
      <c r="T10" s="152">
        <f t="shared" si="3"/>
        <v>203</v>
      </c>
      <c r="U10" s="152">
        <f t="shared" si="3"/>
        <v>210</v>
      </c>
      <c r="V10" s="152">
        <f t="shared" si="3"/>
        <v>217</v>
      </c>
      <c r="W10" s="152">
        <f t="shared" si="3"/>
        <v>28</v>
      </c>
      <c r="X10" s="152">
        <f t="shared" si="3"/>
        <v>0</v>
      </c>
    </row>
    <row r="11" spans="1:26" ht="14.25" customHeight="1">
      <c r="A11" s="132"/>
      <c r="B11" s="130"/>
      <c r="C11" s="161"/>
      <c r="D11" s="130"/>
      <c r="E11" s="162"/>
      <c r="F11" s="132"/>
      <c r="G11" s="132"/>
      <c r="L11" s="130" t="s">
        <v>267</v>
      </c>
      <c r="M11" s="152">
        <f>M45</f>
        <v>0</v>
      </c>
      <c r="N11" s="152">
        <f t="shared" ref="N11:X11" si="4">N45</f>
        <v>12</v>
      </c>
      <c r="O11" s="152">
        <f t="shared" si="4"/>
        <v>3.6</v>
      </c>
      <c r="P11" s="152">
        <f t="shared" si="4"/>
        <v>72</v>
      </c>
      <c r="Q11" s="152">
        <f t="shared" si="4"/>
        <v>12</v>
      </c>
      <c r="R11" s="152">
        <f t="shared" si="4"/>
        <v>12</v>
      </c>
      <c r="S11" s="152">
        <f t="shared" si="4"/>
        <v>416.4</v>
      </c>
      <c r="T11" s="152">
        <f t="shared" si="4"/>
        <v>541.20000000000005</v>
      </c>
      <c r="U11" s="152">
        <f t="shared" si="4"/>
        <v>579.6</v>
      </c>
      <c r="V11" s="152">
        <f t="shared" si="4"/>
        <v>786</v>
      </c>
      <c r="W11" s="152">
        <f t="shared" si="4"/>
        <v>429</v>
      </c>
      <c r="X11" s="152">
        <f t="shared" si="4"/>
        <v>163.19999999999999</v>
      </c>
    </row>
    <row r="12" spans="1:26" ht="14.25" customHeight="1">
      <c r="A12" s="132"/>
      <c r="B12" s="130"/>
      <c r="C12" s="161"/>
      <c r="D12" s="130"/>
      <c r="E12" s="162"/>
      <c r="F12" s="132"/>
      <c r="G12" s="132"/>
      <c r="L12" s="130" t="s">
        <v>268</v>
      </c>
      <c r="M12" s="152">
        <f>M46</f>
        <v>0</v>
      </c>
      <c r="N12" s="152">
        <f t="shared" ref="N12:X12" si="5">N46</f>
        <v>0</v>
      </c>
      <c r="O12" s="152">
        <f t="shared" si="5"/>
        <v>20</v>
      </c>
      <c r="P12" s="152">
        <f t="shared" si="5"/>
        <v>65</v>
      </c>
      <c r="Q12" s="152">
        <f t="shared" si="5"/>
        <v>95</v>
      </c>
      <c r="R12" s="152">
        <f t="shared" si="5"/>
        <v>129</v>
      </c>
      <c r="S12" s="152">
        <f t="shared" si="5"/>
        <v>417</v>
      </c>
      <c r="T12" s="152">
        <f t="shared" si="5"/>
        <v>324</v>
      </c>
      <c r="U12" s="152">
        <f t="shared" si="5"/>
        <v>331</v>
      </c>
      <c r="V12" s="152">
        <f t="shared" si="5"/>
        <v>353</v>
      </c>
      <c r="W12" s="152">
        <f t="shared" si="5"/>
        <v>323</v>
      </c>
      <c r="X12" s="152">
        <f t="shared" si="5"/>
        <v>151</v>
      </c>
    </row>
    <row r="13" spans="1:26" ht="14.25" customHeight="1">
      <c r="A13" s="132"/>
      <c r="B13" s="130"/>
      <c r="C13" s="161"/>
      <c r="D13" s="130"/>
      <c r="E13" s="162"/>
      <c r="F13" s="132"/>
      <c r="G13" s="132"/>
      <c r="L13" s="130" t="s">
        <v>269</v>
      </c>
      <c r="M13" s="152">
        <f>M34</f>
        <v>176501</v>
      </c>
      <c r="N13" s="152">
        <f t="shared" ref="N13:X13" si="6">N34</f>
        <v>178123</v>
      </c>
      <c r="O13" s="152">
        <f t="shared" si="6"/>
        <v>140500</v>
      </c>
      <c r="P13" s="152">
        <f t="shared" si="6"/>
        <v>213178</v>
      </c>
      <c r="Q13" s="152">
        <f t="shared" si="6"/>
        <v>228098</v>
      </c>
      <c r="R13" s="152">
        <f t="shared" si="6"/>
        <v>182305</v>
      </c>
      <c r="S13" s="152">
        <f t="shared" si="6"/>
        <v>0</v>
      </c>
      <c r="T13" s="152">
        <f t="shared" si="6"/>
        <v>273872</v>
      </c>
      <c r="U13" s="152">
        <f t="shared" si="6"/>
        <v>220250</v>
      </c>
      <c r="V13" s="152">
        <f t="shared" si="6"/>
        <v>215500</v>
      </c>
      <c r="W13" s="152">
        <f t="shared" si="6"/>
        <v>211498</v>
      </c>
      <c r="X13" s="152">
        <f t="shared" si="6"/>
        <v>188750</v>
      </c>
    </row>
    <row r="14" spans="1:26" ht="14.25" customHeight="1">
      <c r="A14" s="132"/>
      <c r="B14" s="130"/>
      <c r="C14" s="161"/>
      <c r="D14" s="130"/>
      <c r="E14" s="162"/>
      <c r="F14" s="132"/>
      <c r="G14" s="132"/>
      <c r="L14" s="130" t="s">
        <v>270</v>
      </c>
      <c r="M14" s="152">
        <f>M38</f>
        <v>0</v>
      </c>
      <c r="N14" s="152">
        <f t="shared" ref="N14:X14" si="7">N38</f>
        <v>0</v>
      </c>
      <c r="O14" s="152">
        <f t="shared" si="7"/>
        <v>0</v>
      </c>
      <c r="P14" s="152">
        <f t="shared" si="7"/>
        <v>0</v>
      </c>
      <c r="Q14" s="152">
        <f t="shared" si="7"/>
        <v>3489</v>
      </c>
      <c r="R14" s="152">
        <f t="shared" si="7"/>
        <v>0</v>
      </c>
      <c r="S14" s="152">
        <f t="shared" si="7"/>
        <v>400</v>
      </c>
      <c r="T14" s="152">
        <f t="shared" si="7"/>
        <v>0</v>
      </c>
      <c r="U14" s="152">
        <f t="shared" si="7"/>
        <v>0</v>
      </c>
      <c r="V14" s="152">
        <f t="shared" si="7"/>
        <v>0</v>
      </c>
      <c r="W14" s="152">
        <f t="shared" si="7"/>
        <v>0</v>
      </c>
      <c r="X14" s="152">
        <f t="shared" si="7"/>
        <v>1025</v>
      </c>
    </row>
    <row r="15" spans="1:26" s="153" customFormat="1" ht="14.25" customHeight="1">
      <c r="A15" s="154"/>
      <c r="B15" s="80"/>
      <c r="C15" s="163"/>
      <c r="D15" s="146"/>
      <c r="E15" s="164"/>
      <c r="F15" s="164"/>
      <c r="G15" s="154"/>
      <c r="L15" s="12" t="s">
        <v>271</v>
      </c>
      <c r="M15" s="148">
        <f>SUM(M6:M14)</f>
        <v>1500144</v>
      </c>
      <c r="N15" s="148">
        <f t="shared" ref="N15:X15" si="8">SUM(N6:N14)</f>
        <v>1352245</v>
      </c>
      <c r="O15" s="148">
        <f t="shared" si="8"/>
        <v>575639.6</v>
      </c>
      <c r="P15" s="148">
        <f t="shared" si="8"/>
        <v>1577593</v>
      </c>
      <c r="Q15" s="148">
        <f t="shared" si="8"/>
        <v>1157752</v>
      </c>
      <c r="R15" s="148">
        <f t="shared" si="8"/>
        <v>1819675</v>
      </c>
      <c r="S15" s="148">
        <f t="shared" si="8"/>
        <v>330376.40000000002</v>
      </c>
      <c r="T15" s="148">
        <f t="shared" si="8"/>
        <v>1199020.2</v>
      </c>
      <c r="U15" s="148">
        <f t="shared" si="8"/>
        <v>1088556.6000000001</v>
      </c>
      <c r="V15" s="148">
        <f t="shared" si="8"/>
        <v>1154879</v>
      </c>
      <c r="W15" s="148">
        <f t="shared" si="8"/>
        <v>1498398</v>
      </c>
      <c r="X15" s="148">
        <f t="shared" si="8"/>
        <v>1355281.2</v>
      </c>
    </row>
    <row r="16" spans="1:26" ht="14.25" customHeight="1">
      <c r="A16" s="132"/>
      <c r="B16" s="130"/>
      <c r="C16" s="161"/>
      <c r="D16" s="130"/>
      <c r="E16" s="162"/>
      <c r="F16" s="132"/>
      <c r="G16" s="132"/>
      <c r="L16" s="130" t="s">
        <v>263</v>
      </c>
      <c r="M16" s="152">
        <f>M23+M22</f>
        <v>842184.23</v>
      </c>
      <c r="N16" s="152">
        <f t="shared" ref="N16:X16" si="9">N23+N22</f>
        <v>790057.83000000007</v>
      </c>
      <c r="O16" s="152">
        <f t="shared" si="9"/>
        <v>795457.65</v>
      </c>
      <c r="P16" s="152">
        <f t="shared" si="9"/>
        <v>727534.29</v>
      </c>
      <c r="Q16" s="152">
        <f t="shared" si="9"/>
        <v>855098.71</v>
      </c>
      <c r="R16" s="152">
        <f t="shared" si="9"/>
        <v>816766.73</v>
      </c>
      <c r="S16" s="152">
        <f t="shared" si="9"/>
        <v>489930.6</v>
      </c>
      <c r="T16" s="152">
        <f t="shared" si="9"/>
        <v>696248.71</v>
      </c>
      <c r="U16" s="152">
        <f t="shared" si="9"/>
        <v>634172.65</v>
      </c>
      <c r="V16" s="152">
        <f t="shared" si="9"/>
        <v>654914.62</v>
      </c>
      <c r="W16" s="152">
        <f t="shared" si="9"/>
        <v>614133.73</v>
      </c>
      <c r="X16" s="152">
        <f t="shared" si="9"/>
        <v>689713.69</v>
      </c>
    </row>
    <row r="17" spans="1:26" ht="14.25" customHeight="1">
      <c r="A17" s="132"/>
      <c r="B17" s="80"/>
      <c r="C17" s="163"/>
      <c r="D17" s="146"/>
      <c r="E17" s="164"/>
      <c r="F17" s="164"/>
      <c r="G17" s="132"/>
      <c r="L17" s="12" t="s">
        <v>272</v>
      </c>
      <c r="M17" s="148">
        <f>M16</f>
        <v>842184.23</v>
      </c>
      <c r="N17" s="148">
        <f t="shared" ref="N17:W17" si="10">N16</f>
        <v>790057.83000000007</v>
      </c>
      <c r="O17" s="148">
        <f t="shared" si="10"/>
        <v>795457.65</v>
      </c>
      <c r="P17" s="148">
        <f t="shared" si="10"/>
        <v>727534.29</v>
      </c>
      <c r="Q17" s="148">
        <f t="shared" si="10"/>
        <v>855098.71</v>
      </c>
      <c r="R17" s="148">
        <f t="shared" si="10"/>
        <v>816766.73</v>
      </c>
      <c r="S17" s="148">
        <f t="shared" si="10"/>
        <v>489930.6</v>
      </c>
      <c r="T17" s="148">
        <f t="shared" si="10"/>
        <v>696248.71</v>
      </c>
      <c r="U17" s="148">
        <f t="shared" si="10"/>
        <v>634172.65</v>
      </c>
      <c r="V17" s="148">
        <f t="shared" si="10"/>
        <v>654914.62</v>
      </c>
      <c r="W17" s="148">
        <f t="shared" si="10"/>
        <v>614133.73</v>
      </c>
      <c r="X17" s="148">
        <f>X16</f>
        <v>689713.69</v>
      </c>
    </row>
    <row r="18" spans="1:26" s="153" customFormat="1" ht="15.75" customHeight="1">
      <c r="A18" s="154"/>
      <c r="B18" s="80"/>
      <c r="C18" s="163"/>
      <c r="D18" s="146"/>
      <c r="E18" s="164"/>
      <c r="F18" s="164"/>
      <c r="G18" s="154"/>
      <c r="L18" s="12" t="s">
        <v>16</v>
      </c>
      <c r="M18" s="148">
        <f>M15+M17</f>
        <v>2342328.23</v>
      </c>
      <c r="N18" s="148">
        <f t="shared" ref="N18:X18" si="11">N15+N17</f>
        <v>2142302.83</v>
      </c>
      <c r="O18" s="148">
        <f t="shared" si="11"/>
        <v>1371097.25</v>
      </c>
      <c r="P18" s="148">
        <f t="shared" si="11"/>
        <v>2305127.29</v>
      </c>
      <c r="Q18" s="148">
        <f t="shared" si="11"/>
        <v>2012850.71</v>
      </c>
      <c r="R18" s="148">
        <f t="shared" si="11"/>
        <v>2636441.73</v>
      </c>
      <c r="S18" s="148">
        <f t="shared" si="11"/>
        <v>820307</v>
      </c>
      <c r="T18" s="148">
        <f t="shared" si="11"/>
        <v>1895268.91</v>
      </c>
      <c r="U18" s="148">
        <f t="shared" si="11"/>
        <v>1722729.25</v>
      </c>
      <c r="V18" s="148">
        <f t="shared" si="11"/>
        <v>1809793.62</v>
      </c>
      <c r="W18" s="148">
        <f t="shared" si="11"/>
        <v>2112531.73</v>
      </c>
      <c r="X18" s="148">
        <f t="shared" si="11"/>
        <v>2044994.89</v>
      </c>
    </row>
    <row r="19" spans="1:26" ht="15.75" customHeight="1">
      <c r="B19" s="80"/>
      <c r="C19" s="146"/>
      <c r="D19" s="132"/>
      <c r="E19" s="132"/>
      <c r="F19" s="132"/>
    </row>
    <row r="20" spans="1:26" ht="14.5">
      <c r="B20" s="193" t="s">
        <v>273</v>
      </c>
      <c r="C20" s="193"/>
      <c r="L20" s="193" t="s">
        <v>273</v>
      </c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</row>
    <row r="21" spans="1:26" ht="28.5" customHeight="1">
      <c r="A21" s="35"/>
      <c r="B21" s="124" t="s">
        <v>213</v>
      </c>
      <c r="C21" s="124" t="s">
        <v>214</v>
      </c>
      <c r="L21" s="124" t="s">
        <v>213</v>
      </c>
      <c r="M21" s="151" t="s">
        <v>250</v>
      </c>
      <c r="N21" s="151" t="s">
        <v>251</v>
      </c>
      <c r="O21" s="151" t="s">
        <v>252</v>
      </c>
      <c r="P21" s="151" t="s">
        <v>253</v>
      </c>
      <c r="Q21" s="151" t="s">
        <v>254</v>
      </c>
      <c r="R21" s="151" t="s">
        <v>255</v>
      </c>
      <c r="S21" s="151" t="s">
        <v>256</v>
      </c>
      <c r="T21" s="151" t="s">
        <v>257</v>
      </c>
      <c r="U21" s="151" t="s">
        <v>258</v>
      </c>
      <c r="V21" s="151" t="s">
        <v>259</v>
      </c>
      <c r="W21" s="151" t="s">
        <v>260</v>
      </c>
      <c r="X21" s="151" t="s">
        <v>261</v>
      </c>
      <c r="Y21" s="35"/>
      <c r="Z21" s="35"/>
    </row>
    <row r="22" spans="1:26" ht="14.5">
      <c r="A22" s="132"/>
      <c r="B22" s="136" t="s">
        <v>274</v>
      </c>
      <c r="C22" s="159">
        <f>P88</f>
        <v>2585882.3699999996</v>
      </c>
      <c r="L22" s="136" t="s">
        <v>274</v>
      </c>
      <c r="M22" s="131">
        <f>D88</f>
        <v>254041.44</v>
      </c>
      <c r="N22" s="131">
        <f t="shared" ref="N22:X22" si="12">E88</f>
        <v>237221.52</v>
      </c>
      <c r="O22" s="131">
        <f t="shared" si="12"/>
        <v>239391.97</v>
      </c>
      <c r="P22" s="131">
        <f t="shared" si="12"/>
        <v>219127.43</v>
      </c>
      <c r="Q22" s="131">
        <f t="shared" si="12"/>
        <v>257622.97</v>
      </c>
      <c r="R22" s="131">
        <f t="shared" si="12"/>
        <v>245840.66</v>
      </c>
      <c r="S22" s="131">
        <f t="shared" si="12"/>
        <v>147068</v>
      </c>
      <c r="T22" s="131">
        <f t="shared" si="12"/>
        <v>209056.42</v>
      </c>
      <c r="U22" s="131">
        <f t="shared" si="12"/>
        <v>189173.37</v>
      </c>
      <c r="V22" s="131">
        <f t="shared" si="12"/>
        <v>195624.79</v>
      </c>
      <c r="W22" s="131">
        <f t="shared" si="12"/>
        <v>184108.11</v>
      </c>
      <c r="X22" s="131">
        <f t="shared" si="12"/>
        <v>207605.69</v>
      </c>
    </row>
    <row r="23" spans="1:26" ht="14.5">
      <c r="A23" s="132"/>
      <c r="B23" s="136" t="s">
        <v>275</v>
      </c>
      <c r="C23" s="159">
        <f>P89</f>
        <v>6020331.0700000003</v>
      </c>
      <c r="L23" s="136" t="s">
        <v>275</v>
      </c>
      <c r="M23" s="131">
        <f>D89</f>
        <v>588142.79</v>
      </c>
      <c r="N23" s="131">
        <f t="shared" ref="N23:X23" si="13">E89</f>
        <v>552836.31000000006</v>
      </c>
      <c r="O23" s="131">
        <f t="shared" si="13"/>
        <v>556065.68000000005</v>
      </c>
      <c r="P23" s="131">
        <f t="shared" si="13"/>
        <v>508406.86</v>
      </c>
      <c r="Q23" s="131">
        <f t="shared" si="13"/>
        <v>597475.74</v>
      </c>
      <c r="R23" s="131">
        <f t="shared" si="13"/>
        <v>570926.06999999995</v>
      </c>
      <c r="S23" s="131">
        <f t="shared" si="13"/>
        <v>342862.6</v>
      </c>
      <c r="T23" s="131">
        <f t="shared" si="13"/>
        <v>487192.29</v>
      </c>
      <c r="U23" s="131">
        <f t="shared" si="13"/>
        <v>444999.28</v>
      </c>
      <c r="V23" s="131">
        <f t="shared" si="13"/>
        <v>459289.83</v>
      </c>
      <c r="W23" s="131">
        <f t="shared" si="13"/>
        <v>430025.62</v>
      </c>
      <c r="X23" s="131">
        <f t="shared" si="13"/>
        <v>482108</v>
      </c>
    </row>
    <row r="24" spans="1:26" ht="14.5">
      <c r="A24" s="132"/>
      <c r="B24" s="136" t="s">
        <v>276</v>
      </c>
      <c r="C24" s="159">
        <f>P90</f>
        <v>51000</v>
      </c>
      <c r="L24" s="136" t="s">
        <v>276</v>
      </c>
      <c r="M24" s="131">
        <f>D90</f>
        <v>2950</v>
      </c>
      <c r="N24" s="131">
        <f t="shared" ref="N24:X24" si="14">E90</f>
        <v>2700</v>
      </c>
      <c r="O24" s="131">
        <f t="shared" si="14"/>
        <v>3350</v>
      </c>
      <c r="P24" s="131">
        <f t="shared" si="14"/>
        <v>2975</v>
      </c>
      <c r="Q24" s="131">
        <f t="shared" si="14"/>
        <v>4450</v>
      </c>
      <c r="R24" s="131">
        <f t="shared" si="14"/>
        <v>4500</v>
      </c>
      <c r="S24" s="131">
        <f t="shared" si="14"/>
        <v>4775</v>
      </c>
      <c r="T24" s="131">
        <f t="shared" si="14"/>
        <v>5225</v>
      </c>
      <c r="U24" s="131">
        <f t="shared" si="14"/>
        <v>5325</v>
      </c>
      <c r="V24" s="131">
        <f t="shared" si="14"/>
        <v>5450</v>
      </c>
      <c r="W24" s="131">
        <f t="shared" si="14"/>
        <v>4550</v>
      </c>
      <c r="X24" s="131">
        <f t="shared" si="14"/>
        <v>4750</v>
      </c>
    </row>
    <row r="25" spans="1:26" ht="14.5">
      <c r="A25" s="132"/>
      <c r="B25" s="143" t="s">
        <v>277</v>
      </c>
      <c r="C25" s="159">
        <f>P91</f>
        <v>54325</v>
      </c>
      <c r="L25" s="143" t="s">
        <v>277</v>
      </c>
      <c r="M25" s="131">
        <f>D91</f>
        <v>5275</v>
      </c>
      <c r="N25" s="131">
        <f t="shared" ref="N25:X25" si="15">E91</f>
        <v>4675</v>
      </c>
      <c r="O25" s="131">
        <f t="shared" si="15"/>
        <v>4525</v>
      </c>
      <c r="P25" s="131">
        <f t="shared" si="15"/>
        <v>3750</v>
      </c>
      <c r="Q25" s="131">
        <f t="shared" si="15"/>
        <v>5025</v>
      </c>
      <c r="R25" s="131">
        <f t="shared" si="15"/>
        <v>4725</v>
      </c>
      <c r="S25" s="131">
        <f t="shared" si="15"/>
        <v>3900</v>
      </c>
      <c r="T25" s="131">
        <f t="shared" si="15"/>
        <v>5525</v>
      </c>
      <c r="U25" s="131">
        <f t="shared" si="15"/>
        <v>5075</v>
      </c>
      <c r="V25" s="131">
        <f t="shared" si="15"/>
        <v>4750</v>
      </c>
      <c r="W25" s="131">
        <f t="shared" si="15"/>
        <v>3100</v>
      </c>
      <c r="X25" s="131">
        <f t="shared" si="15"/>
        <v>4000</v>
      </c>
    </row>
    <row r="26" spans="1:26" ht="15.75" customHeight="1">
      <c r="B26" s="12" t="s">
        <v>16</v>
      </c>
      <c r="C26" s="148">
        <f>SUM(C22:C25)</f>
        <v>8711538.4399999995</v>
      </c>
      <c r="L26" s="12" t="s">
        <v>16</v>
      </c>
      <c r="M26" s="148">
        <f>SUM(M22:M25)</f>
        <v>850409.23</v>
      </c>
      <c r="N26" s="148">
        <f t="shared" ref="N26:W26" si="16">SUM(N22:N25)</f>
        <v>797432.83000000007</v>
      </c>
      <c r="O26" s="148">
        <f t="shared" si="16"/>
        <v>803332.65</v>
      </c>
      <c r="P26" s="148">
        <f t="shared" si="16"/>
        <v>734259.29</v>
      </c>
      <c r="Q26" s="148">
        <f t="shared" si="16"/>
        <v>864573.71</v>
      </c>
      <c r="R26" s="148">
        <f t="shared" si="16"/>
        <v>825991.73</v>
      </c>
      <c r="S26" s="148">
        <f t="shared" si="16"/>
        <v>498605.6</v>
      </c>
      <c r="T26" s="148">
        <f t="shared" si="16"/>
        <v>706998.71</v>
      </c>
      <c r="U26" s="148">
        <f t="shared" si="16"/>
        <v>644572.65</v>
      </c>
      <c r="V26" s="148">
        <f t="shared" si="16"/>
        <v>665114.62</v>
      </c>
      <c r="W26" s="148">
        <f t="shared" si="16"/>
        <v>621783.73</v>
      </c>
      <c r="X26" s="148">
        <f>SUM(X22:X25)</f>
        <v>698463.69</v>
      </c>
    </row>
    <row r="27" spans="1:26" ht="15" customHeight="1"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</row>
    <row r="28" spans="1:26" ht="14.5">
      <c r="B28" s="193" t="s">
        <v>278</v>
      </c>
      <c r="C28" s="193"/>
      <c r="L28" s="193" t="s">
        <v>278</v>
      </c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</row>
    <row r="29" spans="1:26" ht="28.5" customHeight="1">
      <c r="A29" s="35"/>
      <c r="B29" s="124" t="s">
        <v>249</v>
      </c>
      <c r="C29" s="151" t="s">
        <v>214</v>
      </c>
      <c r="E29" s="140"/>
      <c r="F29" s="140"/>
      <c r="G29" s="140"/>
      <c r="H29" s="140"/>
      <c r="I29" s="140"/>
      <c r="J29" s="140"/>
      <c r="K29" s="140"/>
      <c r="L29" s="124" t="s">
        <v>249</v>
      </c>
      <c r="M29" s="151" t="s">
        <v>250</v>
      </c>
      <c r="N29" s="151" t="s">
        <v>251</v>
      </c>
      <c r="O29" s="151" t="s">
        <v>252</v>
      </c>
      <c r="P29" s="151" t="s">
        <v>253</v>
      </c>
      <c r="Q29" s="151" t="s">
        <v>254</v>
      </c>
      <c r="R29" s="151" t="s">
        <v>255</v>
      </c>
      <c r="S29" s="151" t="s">
        <v>256</v>
      </c>
      <c r="T29" s="151" t="s">
        <v>257</v>
      </c>
      <c r="U29" s="151" t="s">
        <v>258</v>
      </c>
      <c r="V29" s="151" t="s">
        <v>259</v>
      </c>
      <c r="W29" s="151" t="s">
        <v>260</v>
      </c>
      <c r="X29" s="151" t="s">
        <v>261</v>
      </c>
      <c r="Y29" s="35"/>
      <c r="Z29" s="35"/>
    </row>
    <row r="30" spans="1:26" ht="15" customHeight="1">
      <c r="A30" s="35"/>
      <c r="B30" s="144" t="s">
        <v>262</v>
      </c>
      <c r="C30" s="157">
        <f>P51+P62+P71+P86</f>
        <v>2881765</v>
      </c>
      <c r="E30" s="140"/>
      <c r="F30" s="140"/>
      <c r="G30" s="140"/>
      <c r="H30" s="140"/>
      <c r="I30" s="140"/>
      <c r="J30" s="140"/>
      <c r="K30" s="140"/>
      <c r="L30" s="144" t="s">
        <v>262</v>
      </c>
      <c r="M30" s="144">
        <f>D51+D62+D71+D86</f>
        <v>192307</v>
      </c>
      <c r="N30" s="144">
        <f>E51+E62+E71+E86</f>
        <v>179795</v>
      </c>
      <c r="O30" s="144">
        <f t="shared" ref="O30:X30" si="17">F51+F62+F71+F86</f>
        <v>222620</v>
      </c>
      <c r="P30" s="144">
        <f t="shared" si="17"/>
        <v>247323</v>
      </c>
      <c r="Q30" s="144">
        <f t="shared" si="17"/>
        <v>286586</v>
      </c>
      <c r="R30" s="144">
        <f t="shared" si="17"/>
        <v>240225</v>
      </c>
      <c r="S30" s="144">
        <f t="shared" si="17"/>
        <v>260165</v>
      </c>
      <c r="T30" s="144">
        <f t="shared" si="17"/>
        <v>274288</v>
      </c>
      <c r="U30" s="144">
        <f t="shared" si="17"/>
        <v>252933</v>
      </c>
      <c r="V30" s="144">
        <f t="shared" si="17"/>
        <v>251512</v>
      </c>
      <c r="W30" s="144">
        <f t="shared" si="17"/>
        <v>247476</v>
      </c>
      <c r="X30" s="144">
        <f t="shared" si="17"/>
        <v>226535</v>
      </c>
      <c r="Y30" s="35"/>
      <c r="Z30" s="35"/>
    </row>
    <row r="31" spans="1:26" ht="15" customHeight="1">
      <c r="A31" s="35"/>
      <c r="B31" s="144" t="s">
        <v>263</v>
      </c>
      <c r="C31" s="157">
        <f>P59</f>
        <v>0</v>
      </c>
      <c r="E31" s="140"/>
      <c r="F31" s="140"/>
      <c r="G31" s="140"/>
      <c r="H31" s="140"/>
      <c r="I31" s="140"/>
      <c r="J31" s="140"/>
      <c r="K31" s="140"/>
      <c r="L31" s="144" t="s">
        <v>263</v>
      </c>
      <c r="M31" s="144">
        <f>D59</f>
        <v>0</v>
      </c>
      <c r="N31" s="144">
        <f t="shared" ref="N31:X31" si="18">E59</f>
        <v>0</v>
      </c>
      <c r="O31" s="144">
        <f t="shared" si="18"/>
        <v>0</v>
      </c>
      <c r="P31" s="144">
        <f t="shared" si="18"/>
        <v>0</v>
      </c>
      <c r="Q31" s="144">
        <f t="shared" si="18"/>
        <v>0</v>
      </c>
      <c r="R31" s="144">
        <f t="shared" si="18"/>
        <v>0</v>
      </c>
      <c r="S31" s="144">
        <f t="shared" si="18"/>
        <v>0</v>
      </c>
      <c r="T31" s="144">
        <f t="shared" si="18"/>
        <v>0</v>
      </c>
      <c r="U31" s="144">
        <f t="shared" si="18"/>
        <v>0</v>
      </c>
      <c r="V31" s="144">
        <f t="shared" si="18"/>
        <v>0</v>
      </c>
      <c r="W31" s="144">
        <f t="shared" si="18"/>
        <v>0</v>
      </c>
      <c r="X31" s="144">
        <f t="shared" si="18"/>
        <v>0</v>
      </c>
      <c r="Y31" s="35"/>
      <c r="Z31" s="35"/>
    </row>
    <row r="32" spans="1:26" ht="15" customHeight="1">
      <c r="A32" s="35"/>
      <c r="B32" s="135" t="s">
        <v>279</v>
      </c>
      <c r="C32" s="157">
        <f>P52+P64</f>
        <v>8769299</v>
      </c>
      <c r="E32" s="140"/>
      <c r="F32" s="140"/>
      <c r="G32" s="140"/>
      <c r="H32" s="140"/>
      <c r="I32" s="140"/>
      <c r="J32" s="140"/>
      <c r="K32" s="140"/>
      <c r="L32" s="135" t="s">
        <v>279</v>
      </c>
      <c r="M32" s="144">
        <f>D52+D64</f>
        <v>1002493</v>
      </c>
      <c r="N32" s="144">
        <f>E52+E64</f>
        <v>903797</v>
      </c>
      <c r="O32" s="144">
        <f>F52+F64</f>
        <v>174691</v>
      </c>
      <c r="P32" s="144">
        <f t="shared" ref="P32:X32" si="19">G52+G64</f>
        <v>976889</v>
      </c>
      <c r="Q32" s="144">
        <f t="shared" si="19"/>
        <v>575687</v>
      </c>
      <c r="R32" s="144">
        <f t="shared" si="19"/>
        <v>1355455</v>
      </c>
      <c r="S32" s="144">
        <f t="shared" si="19"/>
        <v>25080</v>
      </c>
      <c r="T32" s="144">
        <f t="shared" si="19"/>
        <v>616492</v>
      </c>
      <c r="U32" s="144">
        <f t="shared" si="19"/>
        <v>588378</v>
      </c>
      <c r="V32" s="144">
        <f t="shared" si="19"/>
        <v>652211</v>
      </c>
      <c r="W32" s="144">
        <f t="shared" si="19"/>
        <v>996769</v>
      </c>
      <c r="X32" s="144">
        <f t="shared" si="19"/>
        <v>901357</v>
      </c>
      <c r="Y32" s="35"/>
      <c r="Z32" s="35"/>
    </row>
    <row r="33" spans="1:26" ht="15" customHeight="1">
      <c r="A33" s="35"/>
      <c r="B33" s="135" t="s">
        <v>280</v>
      </c>
      <c r="C33" s="157">
        <f>P74+P53+P84</f>
        <v>393157</v>
      </c>
      <c r="E33" s="140"/>
      <c r="F33" s="140"/>
      <c r="G33" s="140"/>
      <c r="H33" s="140"/>
      <c r="I33" s="140"/>
      <c r="J33" s="140"/>
      <c r="K33" s="140"/>
      <c r="L33" s="135" t="s">
        <v>280</v>
      </c>
      <c r="M33" s="144">
        <f>D74+D53+D84</f>
        <v>19875</v>
      </c>
      <c r="N33" s="144">
        <f t="shared" ref="N33:X33" si="20">E74+E53+E84</f>
        <v>22550</v>
      </c>
      <c r="O33" s="144">
        <f>F74+F53+F84</f>
        <v>25975</v>
      </c>
      <c r="P33" s="144">
        <f t="shared" si="20"/>
        <v>125407</v>
      </c>
      <c r="Q33" s="144">
        <f t="shared" si="20"/>
        <v>33450</v>
      </c>
      <c r="R33" s="144">
        <f t="shared" si="20"/>
        <v>28225</v>
      </c>
      <c r="S33" s="144">
        <f t="shared" si="20"/>
        <v>27750</v>
      </c>
      <c r="T33" s="144">
        <f t="shared" si="20"/>
        <v>21300</v>
      </c>
      <c r="U33" s="144">
        <f t="shared" si="20"/>
        <v>20775</v>
      </c>
      <c r="V33" s="144">
        <f t="shared" si="20"/>
        <v>23000</v>
      </c>
      <c r="W33" s="144">
        <f t="shared" si="20"/>
        <v>22000</v>
      </c>
      <c r="X33" s="144">
        <f t="shared" si="20"/>
        <v>22850</v>
      </c>
      <c r="Y33" s="35"/>
      <c r="Z33" s="35"/>
    </row>
    <row r="34" spans="1:26" ht="15" customHeight="1">
      <c r="A34" s="35"/>
      <c r="B34" s="136" t="s">
        <v>269</v>
      </c>
      <c r="C34" s="157">
        <f>P54</f>
        <v>2228575</v>
      </c>
      <c r="E34" s="140"/>
      <c r="F34" s="140"/>
      <c r="G34" s="140"/>
      <c r="H34" s="140"/>
      <c r="I34" s="140"/>
      <c r="J34" s="140"/>
      <c r="K34" s="140"/>
      <c r="L34" s="136" t="s">
        <v>269</v>
      </c>
      <c r="M34" s="144">
        <f>D54</f>
        <v>176501</v>
      </c>
      <c r="N34" s="144">
        <f t="shared" ref="N34:X34" si="21">E54</f>
        <v>178123</v>
      </c>
      <c r="O34" s="144">
        <f t="shared" si="21"/>
        <v>140500</v>
      </c>
      <c r="P34" s="144">
        <f t="shared" si="21"/>
        <v>213178</v>
      </c>
      <c r="Q34" s="144">
        <f t="shared" si="21"/>
        <v>228098</v>
      </c>
      <c r="R34" s="144">
        <f t="shared" si="21"/>
        <v>182305</v>
      </c>
      <c r="S34" s="144">
        <f t="shared" si="21"/>
        <v>0</v>
      </c>
      <c r="T34" s="144">
        <f t="shared" si="21"/>
        <v>273872</v>
      </c>
      <c r="U34" s="144">
        <f t="shared" si="21"/>
        <v>220250</v>
      </c>
      <c r="V34" s="144">
        <f t="shared" si="21"/>
        <v>215500</v>
      </c>
      <c r="W34" s="144">
        <f t="shared" si="21"/>
        <v>211498</v>
      </c>
      <c r="X34" s="144">
        <f t="shared" si="21"/>
        <v>188750</v>
      </c>
      <c r="Y34" s="35"/>
      <c r="Z34" s="35"/>
    </row>
    <row r="35" spans="1:26" ht="15" customHeight="1">
      <c r="A35" s="35"/>
      <c r="B35" s="136" t="s">
        <v>281</v>
      </c>
      <c r="C35" s="157">
        <f>P55+P70+P85+P65</f>
        <v>217423</v>
      </c>
      <c r="E35" s="140"/>
      <c r="F35" s="140"/>
      <c r="G35" s="140"/>
      <c r="H35" s="140"/>
      <c r="I35" s="140"/>
      <c r="J35" s="140"/>
      <c r="K35" s="140"/>
      <c r="L35" s="136" t="s">
        <v>281</v>
      </c>
      <c r="M35" s="144">
        <f>D55+D70+D85+D65</f>
        <v>9550</v>
      </c>
      <c r="N35" s="144">
        <f t="shared" ref="N35:X35" si="22">E55+E70+E85+E65</f>
        <v>12325</v>
      </c>
      <c r="O35" s="144">
        <f t="shared" si="22"/>
        <v>44550</v>
      </c>
      <c r="P35" s="144">
        <f t="shared" si="22"/>
        <v>24999</v>
      </c>
      <c r="Q35" s="144">
        <f t="shared" si="22"/>
        <v>15975</v>
      </c>
      <c r="R35" s="144">
        <f t="shared" si="22"/>
        <v>20100</v>
      </c>
      <c r="S35" s="144">
        <f t="shared" si="22"/>
        <v>50224</v>
      </c>
      <c r="T35" s="144">
        <f t="shared" si="22"/>
        <v>7450</v>
      </c>
      <c r="U35" s="144">
        <f t="shared" si="22"/>
        <v>8200</v>
      </c>
      <c r="V35" s="144">
        <f t="shared" si="22"/>
        <v>7800</v>
      </c>
      <c r="W35" s="144">
        <f t="shared" si="22"/>
        <v>7725</v>
      </c>
      <c r="X35" s="144">
        <f t="shared" si="22"/>
        <v>8525</v>
      </c>
      <c r="Y35" s="35"/>
      <c r="Z35" s="35"/>
    </row>
    <row r="36" spans="1:26" ht="15" customHeight="1">
      <c r="A36" s="35"/>
      <c r="B36" s="136" t="s">
        <v>282</v>
      </c>
      <c r="C36" s="157">
        <f>P56</f>
        <v>225</v>
      </c>
      <c r="E36" s="140"/>
      <c r="F36" s="140"/>
      <c r="G36" s="140"/>
      <c r="H36" s="140"/>
      <c r="I36" s="140"/>
      <c r="J36" s="140"/>
      <c r="K36" s="140"/>
      <c r="L36" s="136" t="s">
        <v>282</v>
      </c>
      <c r="M36" s="144">
        <f>D56</f>
        <v>0</v>
      </c>
      <c r="N36" s="144">
        <f t="shared" ref="N36:X36" si="23">E56</f>
        <v>0</v>
      </c>
      <c r="O36" s="144">
        <f t="shared" si="23"/>
        <v>0</v>
      </c>
      <c r="P36" s="144">
        <f t="shared" si="23"/>
        <v>0</v>
      </c>
      <c r="Q36" s="144">
        <f t="shared" si="23"/>
        <v>0</v>
      </c>
      <c r="R36" s="144">
        <f t="shared" si="23"/>
        <v>0</v>
      </c>
      <c r="S36" s="144">
        <f t="shared" si="23"/>
        <v>0</v>
      </c>
      <c r="T36" s="144">
        <f t="shared" si="23"/>
        <v>0</v>
      </c>
      <c r="U36" s="144">
        <f t="shared" si="23"/>
        <v>0</v>
      </c>
      <c r="V36" s="144">
        <f t="shared" si="23"/>
        <v>0</v>
      </c>
      <c r="W36" s="144">
        <f t="shared" si="23"/>
        <v>225</v>
      </c>
      <c r="X36" s="144">
        <f t="shared" si="23"/>
        <v>0</v>
      </c>
      <c r="Y36" s="35"/>
      <c r="Z36" s="35"/>
    </row>
    <row r="37" spans="1:26" ht="15" customHeight="1">
      <c r="A37" s="35"/>
      <c r="B37" s="136" t="s">
        <v>283</v>
      </c>
      <c r="C37" s="157">
        <f>P57+P67+P78+P81</f>
        <v>5040699.04</v>
      </c>
      <c r="E37" s="140"/>
      <c r="F37" s="140"/>
      <c r="G37" s="140"/>
      <c r="H37" s="140"/>
      <c r="I37" s="140"/>
      <c r="J37" s="140"/>
      <c r="K37" s="140"/>
      <c r="L37" s="136" t="s">
        <v>283</v>
      </c>
      <c r="M37" s="144">
        <f>D57+D67+D78+D81</f>
        <v>188518.68</v>
      </c>
      <c r="N37" s="144">
        <f t="shared" ref="N37:X37" si="24">E57+E67+E78+E81</f>
        <v>220541.8</v>
      </c>
      <c r="O37" s="144">
        <f t="shared" si="24"/>
        <v>696289</v>
      </c>
      <c r="P37" s="144">
        <f t="shared" si="24"/>
        <v>242838.39999999999</v>
      </c>
      <c r="Q37" s="144">
        <f t="shared" si="24"/>
        <v>633240.92000000004</v>
      </c>
      <c r="R37" s="144">
        <f t="shared" si="24"/>
        <v>41990.64</v>
      </c>
      <c r="S37" s="144">
        <f t="shared" si="24"/>
        <v>756734.32</v>
      </c>
      <c r="T37" s="144">
        <f t="shared" si="24"/>
        <v>642715.31999999995</v>
      </c>
      <c r="U37" s="144">
        <f t="shared" si="24"/>
        <v>518393.84</v>
      </c>
      <c r="V37" s="144">
        <f t="shared" si="24"/>
        <v>539386.76</v>
      </c>
      <c r="W37" s="144">
        <f t="shared" si="24"/>
        <v>238985.36</v>
      </c>
      <c r="X37" s="144">
        <f t="shared" si="24"/>
        <v>321064</v>
      </c>
      <c r="Y37" s="35"/>
      <c r="Z37" s="35"/>
    </row>
    <row r="38" spans="1:26" ht="15" customHeight="1">
      <c r="A38" s="35"/>
      <c r="B38" s="136" t="s">
        <v>270</v>
      </c>
      <c r="C38" s="157">
        <f>P58</f>
        <v>4914</v>
      </c>
      <c r="E38" s="140"/>
      <c r="F38" s="140"/>
      <c r="G38" s="140"/>
      <c r="H38" s="140"/>
      <c r="I38" s="140"/>
      <c r="J38" s="140"/>
      <c r="K38" s="140"/>
      <c r="L38" s="136" t="s">
        <v>270</v>
      </c>
      <c r="M38" s="144">
        <f>D58</f>
        <v>0</v>
      </c>
      <c r="N38" s="144">
        <f t="shared" ref="N38:X38" si="25">E58</f>
        <v>0</v>
      </c>
      <c r="O38" s="144">
        <f t="shared" si="25"/>
        <v>0</v>
      </c>
      <c r="P38" s="144">
        <f t="shared" si="25"/>
        <v>0</v>
      </c>
      <c r="Q38" s="144">
        <f t="shared" si="25"/>
        <v>3489</v>
      </c>
      <c r="R38" s="144">
        <f t="shared" si="25"/>
        <v>0</v>
      </c>
      <c r="S38" s="144">
        <f t="shared" si="25"/>
        <v>400</v>
      </c>
      <c r="T38" s="144">
        <f t="shared" si="25"/>
        <v>0</v>
      </c>
      <c r="U38" s="144">
        <f t="shared" si="25"/>
        <v>0</v>
      </c>
      <c r="V38" s="144">
        <f t="shared" si="25"/>
        <v>0</v>
      </c>
      <c r="W38" s="144">
        <f t="shared" si="25"/>
        <v>0</v>
      </c>
      <c r="X38" s="144">
        <f t="shared" si="25"/>
        <v>1025</v>
      </c>
      <c r="Y38" s="35"/>
      <c r="Z38" s="35"/>
    </row>
    <row r="39" spans="1:26" ht="15" customHeight="1">
      <c r="A39" s="35"/>
      <c r="B39" s="135" t="s">
        <v>284</v>
      </c>
      <c r="C39" s="157">
        <f>P68</f>
        <v>1565</v>
      </c>
      <c r="E39" s="140"/>
      <c r="F39" s="140"/>
      <c r="G39" s="140"/>
      <c r="H39" s="140"/>
      <c r="I39" s="140"/>
      <c r="J39" s="140"/>
      <c r="K39" s="140"/>
      <c r="L39" s="135" t="s">
        <v>284</v>
      </c>
      <c r="M39" s="144">
        <f>D68</f>
        <v>93</v>
      </c>
      <c r="N39" s="144">
        <f t="shared" ref="N39:X39" si="26">E68</f>
        <v>143</v>
      </c>
      <c r="O39" s="144">
        <f t="shared" si="26"/>
        <v>155</v>
      </c>
      <c r="P39" s="144">
        <f t="shared" si="26"/>
        <v>84</v>
      </c>
      <c r="Q39" s="144">
        <f t="shared" si="26"/>
        <v>85</v>
      </c>
      <c r="R39" s="144">
        <f t="shared" si="26"/>
        <v>174</v>
      </c>
      <c r="S39" s="144">
        <f t="shared" si="26"/>
        <v>173</v>
      </c>
      <c r="T39" s="144">
        <f t="shared" si="26"/>
        <v>203</v>
      </c>
      <c r="U39" s="144">
        <f t="shared" si="26"/>
        <v>210</v>
      </c>
      <c r="V39" s="144">
        <f t="shared" si="26"/>
        <v>217</v>
      </c>
      <c r="W39" s="144">
        <f t="shared" si="26"/>
        <v>28</v>
      </c>
      <c r="X39" s="144">
        <f t="shared" si="26"/>
        <v>0</v>
      </c>
      <c r="Y39" s="35"/>
      <c r="Z39" s="35"/>
    </row>
    <row r="40" spans="1:26" ht="15" customHeight="1">
      <c r="A40" s="35"/>
      <c r="B40" s="136" t="s">
        <v>285</v>
      </c>
      <c r="C40" s="157">
        <f>P61</f>
        <v>2800</v>
      </c>
      <c r="E40" s="140"/>
      <c r="F40" s="140"/>
      <c r="G40" s="140"/>
      <c r="H40" s="140"/>
      <c r="I40" s="140"/>
      <c r="J40" s="140"/>
      <c r="K40" s="140"/>
      <c r="L40" s="136" t="s">
        <v>285</v>
      </c>
      <c r="M40" s="144">
        <f>D61</f>
        <v>275</v>
      </c>
      <c r="N40" s="144">
        <f t="shared" ref="N40:X40" si="27">E61</f>
        <v>425</v>
      </c>
      <c r="O40" s="144">
        <f t="shared" si="27"/>
        <v>575</v>
      </c>
      <c r="P40" s="144">
        <f t="shared" si="27"/>
        <v>375</v>
      </c>
      <c r="Q40" s="144">
        <f t="shared" si="27"/>
        <v>100</v>
      </c>
      <c r="R40" s="144">
        <f t="shared" si="27"/>
        <v>125</v>
      </c>
      <c r="S40" s="144">
        <f t="shared" si="27"/>
        <v>150</v>
      </c>
      <c r="T40" s="144">
        <f t="shared" si="27"/>
        <v>100</v>
      </c>
      <c r="U40" s="144">
        <f t="shared" si="27"/>
        <v>150</v>
      </c>
      <c r="V40" s="144">
        <f t="shared" si="27"/>
        <v>150</v>
      </c>
      <c r="W40" s="144">
        <f t="shared" si="27"/>
        <v>200</v>
      </c>
      <c r="X40" s="144">
        <f t="shared" si="27"/>
        <v>175</v>
      </c>
      <c r="Y40" s="35"/>
      <c r="Z40" s="35"/>
    </row>
    <row r="41" spans="1:26" ht="15" customHeight="1">
      <c r="A41" s="35"/>
      <c r="B41" s="136" t="s">
        <v>286</v>
      </c>
      <c r="C41" s="157">
        <f>P63</f>
        <v>444882</v>
      </c>
      <c r="E41" s="140"/>
      <c r="F41" s="140"/>
      <c r="G41" s="140"/>
      <c r="H41" s="140"/>
      <c r="I41" s="140"/>
      <c r="J41" s="140"/>
      <c r="K41" s="140"/>
      <c r="L41" s="136" t="s">
        <v>286</v>
      </c>
      <c r="M41" s="144">
        <f>D63</f>
        <v>36934</v>
      </c>
      <c r="N41" s="144">
        <f t="shared" ref="N41:X41" si="28">E63</f>
        <v>25243</v>
      </c>
      <c r="O41" s="144">
        <f t="shared" si="28"/>
        <v>19949</v>
      </c>
      <c r="P41" s="144">
        <f t="shared" si="28"/>
        <v>46257</v>
      </c>
      <c r="Q41" s="144">
        <f t="shared" si="28"/>
        <v>42355</v>
      </c>
      <c r="R41" s="144">
        <f t="shared" si="28"/>
        <v>45194</v>
      </c>
      <c r="S41" s="144">
        <f t="shared" si="28"/>
        <v>41873</v>
      </c>
      <c r="T41" s="144">
        <f t="shared" si="28"/>
        <v>32468</v>
      </c>
      <c r="U41" s="144">
        <f t="shared" si="28"/>
        <v>33074</v>
      </c>
      <c r="V41" s="144">
        <f t="shared" si="28"/>
        <v>35253</v>
      </c>
      <c r="W41" s="144">
        <f t="shared" si="28"/>
        <v>44390</v>
      </c>
      <c r="X41" s="144">
        <f t="shared" si="28"/>
        <v>41892</v>
      </c>
      <c r="Y41" s="35"/>
      <c r="Z41" s="35"/>
    </row>
    <row r="42" spans="1:26" ht="15" customHeight="1">
      <c r="A42" s="35"/>
      <c r="B42" s="136" t="s">
        <v>287</v>
      </c>
      <c r="C42" s="157">
        <f>P66</f>
        <v>174750</v>
      </c>
      <c r="E42" s="140"/>
      <c r="F42" s="140"/>
      <c r="G42" s="140"/>
      <c r="H42" s="140"/>
      <c r="I42" s="140"/>
      <c r="J42" s="140"/>
      <c r="K42" s="140"/>
      <c r="L42" s="136" t="s">
        <v>287</v>
      </c>
      <c r="M42" s="144">
        <f>D66</f>
        <v>98750</v>
      </c>
      <c r="N42" s="144">
        <f t="shared" ref="N42:X42" si="29">E66</f>
        <v>58000</v>
      </c>
      <c r="O42" s="144">
        <f t="shared" si="29"/>
        <v>0</v>
      </c>
      <c r="P42" s="144">
        <f t="shared" si="29"/>
        <v>0</v>
      </c>
      <c r="Q42" s="144">
        <f t="shared" si="29"/>
        <v>10000</v>
      </c>
      <c r="R42" s="144">
        <f t="shared" si="29"/>
        <v>0</v>
      </c>
      <c r="S42" s="144">
        <f t="shared" si="29"/>
        <v>0</v>
      </c>
      <c r="T42" s="144">
        <f t="shared" si="29"/>
        <v>0</v>
      </c>
      <c r="U42" s="144">
        <f t="shared" si="29"/>
        <v>0</v>
      </c>
      <c r="V42" s="144">
        <f t="shared" si="29"/>
        <v>0</v>
      </c>
      <c r="W42" s="144">
        <f t="shared" si="29"/>
        <v>8000</v>
      </c>
      <c r="X42" s="144">
        <f t="shared" si="29"/>
        <v>0</v>
      </c>
      <c r="Y42" s="35"/>
      <c r="Z42" s="35"/>
    </row>
    <row r="43" spans="1:26" ht="15" customHeight="1">
      <c r="A43" s="35"/>
      <c r="B43" s="136" t="s">
        <v>288</v>
      </c>
      <c r="C43" s="157">
        <f>P72</f>
        <v>1946</v>
      </c>
      <c r="E43" s="140"/>
      <c r="F43" s="140"/>
      <c r="G43" s="140"/>
      <c r="H43" s="140"/>
      <c r="I43" s="140"/>
      <c r="J43" s="140"/>
      <c r="K43" s="140"/>
      <c r="L43" s="136" t="s">
        <v>288</v>
      </c>
      <c r="M43" s="144">
        <f>D72</f>
        <v>163</v>
      </c>
      <c r="N43" s="144">
        <f t="shared" ref="N43:X43" si="30">E72</f>
        <v>151</v>
      </c>
      <c r="O43" s="144">
        <f t="shared" si="30"/>
        <v>136</v>
      </c>
      <c r="P43" s="144">
        <f t="shared" si="30"/>
        <v>136</v>
      </c>
      <c r="Q43" s="144">
        <f t="shared" si="30"/>
        <v>266</v>
      </c>
      <c r="R43" s="144">
        <f t="shared" si="30"/>
        <v>279</v>
      </c>
      <c r="S43" s="144">
        <f t="shared" si="30"/>
        <v>234</v>
      </c>
      <c r="T43" s="144">
        <f t="shared" si="30"/>
        <v>118</v>
      </c>
      <c r="U43" s="144">
        <f t="shared" si="30"/>
        <v>108</v>
      </c>
      <c r="V43" s="144">
        <f t="shared" si="30"/>
        <v>138</v>
      </c>
      <c r="W43" s="144">
        <f t="shared" si="30"/>
        <v>107</v>
      </c>
      <c r="X43" s="144">
        <f t="shared" si="30"/>
        <v>110</v>
      </c>
      <c r="Y43" s="35"/>
      <c r="Z43" s="35"/>
    </row>
    <row r="44" spans="1:26" ht="15" customHeight="1">
      <c r="A44" s="35"/>
      <c r="B44" s="136" t="s">
        <v>289</v>
      </c>
      <c r="C44" s="157">
        <f>P73</f>
        <v>150300</v>
      </c>
      <c r="E44" s="140"/>
      <c r="F44" s="140"/>
      <c r="G44" s="140"/>
      <c r="H44" s="140"/>
      <c r="I44" s="140"/>
      <c r="J44" s="140"/>
      <c r="K44" s="140"/>
      <c r="L44" s="136" t="s">
        <v>289</v>
      </c>
      <c r="M44" s="144">
        <f>D73</f>
        <v>10125</v>
      </c>
      <c r="N44" s="144">
        <f t="shared" ref="N44:X44" si="31">E73</f>
        <v>9825</v>
      </c>
      <c r="O44" s="144">
        <f t="shared" si="31"/>
        <v>11675</v>
      </c>
      <c r="P44" s="144">
        <f t="shared" si="31"/>
        <v>14575</v>
      </c>
      <c r="Q44" s="144">
        <f t="shared" si="31"/>
        <v>20250</v>
      </c>
      <c r="R44" s="144">
        <f t="shared" si="31"/>
        <v>13150</v>
      </c>
      <c r="S44" s="144">
        <f t="shared" si="31"/>
        <v>15975</v>
      </c>
      <c r="T44" s="144">
        <f t="shared" si="31"/>
        <v>12000</v>
      </c>
      <c r="U44" s="144">
        <f t="shared" si="31"/>
        <v>5100</v>
      </c>
      <c r="V44" s="144">
        <f t="shared" si="31"/>
        <v>11300</v>
      </c>
      <c r="W44" s="144">
        <f t="shared" si="31"/>
        <v>11875</v>
      </c>
      <c r="X44" s="144">
        <f t="shared" si="31"/>
        <v>14450</v>
      </c>
      <c r="Y44" s="35"/>
      <c r="Z44" s="35"/>
    </row>
    <row r="45" spans="1:26" ht="15" customHeight="1">
      <c r="A45" s="35"/>
      <c r="B45" s="139" t="s">
        <v>290</v>
      </c>
      <c r="C45" s="157">
        <f>P80+P77</f>
        <v>3027</v>
      </c>
      <c r="E45" s="140"/>
      <c r="F45" s="140"/>
      <c r="G45" s="140"/>
      <c r="H45" s="140"/>
      <c r="I45" s="140"/>
      <c r="J45" s="140"/>
      <c r="K45" s="140"/>
      <c r="L45" s="139" t="s">
        <v>290</v>
      </c>
      <c r="M45" s="144">
        <f>D80+D77</f>
        <v>0</v>
      </c>
      <c r="N45" s="144">
        <f t="shared" ref="N45:X45" si="32">E80+E77</f>
        <v>12</v>
      </c>
      <c r="O45" s="144">
        <f t="shared" si="32"/>
        <v>3.6</v>
      </c>
      <c r="P45" s="144">
        <f t="shared" si="32"/>
        <v>72</v>
      </c>
      <c r="Q45" s="144">
        <f t="shared" si="32"/>
        <v>12</v>
      </c>
      <c r="R45" s="144">
        <f t="shared" si="32"/>
        <v>12</v>
      </c>
      <c r="S45" s="144">
        <f t="shared" si="32"/>
        <v>416.4</v>
      </c>
      <c r="T45" s="144">
        <f t="shared" si="32"/>
        <v>541.20000000000005</v>
      </c>
      <c r="U45" s="144">
        <f t="shared" si="32"/>
        <v>579.6</v>
      </c>
      <c r="V45" s="144">
        <f t="shared" si="32"/>
        <v>786</v>
      </c>
      <c r="W45" s="144">
        <f t="shared" si="32"/>
        <v>429</v>
      </c>
      <c r="X45" s="144">
        <f t="shared" si="32"/>
        <v>163.19999999999999</v>
      </c>
      <c r="Y45" s="35"/>
      <c r="Z45" s="35"/>
    </row>
    <row r="46" spans="1:26" ht="14.5">
      <c r="A46" s="132"/>
      <c r="B46" s="145" t="s">
        <v>268</v>
      </c>
      <c r="C46" s="158">
        <f>P82+P76</f>
        <v>2208</v>
      </c>
      <c r="E46" s="131"/>
      <c r="F46" s="131"/>
      <c r="G46" s="131"/>
      <c r="H46" s="131"/>
      <c r="I46" s="131"/>
      <c r="J46" s="131"/>
      <c r="K46" s="131"/>
      <c r="L46" s="145" t="s">
        <v>268</v>
      </c>
      <c r="M46" s="149">
        <f>D82+D76</f>
        <v>0</v>
      </c>
      <c r="N46" s="149">
        <f t="shared" ref="N46:X46" si="33">E82+E76</f>
        <v>0</v>
      </c>
      <c r="O46" s="149">
        <f t="shared" si="33"/>
        <v>20</v>
      </c>
      <c r="P46" s="149">
        <f t="shared" si="33"/>
        <v>65</v>
      </c>
      <c r="Q46" s="149">
        <f t="shared" si="33"/>
        <v>95</v>
      </c>
      <c r="R46" s="149">
        <f t="shared" si="33"/>
        <v>129</v>
      </c>
      <c r="S46" s="149">
        <f t="shared" si="33"/>
        <v>417</v>
      </c>
      <c r="T46" s="149">
        <f t="shared" si="33"/>
        <v>324</v>
      </c>
      <c r="U46" s="149">
        <f t="shared" si="33"/>
        <v>331</v>
      </c>
      <c r="V46" s="149">
        <f t="shared" si="33"/>
        <v>353</v>
      </c>
      <c r="W46" s="149">
        <f t="shared" si="33"/>
        <v>323</v>
      </c>
      <c r="X46" s="149">
        <f t="shared" si="33"/>
        <v>151</v>
      </c>
    </row>
    <row r="47" spans="1:26" ht="14.5">
      <c r="B47" s="12" t="s">
        <v>16</v>
      </c>
      <c r="C47" s="141">
        <f>SUM(C30:C46)</f>
        <v>20317535.039999999</v>
      </c>
      <c r="E47" s="140"/>
      <c r="F47" s="140"/>
      <c r="G47" s="140"/>
      <c r="H47" s="140"/>
      <c r="I47" s="140"/>
      <c r="J47" s="140"/>
      <c r="K47" s="140"/>
      <c r="L47" s="12" t="s">
        <v>16</v>
      </c>
      <c r="M47" s="141">
        <f>SUM(M30:M46)</f>
        <v>1735584.68</v>
      </c>
      <c r="N47" s="141">
        <f t="shared" ref="N47:X47" si="34">SUM(N30:N46)</f>
        <v>1610930.8</v>
      </c>
      <c r="O47" s="141">
        <f t="shared" si="34"/>
        <v>1337138.6000000001</v>
      </c>
      <c r="P47" s="141">
        <f t="shared" si="34"/>
        <v>1892198.3999999999</v>
      </c>
      <c r="Q47" s="141">
        <f t="shared" si="34"/>
        <v>1849688.92</v>
      </c>
      <c r="R47" s="141">
        <f t="shared" si="34"/>
        <v>1927363.64</v>
      </c>
      <c r="S47" s="141">
        <f t="shared" si="34"/>
        <v>1179591.7199999997</v>
      </c>
      <c r="T47" s="141">
        <f t="shared" si="34"/>
        <v>1881871.5199999998</v>
      </c>
      <c r="U47" s="141">
        <f t="shared" si="34"/>
        <v>1648482.4400000002</v>
      </c>
      <c r="V47" s="141">
        <f t="shared" si="34"/>
        <v>1737606.76</v>
      </c>
      <c r="W47" s="141">
        <f t="shared" si="34"/>
        <v>1790030.3599999999</v>
      </c>
      <c r="X47" s="141">
        <f t="shared" si="34"/>
        <v>1727047.2</v>
      </c>
    </row>
    <row r="48" spans="1:26" ht="15" customHeight="1"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</row>
    <row r="49" spans="2:18" ht="15" customHeight="1">
      <c r="B49" s="193" t="s">
        <v>291</v>
      </c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40"/>
      <c r="R49" s="140"/>
    </row>
    <row r="50" spans="2:18" ht="15" customHeight="1">
      <c r="B50" s="95" t="s">
        <v>292</v>
      </c>
      <c r="C50" s="98" t="s">
        <v>213</v>
      </c>
      <c r="D50" s="124" t="s">
        <v>250</v>
      </c>
      <c r="E50" s="124" t="s">
        <v>251</v>
      </c>
      <c r="F50" s="124" t="s">
        <v>252</v>
      </c>
      <c r="G50" s="124" t="s">
        <v>253</v>
      </c>
      <c r="H50" s="124" t="s">
        <v>293</v>
      </c>
      <c r="I50" s="124" t="s">
        <v>255</v>
      </c>
      <c r="J50" s="124" t="s">
        <v>256</v>
      </c>
      <c r="K50" s="124" t="s">
        <v>257</v>
      </c>
      <c r="L50" s="124" t="s">
        <v>258</v>
      </c>
      <c r="M50" s="124" t="s">
        <v>259</v>
      </c>
      <c r="N50" s="124" t="s">
        <v>294</v>
      </c>
      <c r="O50" s="124" t="s">
        <v>261</v>
      </c>
      <c r="P50" s="124" t="s">
        <v>221</v>
      </c>
      <c r="Q50" s="140"/>
      <c r="R50" s="144"/>
    </row>
    <row r="51" spans="2:18" ht="15" customHeight="1">
      <c r="B51" s="204" t="s">
        <v>235</v>
      </c>
      <c r="C51" s="136" t="s">
        <v>262</v>
      </c>
      <c r="D51" s="144">
        <v>135663</v>
      </c>
      <c r="E51" s="144">
        <v>125282</v>
      </c>
      <c r="F51" s="144">
        <v>150618</v>
      </c>
      <c r="G51" s="144">
        <v>169289</v>
      </c>
      <c r="H51" s="144">
        <v>193449</v>
      </c>
      <c r="I51" s="144">
        <v>151395</v>
      </c>
      <c r="J51" s="144">
        <v>183732</v>
      </c>
      <c r="K51" s="144">
        <v>204559</v>
      </c>
      <c r="L51" s="144">
        <v>178106</v>
      </c>
      <c r="M51" s="144">
        <v>167716</v>
      </c>
      <c r="N51" s="144">
        <v>167727</v>
      </c>
      <c r="O51" s="144">
        <v>140925</v>
      </c>
      <c r="P51" s="136">
        <f>SUM(D51:O51)</f>
        <v>1968461</v>
      </c>
      <c r="Q51" s="140"/>
      <c r="R51" s="144"/>
    </row>
    <row r="52" spans="2:18" ht="15" customHeight="1">
      <c r="B52" s="204"/>
      <c r="C52" s="135" t="s">
        <v>279</v>
      </c>
      <c r="D52" s="144">
        <v>997724</v>
      </c>
      <c r="E52" s="144">
        <v>903797</v>
      </c>
      <c r="F52" s="144">
        <v>174691</v>
      </c>
      <c r="G52" s="144">
        <v>737730</v>
      </c>
      <c r="H52" s="144">
        <v>505229</v>
      </c>
      <c r="I52" s="144">
        <v>1006820</v>
      </c>
      <c r="J52" s="144">
        <v>25080</v>
      </c>
      <c r="K52" s="144">
        <v>616492</v>
      </c>
      <c r="L52" s="144">
        <v>588378</v>
      </c>
      <c r="M52" s="144">
        <v>652211</v>
      </c>
      <c r="N52" s="144">
        <v>706740</v>
      </c>
      <c r="O52" s="144">
        <v>569642</v>
      </c>
      <c r="P52" s="136">
        <f>SUM(D52:O52)</f>
        <v>7484534</v>
      </c>
      <c r="Q52" s="140"/>
      <c r="R52" s="144"/>
    </row>
    <row r="53" spans="2:18" ht="15" customHeight="1">
      <c r="B53" s="204"/>
      <c r="C53" s="135" t="s">
        <v>280</v>
      </c>
      <c r="D53" s="144">
        <v>0</v>
      </c>
      <c r="E53" s="144">
        <v>0</v>
      </c>
      <c r="F53" s="144">
        <v>0</v>
      </c>
      <c r="G53" s="144">
        <v>99982</v>
      </c>
      <c r="H53" s="144">
        <v>0</v>
      </c>
      <c r="I53" s="144">
        <v>0</v>
      </c>
      <c r="J53" s="144">
        <v>0</v>
      </c>
      <c r="K53" s="144">
        <v>0</v>
      </c>
      <c r="L53" s="144">
        <v>0</v>
      </c>
      <c r="M53" s="144">
        <v>0</v>
      </c>
      <c r="N53" s="144">
        <v>0</v>
      </c>
      <c r="O53" s="144">
        <v>0</v>
      </c>
      <c r="P53" s="136">
        <f t="shared" ref="P53:P59" si="35">SUM(D53:O53)</f>
        <v>99982</v>
      </c>
      <c r="Q53" s="140"/>
      <c r="R53" s="140"/>
    </row>
    <row r="54" spans="2:18" ht="15" customHeight="1">
      <c r="B54" s="204"/>
      <c r="C54" s="136" t="s">
        <v>269</v>
      </c>
      <c r="D54" s="144">
        <v>176501</v>
      </c>
      <c r="E54" s="144">
        <v>178123</v>
      </c>
      <c r="F54" s="144">
        <v>140500</v>
      </c>
      <c r="G54" s="144">
        <v>213178</v>
      </c>
      <c r="H54" s="144">
        <v>228098</v>
      </c>
      <c r="I54" s="144">
        <v>182305</v>
      </c>
      <c r="J54" s="144">
        <v>0</v>
      </c>
      <c r="K54" s="144">
        <v>273872</v>
      </c>
      <c r="L54" s="144">
        <v>220250</v>
      </c>
      <c r="M54" s="144">
        <v>215500</v>
      </c>
      <c r="N54" s="144">
        <v>211498</v>
      </c>
      <c r="O54" s="144">
        <v>188750</v>
      </c>
      <c r="P54" s="136">
        <f>SUM(D54:O54)</f>
        <v>2228575</v>
      </c>
      <c r="Q54" s="140"/>
      <c r="R54" s="140"/>
    </row>
    <row r="55" spans="2:18" ht="15" customHeight="1">
      <c r="B55" s="204"/>
      <c r="C55" s="136" t="s">
        <v>281</v>
      </c>
      <c r="D55" s="144">
        <v>2500</v>
      </c>
      <c r="E55" s="144">
        <v>0</v>
      </c>
      <c r="F55" s="144">
        <v>7500</v>
      </c>
      <c r="G55" s="144">
        <v>7524</v>
      </c>
      <c r="H55" s="144">
        <v>0</v>
      </c>
      <c r="I55" s="144">
        <v>0</v>
      </c>
      <c r="J55" s="144">
        <v>37999</v>
      </c>
      <c r="K55" s="150">
        <v>0</v>
      </c>
      <c r="L55" s="150">
        <v>0</v>
      </c>
      <c r="M55" s="150">
        <v>0</v>
      </c>
      <c r="N55" s="150">
        <v>0</v>
      </c>
      <c r="O55" s="150">
        <v>0</v>
      </c>
      <c r="P55" s="136">
        <f t="shared" si="35"/>
        <v>55523</v>
      </c>
    </row>
    <row r="56" spans="2:18" ht="17.25" customHeight="1">
      <c r="B56" s="204"/>
      <c r="C56" s="136" t="s">
        <v>282</v>
      </c>
      <c r="D56" s="144">
        <v>0</v>
      </c>
      <c r="E56" s="150">
        <v>0</v>
      </c>
      <c r="F56" s="150">
        <v>0</v>
      </c>
      <c r="G56" s="150">
        <v>0</v>
      </c>
      <c r="H56" s="150">
        <v>0</v>
      </c>
      <c r="I56" s="150">
        <v>0</v>
      </c>
      <c r="J56" s="150">
        <v>0</v>
      </c>
      <c r="K56" s="150">
        <v>0</v>
      </c>
      <c r="L56" s="150">
        <v>0</v>
      </c>
      <c r="M56" s="150">
        <v>0</v>
      </c>
      <c r="N56" s="150">
        <v>225</v>
      </c>
      <c r="O56" s="150">
        <v>0</v>
      </c>
      <c r="P56" s="136">
        <f>SUM(D56:O56)</f>
        <v>225</v>
      </c>
    </row>
    <row r="57" spans="2:18" ht="16.5" customHeight="1">
      <c r="B57" s="204"/>
      <c r="C57" s="136" t="s">
        <v>283</v>
      </c>
      <c r="D57" s="150">
        <v>50543</v>
      </c>
      <c r="E57" s="150">
        <v>108665</v>
      </c>
      <c r="F57" s="150">
        <v>522237</v>
      </c>
      <c r="G57" s="150">
        <v>191460</v>
      </c>
      <c r="H57" s="150">
        <v>423108</v>
      </c>
      <c r="I57" s="150">
        <v>33776</v>
      </c>
      <c r="J57" s="150">
        <v>611039</v>
      </c>
      <c r="K57" s="150">
        <v>487082</v>
      </c>
      <c r="L57" s="150">
        <v>353109</v>
      </c>
      <c r="M57" s="150">
        <v>301938</v>
      </c>
      <c r="N57" s="150">
        <v>204082</v>
      </c>
      <c r="O57" s="150">
        <v>237131</v>
      </c>
      <c r="P57" s="136">
        <f t="shared" si="35"/>
        <v>3524170</v>
      </c>
    </row>
    <row r="58" spans="2:18" ht="16.5" customHeight="1">
      <c r="B58" s="204"/>
      <c r="C58" s="136" t="s">
        <v>270</v>
      </c>
      <c r="D58" s="150">
        <v>0</v>
      </c>
      <c r="E58" s="150">
        <v>0</v>
      </c>
      <c r="F58" s="150">
        <v>0</v>
      </c>
      <c r="G58" s="150">
        <v>0</v>
      </c>
      <c r="H58" s="150">
        <v>3489</v>
      </c>
      <c r="I58" s="150">
        <v>0</v>
      </c>
      <c r="J58" s="150">
        <v>400</v>
      </c>
      <c r="K58" s="150">
        <v>0</v>
      </c>
      <c r="L58" s="150">
        <v>0</v>
      </c>
      <c r="M58" s="150">
        <v>0</v>
      </c>
      <c r="N58" s="150">
        <v>0</v>
      </c>
      <c r="O58" s="150">
        <v>1025</v>
      </c>
      <c r="P58" s="136">
        <f t="shared" si="35"/>
        <v>4914</v>
      </c>
    </row>
    <row r="59" spans="2:18" ht="16.5" customHeight="1">
      <c r="B59" s="204"/>
      <c r="C59" s="136" t="s">
        <v>263</v>
      </c>
      <c r="D59" s="150">
        <v>0</v>
      </c>
      <c r="E59" s="150">
        <v>0</v>
      </c>
      <c r="F59" s="150">
        <v>0</v>
      </c>
      <c r="G59" s="150">
        <v>0</v>
      </c>
      <c r="H59" s="150">
        <v>0</v>
      </c>
      <c r="I59" s="150">
        <v>0</v>
      </c>
      <c r="J59" s="150">
        <v>0</v>
      </c>
      <c r="K59" s="150">
        <v>0</v>
      </c>
      <c r="L59" s="150">
        <v>0</v>
      </c>
      <c r="M59" s="150">
        <v>0</v>
      </c>
      <c r="N59" s="150">
        <v>0</v>
      </c>
      <c r="O59" s="150">
        <v>0</v>
      </c>
      <c r="P59" s="136">
        <f t="shared" si="35"/>
        <v>0</v>
      </c>
    </row>
    <row r="60" spans="2:18" ht="15" customHeight="1">
      <c r="B60" s="203" t="s">
        <v>226</v>
      </c>
      <c r="C60" s="203"/>
      <c r="D60" s="142">
        <f>SUM(D51:D59)</f>
        <v>1362931</v>
      </c>
      <c r="E60" s="142">
        <f t="shared" ref="E60:P60" si="36">SUM(E51:E59)</f>
        <v>1315867</v>
      </c>
      <c r="F60" s="142">
        <f t="shared" si="36"/>
        <v>995546</v>
      </c>
      <c r="G60" s="142">
        <f t="shared" si="36"/>
        <v>1419163</v>
      </c>
      <c r="H60" s="142">
        <f t="shared" si="36"/>
        <v>1353373</v>
      </c>
      <c r="I60" s="142">
        <f t="shared" si="36"/>
        <v>1374296</v>
      </c>
      <c r="J60" s="142">
        <f t="shared" si="36"/>
        <v>858250</v>
      </c>
      <c r="K60" s="142">
        <f t="shared" si="36"/>
        <v>1582005</v>
      </c>
      <c r="L60" s="142">
        <f t="shared" si="36"/>
        <v>1339843</v>
      </c>
      <c r="M60" s="142">
        <f t="shared" si="36"/>
        <v>1337365</v>
      </c>
      <c r="N60" s="142">
        <f t="shared" si="36"/>
        <v>1290272</v>
      </c>
      <c r="O60" s="142">
        <f t="shared" si="36"/>
        <v>1137473</v>
      </c>
      <c r="P60" s="142">
        <f t="shared" si="36"/>
        <v>15366384</v>
      </c>
    </row>
    <row r="61" spans="2:18" ht="15" customHeight="1">
      <c r="B61" s="206" t="s">
        <v>239</v>
      </c>
      <c r="C61" s="136" t="s">
        <v>285</v>
      </c>
      <c r="D61" s="136">
        <v>275</v>
      </c>
      <c r="E61">
        <v>425</v>
      </c>
      <c r="F61">
        <v>575</v>
      </c>
      <c r="G61">
        <v>375</v>
      </c>
      <c r="H61">
        <v>100</v>
      </c>
      <c r="I61">
        <v>125</v>
      </c>
      <c r="J61">
        <v>150</v>
      </c>
      <c r="K61">
        <v>100</v>
      </c>
      <c r="L61">
        <v>150</v>
      </c>
      <c r="M61">
        <v>150</v>
      </c>
      <c r="N61">
        <v>200</v>
      </c>
      <c r="O61">
        <v>175</v>
      </c>
      <c r="P61" s="136">
        <f>SUM(D61:O61)</f>
        <v>2800</v>
      </c>
    </row>
    <row r="62" spans="2:18" ht="15" customHeight="1">
      <c r="B62" s="206"/>
      <c r="C62" s="136" t="s">
        <v>262</v>
      </c>
      <c r="D62">
        <v>55030</v>
      </c>
      <c r="E62">
        <v>52870</v>
      </c>
      <c r="F62">
        <v>69950</v>
      </c>
      <c r="G62">
        <v>75802</v>
      </c>
      <c r="H62">
        <v>90830</v>
      </c>
      <c r="I62">
        <v>86120</v>
      </c>
      <c r="J62">
        <v>73820</v>
      </c>
      <c r="K62">
        <v>67400</v>
      </c>
      <c r="L62">
        <v>72320</v>
      </c>
      <c r="M62">
        <v>81570</v>
      </c>
      <c r="N62">
        <v>77530</v>
      </c>
      <c r="O62">
        <v>83104</v>
      </c>
      <c r="P62" s="136">
        <f t="shared" ref="P62:P80" si="37">SUM(D62:O62)</f>
        <v>886346</v>
      </c>
    </row>
    <row r="63" spans="2:18" ht="15" customHeight="1">
      <c r="B63" s="206"/>
      <c r="C63" s="136" t="s">
        <v>286</v>
      </c>
      <c r="D63">
        <v>36934</v>
      </c>
      <c r="E63">
        <v>25243</v>
      </c>
      <c r="F63">
        <v>19949</v>
      </c>
      <c r="G63">
        <v>46257</v>
      </c>
      <c r="H63">
        <v>42355</v>
      </c>
      <c r="I63">
        <v>45194</v>
      </c>
      <c r="J63">
        <v>41873</v>
      </c>
      <c r="K63">
        <v>32468</v>
      </c>
      <c r="L63">
        <v>33074</v>
      </c>
      <c r="M63">
        <v>35253</v>
      </c>
      <c r="N63">
        <v>44390</v>
      </c>
      <c r="O63">
        <v>41892</v>
      </c>
      <c r="P63" s="136">
        <f t="shared" si="37"/>
        <v>444882</v>
      </c>
    </row>
    <row r="64" spans="2:18" ht="15" customHeight="1">
      <c r="B64" s="206"/>
      <c r="C64" s="136" t="s">
        <v>279</v>
      </c>
      <c r="D64">
        <v>4769</v>
      </c>
      <c r="E64">
        <v>0</v>
      </c>
      <c r="F64">
        <v>0</v>
      </c>
      <c r="G64">
        <v>239159</v>
      </c>
      <c r="H64">
        <v>70458</v>
      </c>
      <c r="I64">
        <v>348635</v>
      </c>
      <c r="J64">
        <v>0</v>
      </c>
      <c r="K64">
        <v>0</v>
      </c>
      <c r="L64">
        <v>0</v>
      </c>
      <c r="M64">
        <v>0</v>
      </c>
      <c r="N64">
        <v>290029</v>
      </c>
      <c r="O64">
        <v>331715</v>
      </c>
      <c r="P64" s="136">
        <f>SUM(D64:O64)</f>
        <v>1284765</v>
      </c>
    </row>
    <row r="65" spans="2:16" ht="15" customHeight="1">
      <c r="B65" s="206"/>
      <c r="C65" s="136" t="s">
        <v>281</v>
      </c>
      <c r="D65">
        <v>350</v>
      </c>
      <c r="E65">
        <v>4250</v>
      </c>
      <c r="F65">
        <v>27000</v>
      </c>
      <c r="G65">
        <v>8000</v>
      </c>
      <c r="H65">
        <v>4000</v>
      </c>
      <c r="I65">
        <v>10100</v>
      </c>
      <c r="J65">
        <v>2400</v>
      </c>
      <c r="K65">
        <v>0</v>
      </c>
      <c r="L65">
        <v>0</v>
      </c>
      <c r="M65">
        <v>0</v>
      </c>
      <c r="N65">
        <v>0</v>
      </c>
      <c r="O65">
        <v>0</v>
      </c>
      <c r="P65" s="136">
        <f t="shared" si="37"/>
        <v>56100</v>
      </c>
    </row>
    <row r="66" spans="2:16" ht="15" customHeight="1">
      <c r="B66" s="206"/>
      <c r="C66" s="136" t="s">
        <v>287</v>
      </c>
      <c r="D66">
        <v>98750</v>
      </c>
      <c r="E66">
        <v>58000</v>
      </c>
      <c r="F66">
        <v>0</v>
      </c>
      <c r="G66">
        <v>0</v>
      </c>
      <c r="H66">
        <v>10000</v>
      </c>
      <c r="I66">
        <v>0</v>
      </c>
      <c r="J66">
        <v>0</v>
      </c>
      <c r="K66">
        <v>0</v>
      </c>
      <c r="L66">
        <v>0</v>
      </c>
      <c r="M66">
        <v>0</v>
      </c>
      <c r="N66">
        <v>8000</v>
      </c>
      <c r="O66">
        <v>0</v>
      </c>
      <c r="P66" s="136">
        <f t="shared" si="37"/>
        <v>174750</v>
      </c>
    </row>
    <row r="67" spans="2:16" ht="15" customHeight="1">
      <c r="B67" s="206"/>
      <c r="C67" s="136" t="s">
        <v>283</v>
      </c>
      <c r="D67">
        <v>137482</v>
      </c>
      <c r="E67">
        <v>111461</v>
      </c>
      <c r="F67">
        <v>173656</v>
      </c>
      <c r="G67">
        <v>50626</v>
      </c>
      <c r="H67">
        <v>209234</v>
      </c>
      <c r="I67">
        <v>7325</v>
      </c>
      <c r="J67">
        <v>144902</v>
      </c>
      <c r="K67">
        <v>154873</v>
      </c>
      <c r="L67">
        <v>164609</v>
      </c>
      <c r="M67">
        <v>236666</v>
      </c>
      <c r="N67">
        <v>34081</v>
      </c>
      <c r="O67">
        <v>9353</v>
      </c>
      <c r="P67" s="136">
        <f>SUM(D67:O67)</f>
        <v>1434268</v>
      </c>
    </row>
    <row r="68" spans="2:16" ht="15" customHeight="1">
      <c r="B68" s="206"/>
      <c r="C68" s="136" t="s">
        <v>284</v>
      </c>
      <c r="D68" s="138">
        <v>93</v>
      </c>
      <c r="E68">
        <v>143</v>
      </c>
      <c r="F68">
        <v>155</v>
      </c>
      <c r="G68">
        <v>84</v>
      </c>
      <c r="H68">
        <v>85</v>
      </c>
      <c r="I68">
        <v>174</v>
      </c>
      <c r="J68">
        <v>173</v>
      </c>
      <c r="K68">
        <v>203</v>
      </c>
      <c r="L68">
        <v>210</v>
      </c>
      <c r="M68">
        <v>217</v>
      </c>
      <c r="N68">
        <v>28</v>
      </c>
      <c r="O68">
        <v>0</v>
      </c>
      <c r="P68" s="136">
        <f t="shared" si="37"/>
        <v>1565</v>
      </c>
    </row>
    <row r="69" spans="2:16" ht="15" customHeight="1">
      <c r="B69" s="97" t="s">
        <v>226</v>
      </c>
      <c r="C69" s="97"/>
      <c r="D69" s="142">
        <f>SUM(D61:D68)</f>
        <v>333683</v>
      </c>
      <c r="E69" s="142">
        <f t="shared" ref="E69:O69" si="38">SUM(E61:E68)</f>
        <v>252392</v>
      </c>
      <c r="F69" s="142">
        <f t="shared" si="38"/>
        <v>291285</v>
      </c>
      <c r="G69" s="142">
        <f t="shared" si="38"/>
        <v>420303</v>
      </c>
      <c r="H69" s="142">
        <f t="shared" si="38"/>
        <v>427062</v>
      </c>
      <c r="I69" s="142">
        <f t="shared" si="38"/>
        <v>497673</v>
      </c>
      <c r="J69" s="142">
        <f t="shared" si="38"/>
        <v>263318</v>
      </c>
      <c r="K69" s="142">
        <f t="shared" si="38"/>
        <v>255044</v>
      </c>
      <c r="L69" s="142">
        <f t="shared" si="38"/>
        <v>270363</v>
      </c>
      <c r="M69" s="142">
        <f t="shared" si="38"/>
        <v>353856</v>
      </c>
      <c r="N69" s="142">
        <f t="shared" si="38"/>
        <v>454258</v>
      </c>
      <c r="O69" s="142">
        <f t="shared" si="38"/>
        <v>466239</v>
      </c>
      <c r="P69" s="142">
        <f>SUM(P61:P68)</f>
        <v>4285476</v>
      </c>
    </row>
    <row r="70" spans="2:16" ht="15" customHeight="1">
      <c r="B70" s="206" t="s">
        <v>236</v>
      </c>
      <c r="C70" s="136" t="s">
        <v>281</v>
      </c>
      <c r="D70" s="138">
        <v>6700</v>
      </c>
      <c r="E70" s="138">
        <v>8075</v>
      </c>
      <c r="F70" s="138">
        <v>10050</v>
      </c>
      <c r="G70" s="138">
        <v>9475</v>
      </c>
      <c r="H70" s="138">
        <v>11975</v>
      </c>
      <c r="I70" s="138">
        <v>10000</v>
      </c>
      <c r="J70" s="138">
        <v>9825</v>
      </c>
      <c r="K70" s="138">
        <v>7450</v>
      </c>
      <c r="L70" s="138">
        <v>8200</v>
      </c>
      <c r="M70" s="138">
        <v>7800</v>
      </c>
      <c r="N70" s="138">
        <v>7725</v>
      </c>
      <c r="O70" s="138">
        <v>8525</v>
      </c>
      <c r="P70" s="136">
        <f t="shared" si="37"/>
        <v>105800</v>
      </c>
    </row>
    <row r="71" spans="2:16" ht="15" customHeight="1">
      <c r="B71" s="206"/>
      <c r="C71" s="136" t="s">
        <v>262</v>
      </c>
      <c r="D71" s="138">
        <v>1614</v>
      </c>
      <c r="E71" s="138">
        <v>1643</v>
      </c>
      <c r="F71" s="138">
        <v>2052</v>
      </c>
      <c r="G71" s="138">
        <v>2232</v>
      </c>
      <c r="H71" s="138">
        <v>2307</v>
      </c>
      <c r="I71" s="138">
        <v>2710</v>
      </c>
      <c r="J71" s="138">
        <v>2613</v>
      </c>
      <c r="K71" s="138">
        <v>2329</v>
      </c>
      <c r="L71" s="138">
        <v>2507</v>
      </c>
      <c r="M71" s="138">
        <v>2226</v>
      </c>
      <c r="N71" s="138">
        <v>2219</v>
      </c>
      <c r="O71" s="138">
        <v>2506</v>
      </c>
      <c r="P71" s="136">
        <f t="shared" si="37"/>
        <v>26958</v>
      </c>
    </row>
    <row r="72" spans="2:16" ht="15" customHeight="1">
      <c r="B72" s="206"/>
      <c r="C72" s="136" t="s">
        <v>288</v>
      </c>
      <c r="D72" s="138">
        <v>163</v>
      </c>
      <c r="E72" s="138">
        <v>151</v>
      </c>
      <c r="F72" s="138">
        <v>136</v>
      </c>
      <c r="G72" s="138">
        <v>136</v>
      </c>
      <c r="H72" s="138">
        <v>266</v>
      </c>
      <c r="I72" s="138">
        <v>279</v>
      </c>
      <c r="J72" s="138">
        <v>234</v>
      </c>
      <c r="K72" s="138">
        <v>118</v>
      </c>
      <c r="L72" s="138">
        <v>108</v>
      </c>
      <c r="M72" s="138">
        <v>138</v>
      </c>
      <c r="N72" s="138">
        <v>107</v>
      </c>
      <c r="O72" s="138">
        <v>110</v>
      </c>
      <c r="P72" s="136">
        <f t="shared" si="37"/>
        <v>1946</v>
      </c>
    </row>
    <row r="73" spans="2:16" ht="15" customHeight="1">
      <c r="B73" s="206"/>
      <c r="C73" s="144" t="s">
        <v>289</v>
      </c>
      <c r="D73" s="138">
        <v>10125</v>
      </c>
      <c r="E73" s="138">
        <v>9825</v>
      </c>
      <c r="F73">
        <v>11675</v>
      </c>
      <c r="G73" s="138">
        <v>14575</v>
      </c>
      <c r="H73" s="138">
        <v>20250</v>
      </c>
      <c r="I73" s="138">
        <v>13150</v>
      </c>
      <c r="J73" s="138">
        <v>15975</v>
      </c>
      <c r="K73" s="138">
        <v>12000</v>
      </c>
      <c r="L73" s="138">
        <v>5100</v>
      </c>
      <c r="M73" s="138">
        <v>11300</v>
      </c>
      <c r="N73" s="138">
        <v>11875</v>
      </c>
      <c r="O73" s="138">
        <v>14450</v>
      </c>
      <c r="P73" s="136">
        <f t="shared" si="37"/>
        <v>150300</v>
      </c>
    </row>
    <row r="74" spans="2:16" ht="15" customHeight="1">
      <c r="B74" s="206"/>
      <c r="C74" s="136" t="s">
        <v>280</v>
      </c>
      <c r="D74" s="138">
        <v>19875</v>
      </c>
      <c r="E74" s="138">
        <v>22550</v>
      </c>
      <c r="F74" s="138">
        <v>25975</v>
      </c>
      <c r="G74" s="138">
        <v>25425</v>
      </c>
      <c r="H74" s="138">
        <v>33450</v>
      </c>
      <c r="I74" s="138">
        <v>28225</v>
      </c>
      <c r="J74" s="138">
        <v>27750</v>
      </c>
      <c r="K74" s="138">
        <v>21300</v>
      </c>
      <c r="L74" s="138">
        <v>20775</v>
      </c>
      <c r="M74" s="138">
        <v>23000</v>
      </c>
      <c r="N74" s="138">
        <v>22000</v>
      </c>
      <c r="O74" s="138">
        <v>22850</v>
      </c>
      <c r="P74" s="136">
        <f t="shared" si="37"/>
        <v>293175</v>
      </c>
    </row>
    <row r="75" spans="2:16" ht="15" customHeight="1">
      <c r="B75" s="97" t="s">
        <v>226</v>
      </c>
      <c r="C75" s="97"/>
      <c r="D75" s="142">
        <f t="shared" ref="D75:P75" si="39">SUM(D70:D74)</f>
        <v>38477</v>
      </c>
      <c r="E75" s="142">
        <f t="shared" si="39"/>
        <v>42244</v>
      </c>
      <c r="F75" s="142">
        <f t="shared" si="39"/>
        <v>49888</v>
      </c>
      <c r="G75" s="142">
        <f t="shared" si="39"/>
        <v>51843</v>
      </c>
      <c r="H75" s="142">
        <f t="shared" si="39"/>
        <v>68248</v>
      </c>
      <c r="I75" s="142">
        <f t="shared" si="39"/>
        <v>54364</v>
      </c>
      <c r="J75" s="142">
        <f t="shared" si="39"/>
        <v>56397</v>
      </c>
      <c r="K75" s="142">
        <f t="shared" si="39"/>
        <v>43197</v>
      </c>
      <c r="L75" s="142">
        <f t="shared" si="39"/>
        <v>36690</v>
      </c>
      <c r="M75" s="142">
        <f t="shared" si="39"/>
        <v>44464</v>
      </c>
      <c r="N75" s="142">
        <f t="shared" si="39"/>
        <v>43926</v>
      </c>
      <c r="O75" s="142">
        <f t="shared" si="39"/>
        <v>48441</v>
      </c>
      <c r="P75" s="142">
        <f t="shared" si="39"/>
        <v>578179</v>
      </c>
    </row>
    <row r="76" spans="2:16" ht="15" customHeight="1">
      <c r="B76" s="206" t="s">
        <v>295</v>
      </c>
      <c r="C76" s="139" t="s">
        <v>268</v>
      </c>
      <c r="D76" s="138">
        <v>0</v>
      </c>
      <c r="E76" s="138">
        <v>0</v>
      </c>
      <c r="F76" s="138">
        <v>20</v>
      </c>
      <c r="G76" s="138">
        <v>65</v>
      </c>
      <c r="H76" s="138">
        <v>95</v>
      </c>
      <c r="I76" s="138">
        <v>129</v>
      </c>
      <c r="J76" s="138">
        <v>417</v>
      </c>
      <c r="K76" s="138">
        <v>324</v>
      </c>
      <c r="L76" s="138">
        <v>331</v>
      </c>
      <c r="M76" s="138">
        <v>353</v>
      </c>
      <c r="N76" s="138">
        <v>323</v>
      </c>
      <c r="O76" s="138">
        <v>151</v>
      </c>
      <c r="P76" s="136">
        <f t="shared" si="37"/>
        <v>2208</v>
      </c>
    </row>
    <row r="77" spans="2:16" ht="15" customHeight="1">
      <c r="B77" s="206"/>
      <c r="C77" s="139" t="s">
        <v>290</v>
      </c>
      <c r="D77" s="138">
        <v>0</v>
      </c>
      <c r="E77" s="138">
        <v>0</v>
      </c>
      <c r="F77" s="138">
        <v>3.6</v>
      </c>
      <c r="G77" s="138">
        <v>72</v>
      </c>
      <c r="H77" s="138">
        <v>12</v>
      </c>
      <c r="I77" s="138">
        <v>12</v>
      </c>
      <c r="J77" s="138">
        <v>416.4</v>
      </c>
      <c r="K77" s="138">
        <v>541.20000000000005</v>
      </c>
      <c r="L77" s="138">
        <v>579.6</v>
      </c>
      <c r="M77" s="138">
        <v>786</v>
      </c>
      <c r="N77" s="138">
        <v>429</v>
      </c>
      <c r="O77" s="138">
        <v>163.19999999999999</v>
      </c>
      <c r="P77" s="136">
        <f>SUM(D77:O77)</f>
        <v>3015</v>
      </c>
    </row>
    <row r="78" spans="2:16" ht="18" customHeight="1">
      <c r="B78" s="206"/>
      <c r="C78" s="139" t="s">
        <v>283</v>
      </c>
      <c r="D78" s="138">
        <v>493.68</v>
      </c>
      <c r="E78" s="138">
        <v>415.8</v>
      </c>
      <c r="F78" s="138">
        <v>396</v>
      </c>
      <c r="G78" s="138">
        <v>752.4</v>
      </c>
      <c r="H78" s="138">
        <v>898.92</v>
      </c>
      <c r="I78" s="138">
        <v>889.64</v>
      </c>
      <c r="J78" s="138">
        <v>793.32</v>
      </c>
      <c r="K78" s="138">
        <v>760.32</v>
      </c>
      <c r="L78" s="138">
        <v>675.84</v>
      </c>
      <c r="M78" s="138">
        <v>782.76</v>
      </c>
      <c r="N78" s="138">
        <v>822.36</v>
      </c>
      <c r="O78" s="138">
        <v>74580</v>
      </c>
      <c r="P78" s="136">
        <f t="shared" si="37"/>
        <v>82261.039999999994</v>
      </c>
    </row>
    <row r="79" spans="2:16" ht="15.75" customHeight="1">
      <c r="B79" s="97" t="s">
        <v>226</v>
      </c>
      <c r="C79" s="97"/>
      <c r="D79" s="142">
        <f>SUM(D76:D78)</f>
        <v>493.68</v>
      </c>
      <c r="E79" s="142">
        <f>SUM(E76:E78)</f>
        <v>415.8</v>
      </c>
      <c r="F79" s="142">
        <f t="shared" ref="F79:O79" si="40">SUM(F76:F78)</f>
        <v>419.6</v>
      </c>
      <c r="G79" s="142">
        <f t="shared" si="40"/>
        <v>889.4</v>
      </c>
      <c r="H79" s="142">
        <f t="shared" si="40"/>
        <v>1005.92</v>
      </c>
      <c r="I79" s="142">
        <f t="shared" si="40"/>
        <v>1030.6399999999999</v>
      </c>
      <c r="J79" s="142">
        <f t="shared" si="40"/>
        <v>1626.72</v>
      </c>
      <c r="K79" s="142">
        <f t="shared" si="40"/>
        <v>1625.52</v>
      </c>
      <c r="L79" s="142">
        <f t="shared" si="40"/>
        <v>1586.44</v>
      </c>
      <c r="M79" s="142">
        <f t="shared" si="40"/>
        <v>1921.76</v>
      </c>
      <c r="N79" s="142">
        <f t="shared" si="40"/>
        <v>1574.3600000000001</v>
      </c>
      <c r="O79" s="142">
        <f t="shared" si="40"/>
        <v>74894.2</v>
      </c>
      <c r="P79" s="142">
        <f>SUM(P76:P78)</f>
        <v>87484.04</v>
      </c>
    </row>
    <row r="80" spans="2:16" ht="14.5">
      <c r="B80" s="206" t="s">
        <v>296</v>
      </c>
      <c r="C80" s="139" t="s">
        <v>290</v>
      </c>
      <c r="D80">
        <v>0</v>
      </c>
      <c r="E80">
        <v>12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 s="136">
        <f t="shared" si="37"/>
        <v>12</v>
      </c>
    </row>
    <row r="81" spans="2:16" ht="15" customHeight="1">
      <c r="B81" s="206"/>
      <c r="C81" s="139" t="s">
        <v>283</v>
      </c>
      <c r="D81" s="138"/>
    </row>
    <row r="82" spans="2:16" ht="15" customHeight="1">
      <c r="B82" s="206"/>
      <c r="C82" s="139" t="s">
        <v>268</v>
      </c>
      <c r="D82" s="138"/>
    </row>
    <row r="83" spans="2:16" ht="15.75" customHeight="1">
      <c r="B83" s="97" t="s">
        <v>226</v>
      </c>
      <c r="C83" s="97"/>
      <c r="D83" s="142">
        <f>SUM(D80:D82)</f>
        <v>0</v>
      </c>
      <c r="E83" s="142">
        <f t="shared" ref="E83:O83" si="41">SUM(E80:E82)</f>
        <v>12</v>
      </c>
      <c r="F83" s="142">
        <f t="shared" si="41"/>
        <v>0</v>
      </c>
      <c r="G83" s="142">
        <f t="shared" si="41"/>
        <v>0</v>
      </c>
      <c r="H83" s="142">
        <f t="shared" si="41"/>
        <v>0</v>
      </c>
      <c r="I83" s="142">
        <f t="shared" si="41"/>
        <v>0</v>
      </c>
      <c r="J83" s="142">
        <f t="shared" si="41"/>
        <v>0</v>
      </c>
      <c r="K83" s="142">
        <f t="shared" si="41"/>
        <v>0</v>
      </c>
      <c r="L83" s="142">
        <f t="shared" si="41"/>
        <v>0</v>
      </c>
      <c r="M83" s="142">
        <f t="shared" si="41"/>
        <v>0</v>
      </c>
      <c r="N83" s="142">
        <f t="shared" si="41"/>
        <v>0</v>
      </c>
      <c r="O83" s="142">
        <f t="shared" si="41"/>
        <v>0</v>
      </c>
      <c r="P83" s="142">
        <f>SUM(P80:P82)</f>
        <v>12</v>
      </c>
    </row>
    <row r="84" spans="2:16" ht="15" customHeight="1">
      <c r="B84" s="202" t="s">
        <v>237</v>
      </c>
      <c r="C84" s="136" t="s">
        <v>280</v>
      </c>
      <c r="D84" s="138"/>
    </row>
    <row r="85" spans="2:16" ht="15" customHeight="1">
      <c r="B85" s="202"/>
      <c r="C85" s="136" t="s">
        <v>281</v>
      </c>
      <c r="D85" s="138"/>
    </row>
    <row r="86" spans="2:16" ht="16.5" customHeight="1">
      <c r="B86" s="202"/>
      <c r="C86" s="135" t="s">
        <v>262</v>
      </c>
      <c r="D86" s="138"/>
    </row>
    <row r="87" spans="2:16" ht="15.75" customHeight="1">
      <c r="B87" s="97" t="s">
        <v>226</v>
      </c>
      <c r="C87" s="97"/>
      <c r="D87" s="142">
        <f>SUM(D84:D86)</f>
        <v>0</v>
      </c>
      <c r="E87" s="142">
        <f t="shared" ref="E87:O87" si="42">SUM(E84:E86)</f>
        <v>0</v>
      </c>
      <c r="F87" s="142">
        <f t="shared" si="42"/>
        <v>0</v>
      </c>
      <c r="G87" s="142">
        <f t="shared" si="42"/>
        <v>0</v>
      </c>
      <c r="H87" s="142">
        <f t="shared" si="42"/>
        <v>0</v>
      </c>
      <c r="I87" s="142">
        <f t="shared" si="42"/>
        <v>0</v>
      </c>
      <c r="J87" s="142">
        <f t="shared" si="42"/>
        <v>0</v>
      </c>
      <c r="K87" s="142">
        <f t="shared" si="42"/>
        <v>0</v>
      </c>
      <c r="L87" s="142">
        <f t="shared" si="42"/>
        <v>0</v>
      </c>
      <c r="M87" s="142">
        <f t="shared" si="42"/>
        <v>0</v>
      </c>
      <c r="N87" s="142">
        <f t="shared" si="42"/>
        <v>0</v>
      </c>
      <c r="O87" s="142">
        <f t="shared" si="42"/>
        <v>0</v>
      </c>
      <c r="P87" s="142">
        <f>SUM(P84:P86)</f>
        <v>0</v>
      </c>
    </row>
    <row r="88" spans="2:16" ht="15" customHeight="1">
      <c r="B88" s="202" t="s">
        <v>240</v>
      </c>
      <c r="C88" s="136" t="s">
        <v>274</v>
      </c>
      <c r="D88" s="136">
        <v>254041.44</v>
      </c>
      <c r="E88" s="136">
        <v>237221.52</v>
      </c>
      <c r="F88" s="136">
        <v>239391.97</v>
      </c>
      <c r="G88" s="136">
        <v>219127.43</v>
      </c>
      <c r="H88" s="136">
        <v>257622.97</v>
      </c>
      <c r="I88" s="136">
        <v>245840.66</v>
      </c>
      <c r="J88" s="136">
        <v>147068</v>
      </c>
      <c r="K88" s="136">
        <v>209056.42</v>
      </c>
      <c r="L88" s="136">
        <v>189173.37</v>
      </c>
      <c r="M88" s="136">
        <v>195624.79</v>
      </c>
      <c r="N88" s="136">
        <v>184108.11</v>
      </c>
      <c r="O88" s="136">
        <v>207605.69</v>
      </c>
      <c r="P88" s="136">
        <f>SUM(D88:O88)</f>
        <v>2585882.3699999996</v>
      </c>
    </row>
    <row r="89" spans="2:16" ht="15" customHeight="1">
      <c r="B89" s="202"/>
      <c r="C89" s="136" t="s">
        <v>275</v>
      </c>
      <c r="D89" s="136">
        <v>588142.79</v>
      </c>
      <c r="E89" s="136">
        <v>552836.31000000006</v>
      </c>
      <c r="F89" s="136">
        <v>556065.68000000005</v>
      </c>
      <c r="G89" s="136">
        <v>508406.86</v>
      </c>
      <c r="H89" s="136">
        <v>597475.74</v>
      </c>
      <c r="I89" s="136">
        <v>570926.06999999995</v>
      </c>
      <c r="J89" s="136">
        <v>342862.6</v>
      </c>
      <c r="K89" s="136">
        <v>487192.29</v>
      </c>
      <c r="L89" s="136">
        <v>444999.28</v>
      </c>
      <c r="M89" s="136">
        <v>459289.83</v>
      </c>
      <c r="N89" s="136">
        <v>430025.62</v>
      </c>
      <c r="O89" s="136">
        <v>482108</v>
      </c>
      <c r="P89" s="136">
        <f>SUM(D89:O89)</f>
        <v>6020331.0700000003</v>
      </c>
    </row>
    <row r="90" spans="2:16" ht="15" customHeight="1">
      <c r="B90" s="202"/>
      <c r="C90" s="136" t="s">
        <v>276</v>
      </c>
      <c r="D90" s="136">
        <v>2950</v>
      </c>
      <c r="E90" s="136">
        <v>2700</v>
      </c>
      <c r="F90" s="136">
        <v>3350</v>
      </c>
      <c r="G90" s="136">
        <v>2975</v>
      </c>
      <c r="H90" s="136">
        <v>4450</v>
      </c>
      <c r="I90" s="136">
        <v>4500</v>
      </c>
      <c r="J90" s="136">
        <v>4775</v>
      </c>
      <c r="K90" s="136">
        <v>5225</v>
      </c>
      <c r="L90" s="136">
        <v>5325</v>
      </c>
      <c r="M90" s="136">
        <v>5450</v>
      </c>
      <c r="N90" s="136">
        <v>4550</v>
      </c>
      <c r="O90" s="136">
        <v>4750</v>
      </c>
      <c r="P90" s="136">
        <f>SUM(D90:O90)</f>
        <v>51000</v>
      </c>
    </row>
    <row r="91" spans="2:16" ht="15" customHeight="1">
      <c r="B91" s="202"/>
      <c r="C91" s="147" t="s">
        <v>277</v>
      </c>
      <c r="D91" s="136">
        <v>5275</v>
      </c>
      <c r="E91" s="136">
        <v>4675</v>
      </c>
      <c r="F91" s="136">
        <v>4525</v>
      </c>
      <c r="G91" s="136">
        <v>3750</v>
      </c>
      <c r="H91" s="136">
        <v>5025</v>
      </c>
      <c r="I91" s="136">
        <v>4725</v>
      </c>
      <c r="J91" s="136">
        <v>3900</v>
      </c>
      <c r="K91" s="136">
        <v>5525</v>
      </c>
      <c r="L91" s="136">
        <v>5075</v>
      </c>
      <c r="M91" s="136">
        <v>4750</v>
      </c>
      <c r="N91" s="136">
        <v>3100</v>
      </c>
      <c r="O91" s="136">
        <v>4000</v>
      </c>
      <c r="P91" s="136">
        <f>SUM(D91:O91)</f>
        <v>54325</v>
      </c>
    </row>
    <row r="92" spans="2:16" ht="15.75" customHeight="1">
      <c r="B92" s="97" t="s">
        <v>226</v>
      </c>
      <c r="C92" s="97"/>
      <c r="D92" s="142">
        <f t="shared" ref="D92:O92" si="43">SUM(D88:D91)</f>
        <v>850409.23</v>
      </c>
      <c r="E92" s="142">
        <f t="shared" si="43"/>
        <v>797432.83000000007</v>
      </c>
      <c r="F92" s="142">
        <f t="shared" si="43"/>
        <v>803332.65</v>
      </c>
      <c r="G92" s="142">
        <f t="shared" si="43"/>
        <v>734259.29</v>
      </c>
      <c r="H92" s="142">
        <f t="shared" si="43"/>
        <v>864573.71</v>
      </c>
      <c r="I92" s="142">
        <f t="shared" si="43"/>
        <v>825991.73</v>
      </c>
      <c r="J92" s="142">
        <f t="shared" si="43"/>
        <v>498605.6</v>
      </c>
      <c r="K92" s="142">
        <f t="shared" si="43"/>
        <v>706998.71</v>
      </c>
      <c r="L92" s="142">
        <f t="shared" si="43"/>
        <v>644572.65</v>
      </c>
      <c r="M92" s="142">
        <f t="shared" si="43"/>
        <v>665114.62</v>
      </c>
      <c r="N92" s="142">
        <f t="shared" si="43"/>
        <v>621783.73</v>
      </c>
      <c r="O92" s="142">
        <f t="shared" si="43"/>
        <v>698463.69</v>
      </c>
      <c r="P92" s="142">
        <f t="shared" ref="P92" si="44">SUM(P88:P91)</f>
        <v>8711538.4399999995</v>
      </c>
    </row>
    <row r="93" spans="2:16" ht="15.75" customHeight="1">
      <c r="B93" s="20" t="s">
        <v>16</v>
      </c>
      <c r="C93" s="20"/>
      <c r="D93" s="138">
        <f t="shared" ref="D93:P93" si="45">D92+D87+D83+D79+D75+D69+D60</f>
        <v>2585993.91</v>
      </c>
      <c r="E93" s="138">
        <f t="shared" si="45"/>
        <v>2408363.63</v>
      </c>
      <c r="F93" s="138">
        <f t="shared" si="45"/>
        <v>2140471.25</v>
      </c>
      <c r="G93" s="138">
        <f t="shared" si="45"/>
        <v>2626457.69</v>
      </c>
      <c r="H93" s="138">
        <f t="shared" si="45"/>
        <v>2714262.63</v>
      </c>
      <c r="I93" s="138">
        <f t="shared" si="45"/>
        <v>2753355.37</v>
      </c>
      <c r="J93" s="138">
        <f t="shared" si="45"/>
        <v>1678197.3199999998</v>
      </c>
      <c r="K93" s="138">
        <f t="shared" si="45"/>
        <v>2588870.23</v>
      </c>
      <c r="L93" s="138">
        <f t="shared" si="45"/>
        <v>2293055.09</v>
      </c>
      <c r="M93" s="138">
        <f t="shared" si="45"/>
        <v>2402721.38</v>
      </c>
      <c r="N93" s="138">
        <f t="shared" si="45"/>
        <v>2411814.09</v>
      </c>
      <c r="O93" s="138">
        <f t="shared" si="45"/>
        <v>2425510.8899999997</v>
      </c>
      <c r="P93" s="138">
        <f t="shared" si="45"/>
        <v>29029073.479999997</v>
      </c>
    </row>
    <row r="94" spans="2:16" ht="15.75" customHeight="1"/>
    <row r="95" spans="2:16" ht="15.75" customHeight="1"/>
    <row r="96" spans="2:1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</sheetData>
  <sheetProtection algorithmName="SHA-512" hashValue="f1HgBVAvylst0c3APqU4eVD7Cm9lMHclwUd8mXlPXPx+YN0ctpVP0aZl3IJYFDRm4SHjr6NBvipNi725rKjcug==" saltValue="bSJqghcMAQldLFKrpmcC7w==" spinCount="100000" sheet="1" objects="1" scenarios="1" selectLockedCells="1" selectUnlockedCells="1"/>
  <autoFilter ref="A50:Z93" xr:uid="{5A674843-E257-45D6-8227-FB08EEB707DF}"/>
  <mergeCells count="15">
    <mergeCell ref="B60:C60"/>
    <mergeCell ref="B4:C4"/>
    <mergeCell ref="B49:P49"/>
    <mergeCell ref="C2:M2"/>
    <mergeCell ref="B20:C20"/>
    <mergeCell ref="B28:C28"/>
    <mergeCell ref="B51:B59"/>
    <mergeCell ref="L28:X28"/>
    <mergeCell ref="L20:X20"/>
    <mergeCell ref="B88:B91"/>
    <mergeCell ref="B61:B68"/>
    <mergeCell ref="B70:B74"/>
    <mergeCell ref="B76:B78"/>
    <mergeCell ref="B80:B82"/>
    <mergeCell ref="B84:B8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68A8E-A571-462B-BFFD-D28D9330F848}">
  <dimension ref="B3:O18"/>
  <sheetViews>
    <sheetView workbookViewId="0">
      <selection activeCell="J8" sqref="J8:J13"/>
    </sheetView>
  </sheetViews>
  <sheetFormatPr baseColWidth="10" defaultColWidth="9" defaultRowHeight="14.5"/>
  <cols>
    <col min="1" max="1" width="9" style="171"/>
    <col min="2" max="2" width="21.58203125" style="171" customWidth="1"/>
    <col min="3" max="12" width="9" style="171"/>
    <col min="13" max="13" width="13.33203125" style="171" customWidth="1"/>
    <col min="14" max="14" width="10.58203125" style="171" customWidth="1"/>
    <col min="15" max="15" width="11" style="171" customWidth="1"/>
    <col min="16" max="16384" width="9" style="171"/>
  </cols>
  <sheetData>
    <row r="3" spans="2:15" ht="90.75" customHeight="1">
      <c r="B3" s="168"/>
      <c r="C3" s="208" t="s">
        <v>309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169"/>
      <c r="O3" s="170"/>
    </row>
    <row r="6" spans="2:15">
      <c r="B6" s="210" t="s">
        <v>297</v>
      </c>
      <c r="C6" s="212" t="s">
        <v>298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</row>
    <row r="7" spans="2:15">
      <c r="B7" s="211"/>
      <c r="C7" s="172" t="s">
        <v>4</v>
      </c>
      <c r="D7" s="172" t="s">
        <v>5</v>
      </c>
      <c r="E7" s="172" t="s">
        <v>6</v>
      </c>
      <c r="F7" s="172" t="s">
        <v>7</v>
      </c>
      <c r="G7" s="172" t="s">
        <v>8</v>
      </c>
      <c r="H7" s="172" t="s">
        <v>9</v>
      </c>
      <c r="I7" s="172" t="s">
        <v>10</v>
      </c>
      <c r="J7" s="172" t="s">
        <v>11</v>
      </c>
      <c r="K7" s="172" t="s">
        <v>12</v>
      </c>
      <c r="L7" s="172" t="s">
        <v>13</v>
      </c>
      <c r="M7" s="172" t="s">
        <v>14</v>
      </c>
      <c r="N7" s="172" t="s">
        <v>15</v>
      </c>
      <c r="O7" s="172" t="s">
        <v>299</v>
      </c>
    </row>
    <row r="8" spans="2:15" ht="16.5" customHeight="1">
      <c r="B8" s="183" t="s">
        <v>300</v>
      </c>
      <c r="C8" s="213">
        <v>923.55</v>
      </c>
      <c r="D8" s="213">
        <v>880.89</v>
      </c>
      <c r="E8" s="213">
        <v>820.97</v>
      </c>
      <c r="F8" s="213">
        <v>825.72</v>
      </c>
      <c r="G8" s="213">
        <v>875.68</v>
      </c>
      <c r="H8" s="213">
        <v>942.77</v>
      </c>
      <c r="I8" s="213">
        <v>985.19</v>
      </c>
      <c r="J8" s="213">
        <v>980.94</v>
      </c>
      <c r="K8" s="213">
        <v>953.61</v>
      </c>
      <c r="L8" s="213">
        <v>911.5</v>
      </c>
      <c r="M8" s="213">
        <v>931.53</v>
      </c>
      <c r="N8" s="213">
        <v>925.09</v>
      </c>
      <c r="O8" s="216">
        <f>AVERAGE(C8:N13)</f>
        <v>913.12</v>
      </c>
    </row>
    <row r="9" spans="2:15">
      <c r="B9" s="183" t="s">
        <v>301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6"/>
    </row>
    <row r="10" spans="2:15">
      <c r="B10" s="183" t="s">
        <v>302</v>
      </c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6"/>
    </row>
    <row r="11" spans="2:15" ht="15" customHeight="1">
      <c r="B11" s="183" t="s">
        <v>303</v>
      </c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6"/>
    </row>
    <row r="12" spans="2:15" ht="15" customHeight="1">
      <c r="B12" s="183" t="s">
        <v>304</v>
      </c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6"/>
    </row>
    <row r="13" spans="2:15" ht="15" customHeight="1">
      <c r="B13" s="173" t="s">
        <v>305</v>
      </c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7"/>
    </row>
    <row r="14" spans="2:15">
      <c r="B14" s="174" t="s">
        <v>306</v>
      </c>
      <c r="C14" s="174">
        <f>C8</f>
        <v>923.55</v>
      </c>
      <c r="D14" s="174">
        <f t="shared" ref="D14:O14" si="0">D8</f>
        <v>880.89</v>
      </c>
      <c r="E14" s="174">
        <f t="shared" si="0"/>
        <v>820.97</v>
      </c>
      <c r="F14" s="174">
        <f t="shared" si="0"/>
        <v>825.72</v>
      </c>
      <c r="G14" s="174">
        <f t="shared" si="0"/>
        <v>875.68</v>
      </c>
      <c r="H14" s="174">
        <f t="shared" si="0"/>
        <v>942.77</v>
      </c>
      <c r="I14" s="174">
        <f t="shared" si="0"/>
        <v>985.19</v>
      </c>
      <c r="J14" s="174">
        <f t="shared" si="0"/>
        <v>980.94</v>
      </c>
      <c r="K14" s="174">
        <f t="shared" si="0"/>
        <v>953.61</v>
      </c>
      <c r="L14" s="174">
        <f t="shared" si="0"/>
        <v>911.5</v>
      </c>
      <c r="M14" s="174">
        <f t="shared" si="0"/>
        <v>931.53</v>
      </c>
      <c r="N14" s="174">
        <f t="shared" si="0"/>
        <v>925.09</v>
      </c>
      <c r="O14" s="174">
        <f t="shared" si="0"/>
        <v>913.12</v>
      </c>
    </row>
    <row r="15" spans="2:15">
      <c r="B15" s="171" t="s">
        <v>307</v>
      </c>
      <c r="C15" s="171">
        <v>6</v>
      </c>
      <c r="D15" s="171">
        <v>6</v>
      </c>
      <c r="E15" s="171">
        <v>6</v>
      </c>
      <c r="F15" s="171">
        <v>6</v>
      </c>
      <c r="G15" s="171">
        <v>6</v>
      </c>
      <c r="H15" s="171">
        <v>6</v>
      </c>
      <c r="I15" s="171">
        <v>6</v>
      </c>
      <c r="J15" s="171">
        <v>6</v>
      </c>
      <c r="K15" s="171">
        <v>6</v>
      </c>
      <c r="L15" s="171">
        <v>6</v>
      </c>
      <c r="M15" s="171">
        <v>6</v>
      </c>
      <c r="N15" s="171">
        <v>6</v>
      </c>
      <c r="O15" s="171">
        <f>AVERAGE(C15:N15)</f>
        <v>6</v>
      </c>
    </row>
    <row r="16" spans="2:15">
      <c r="B16" s="177" t="s">
        <v>308</v>
      </c>
      <c r="C16" s="178">
        <v>3.4344000000000001</v>
      </c>
      <c r="D16" s="178">
        <v>3.4344000000000001</v>
      </c>
      <c r="E16" s="178">
        <v>3.4344000000000001</v>
      </c>
      <c r="F16" s="178">
        <v>3.4344000000000001</v>
      </c>
      <c r="G16" s="178">
        <v>3.4344000000000001</v>
      </c>
      <c r="H16" s="178">
        <v>3.4344000000000001</v>
      </c>
      <c r="I16" s="178">
        <v>3.4344000000000001</v>
      </c>
      <c r="J16" s="178">
        <v>3.4344000000000001</v>
      </c>
      <c r="K16" s="178">
        <v>3.4344000000000001</v>
      </c>
      <c r="L16" s="178">
        <v>3.4344000000000001</v>
      </c>
      <c r="M16" s="178">
        <v>3.4344000000000001</v>
      </c>
      <c r="N16" s="178">
        <v>3.4344000000000001</v>
      </c>
      <c r="O16" s="178">
        <f>AVERAGE(C16:N16)</f>
        <v>3.4344000000000001</v>
      </c>
    </row>
    <row r="17" spans="2:15">
      <c r="B17" s="175" t="s">
        <v>306</v>
      </c>
      <c r="C17" s="176">
        <f>C15+C16</f>
        <v>9.4344000000000001</v>
      </c>
      <c r="D17" s="176">
        <f t="shared" ref="D17:N17" si="1">D15+D16</f>
        <v>9.4344000000000001</v>
      </c>
      <c r="E17" s="176">
        <f t="shared" si="1"/>
        <v>9.4344000000000001</v>
      </c>
      <c r="F17" s="176">
        <f t="shared" si="1"/>
        <v>9.4344000000000001</v>
      </c>
      <c r="G17" s="176">
        <f t="shared" si="1"/>
        <v>9.4344000000000001</v>
      </c>
      <c r="H17" s="176">
        <f t="shared" si="1"/>
        <v>9.4344000000000001</v>
      </c>
      <c r="I17" s="176">
        <f t="shared" si="1"/>
        <v>9.4344000000000001</v>
      </c>
      <c r="J17" s="176">
        <f t="shared" si="1"/>
        <v>9.4344000000000001</v>
      </c>
      <c r="K17" s="176">
        <f t="shared" si="1"/>
        <v>9.4344000000000001</v>
      </c>
      <c r="L17" s="176">
        <f t="shared" si="1"/>
        <v>9.4344000000000001</v>
      </c>
      <c r="M17" s="176">
        <f t="shared" si="1"/>
        <v>9.4344000000000001</v>
      </c>
      <c r="N17" s="176">
        <f t="shared" si="1"/>
        <v>9.4344000000000001</v>
      </c>
      <c r="O17" s="176">
        <f>O15+O16</f>
        <v>9.4344000000000001</v>
      </c>
    </row>
    <row r="18" spans="2:15">
      <c r="B18" s="175" t="s">
        <v>221</v>
      </c>
      <c r="C18" s="176">
        <f>C17+C14</f>
        <v>932.98439999999994</v>
      </c>
      <c r="D18" s="176">
        <f>D17+D14</f>
        <v>890.32439999999997</v>
      </c>
      <c r="E18" s="176">
        <f t="shared" ref="E18:N18" si="2">E17+E14</f>
        <v>830.40440000000001</v>
      </c>
      <c r="F18" s="176">
        <f t="shared" si="2"/>
        <v>835.15440000000001</v>
      </c>
      <c r="G18" s="176">
        <f t="shared" si="2"/>
        <v>885.11439999999993</v>
      </c>
      <c r="H18" s="176">
        <f t="shared" si="2"/>
        <v>952.20439999999996</v>
      </c>
      <c r="I18" s="176">
        <f t="shared" si="2"/>
        <v>994.62440000000004</v>
      </c>
      <c r="J18" s="176">
        <f t="shared" si="2"/>
        <v>990.37440000000004</v>
      </c>
      <c r="K18" s="176">
        <f t="shared" si="2"/>
        <v>963.0444</v>
      </c>
      <c r="L18" s="176">
        <f t="shared" si="2"/>
        <v>920.93439999999998</v>
      </c>
      <c r="M18" s="176">
        <f t="shared" si="2"/>
        <v>940.96439999999996</v>
      </c>
      <c r="N18" s="176">
        <f t="shared" si="2"/>
        <v>934.52440000000001</v>
      </c>
      <c r="O18" s="176">
        <f>O17+O14</f>
        <v>922.55439999999999</v>
      </c>
    </row>
  </sheetData>
  <sheetProtection algorithmName="SHA-512" hashValue="dPUjtuSEhhrrlidPUNjLpW0t0N0HCyWCrMBwJbKzzm4Vhs6PlTguI1hqHIh0hmFRk8nW7MA/qN6FnAusmAYyVA==" saltValue="wNnQWzp2zAib52YWV920iA==" spinCount="100000" sheet="1" objects="1" scenarios="1" selectLockedCells="1" selectUnlockedCells="1"/>
  <mergeCells count="16">
    <mergeCell ref="C3:M3"/>
    <mergeCell ref="B6:B7"/>
    <mergeCell ref="C6:O6"/>
    <mergeCell ref="N8:N13"/>
    <mergeCell ref="O8:O13"/>
    <mergeCell ref="C8:C13"/>
    <mergeCell ref="D8:D13"/>
    <mergeCell ref="E8:E13"/>
    <mergeCell ref="F8:F13"/>
    <mergeCell ref="G8:G13"/>
    <mergeCell ref="H8:H13"/>
    <mergeCell ref="I8:I13"/>
    <mergeCell ref="J8:J13"/>
    <mergeCell ref="K8:K13"/>
    <mergeCell ref="L8:L13"/>
    <mergeCell ref="M8:M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23E7A-59DF-E647-8439-80C6C88C43FA}">
  <sheetPr>
    <tabColor rgb="FFFFFFFF"/>
  </sheetPr>
  <dimension ref="A1:Z21"/>
  <sheetViews>
    <sheetView topLeftCell="D2" workbookViewId="0">
      <selection activeCell="P16" sqref="P16"/>
    </sheetView>
  </sheetViews>
  <sheetFormatPr baseColWidth="10" defaultColWidth="11" defaultRowHeight="14"/>
  <cols>
    <col min="2" max="2" width="23.5" customWidth="1"/>
  </cols>
  <sheetData>
    <row r="1" spans="1:26" ht="14.5" thickBot="1"/>
    <row r="2" spans="1:26" ht="91.5" customHeight="1" thickBot="1">
      <c r="A2" s="83"/>
      <c r="B2" s="2"/>
      <c r="C2" s="184" t="s">
        <v>31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4"/>
      <c r="S2" s="83"/>
      <c r="T2" s="83"/>
      <c r="U2" s="83"/>
      <c r="V2" s="83"/>
      <c r="W2" s="83"/>
      <c r="X2" s="83"/>
      <c r="Y2" s="83"/>
      <c r="Z2" s="83"/>
    </row>
    <row r="4" spans="1:26" ht="12" customHeight="1" thickBot="1">
      <c r="B4" s="186" t="s">
        <v>1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6"/>
      <c r="P4" s="6"/>
      <c r="Q4" s="186" t="s">
        <v>32</v>
      </c>
      <c r="R4" s="187"/>
    </row>
    <row r="5" spans="1:26" ht="12" customHeight="1">
      <c r="B5" s="84" t="s">
        <v>3</v>
      </c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  <c r="P5" s="6"/>
      <c r="Q5" s="85" t="s">
        <v>17</v>
      </c>
      <c r="R5" s="85" t="s">
        <v>18</v>
      </c>
    </row>
    <row r="6" spans="1:26" ht="12" customHeight="1">
      <c r="B6" s="86" t="s">
        <v>19</v>
      </c>
      <c r="C6" s="87">
        <f>SUM(C7)</f>
        <v>1080</v>
      </c>
      <c r="D6" s="87">
        <f>SUM(D7)</f>
        <v>698.84400000000005</v>
      </c>
      <c r="E6" s="87">
        <f t="shared" ref="E6:N6" si="0">SUM(E7)</f>
        <v>6215</v>
      </c>
      <c r="F6" s="87">
        <f t="shared" si="0"/>
        <v>1163.1210000000001</v>
      </c>
      <c r="G6" s="87">
        <f t="shared" si="0"/>
        <v>1330.548</v>
      </c>
      <c r="H6" s="87">
        <f t="shared" si="0"/>
        <v>1220</v>
      </c>
      <c r="I6" s="87">
        <f t="shared" si="0"/>
        <v>2441.3000000000002</v>
      </c>
      <c r="J6" s="87">
        <f t="shared" si="0"/>
        <v>1240.8</v>
      </c>
      <c r="K6" s="87">
        <f t="shared" si="0"/>
        <v>1665</v>
      </c>
      <c r="L6" s="87">
        <f t="shared" si="0"/>
        <v>2205.5059999999999</v>
      </c>
      <c r="M6" s="87">
        <f t="shared" si="0"/>
        <v>1446.7639999999999</v>
      </c>
      <c r="N6" s="87">
        <f t="shared" si="0"/>
        <v>995</v>
      </c>
      <c r="O6" s="91">
        <f>SUM(C6:N6)</f>
        <v>21701.883000000002</v>
      </c>
      <c r="P6" s="6"/>
      <c r="Q6" s="86" t="s">
        <v>19</v>
      </c>
      <c r="R6" s="89">
        <f>SUM(R7:R7)</f>
        <v>83</v>
      </c>
    </row>
    <row r="7" spans="1:26" ht="12" customHeight="1">
      <c r="B7" s="8" t="s">
        <v>22</v>
      </c>
      <c r="C7" s="79">
        <v>1080</v>
      </c>
      <c r="D7" s="79">
        <v>698.84400000000005</v>
      </c>
      <c r="E7" s="79">
        <v>6215</v>
      </c>
      <c r="F7" s="79">
        <v>1163.1210000000001</v>
      </c>
      <c r="G7" s="79">
        <v>1330.548</v>
      </c>
      <c r="H7" s="79">
        <v>1220</v>
      </c>
      <c r="I7" s="79">
        <v>2441.3000000000002</v>
      </c>
      <c r="J7" s="79">
        <v>1240.8</v>
      </c>
      <c r="K7" s="79">
        <v>1665</v>
      </c>
      <c r="L7" s="79">
        <v>2205.5059999999999</v>
      </c>
      <c r="M7">
        <v>1446.7639999999999</v>
      </c>
      <c r="N7">
        <v>995</v>
      </c>
      <c r="O7" s="9">
        <f>SUM(C7:N7)</f>
        <v>21701.883000000002</v>
      </c>
      <c r="P7" s="6"/>
      <c r="Q7" s="8" t="s">
        <v>33</v>
      </c>
      <c r="R7" s="9">
        <v>83</v>
      </c>
    </row>
    <row r="8" spans="1:26" ht="12" customHeight="1">
      <c r="B8" s="86" t="s">
        <v>24</v>
      </c>
      <c r="C8" s="90">
        <f>SUM(C9)</f>
        <v>0</v>
      </c>
      <c r="D8" s="90">
        <f t="shared" ref="D8:N8" si="1">SUM(D9)</f>
        <v>2.85</v>
      </c>
      <c r="E8" s="90">
        <f t="shared" si="1"/>
        <v>6.85</v>
      </c>
      <c r="F8" s="90">
        <f t="shared" si="1"/>
        <v>0</v>
      </c>
      <c r="G8" s="90">
        <f t="shared" si="1"/>
        <v>0</v>
      </c>
      <c r="H8" s="90">
        <f t="shared" si="1"/>
        <v>0</v>
      </c>
      <c r="I8" s="90">
        <f t="shared" si="1"/>
        <v>1.2869999999999999</v>
      </c>
      <c r="J8" s="90">
        <f t="shared" si="1"/>
        <v>4</v>
      </c>
      <c r="K8" s="90">
        <f t="shared" si="1"/>
        <v>0</v>
      </c>
      <c r="L8" s="90">
        <f t="shared" si="1"/>
        <v>0</v>
      </c>
      <c r="M8" s="90">
        <f t="shared" si="1"/>
        <v>0</v>
      </c>
      <c r="N8" s="90">
        <f t="shared" si="1"/>
        <v>6.1449999999999996</v>
      </c>
      <c r="O8" s="92">
        <f>SUM(C8:N8)</f>
        <v>21.131999999999998</v>
      </c>
      <c r="P8" s="6"/>
      <c r="Q8" s="86" t="s">
        <v>24</v>
      </c>
      <c r="R8" s="89">
        <f>SUM(R9:R9)</f>
        <v>7</v>
      </c>
    </row>
    <row r="9" spans="1:26" ht="14.5">
      <c r="B9" s="8" t="s">
        <v>33</v>
      </c>
      <c r="C9" s="9">
        <v>0</v>
      </c>
      <c r="D9" s="9">
        <v>2.85</v>
      </c>
      <c r="E9" s="9">
        <v>6.85</v>
      </c>
      <c r="F9" s="9">
        <v>0</v>
      </c>
      <c r="G9" s="9">
        <v>0</v>
      </c>
      <c r="H9" s="9">
        <v>0</v>
      </c>
      <c r="I9" s="9">
        <v>1.2869999999999999</v>
      </c>
      <c r="J9" s="9">
        <v>4</v>
      </c>
      <c r="K9" s="9">
        <v>0</v>
      </c>
      <c r="L9" s="9">
        <v>0</v>
      </c>
      <c r="M9" s="9">
        <v>0</v>
      </c>
      <c r="N9" s="9">
        <v>6.1449999999999996</v>
      </c>
      <c r="O9" s="78">
        <f>SUM(C9:N9)</f>
        <v>21.131999999999998</v>
      </c>
      <c r="P9" s="1"/>
      <c r="Q9" s="8" t="s">
        <v>33</v>
      </c>
      <c r="R9" s="9">
        <v>7</v>
      </c>
    </row>
    <row r="10" spans="1:26" ht="15" thickBot="1">
      <c r="B10" s="12" t="s">
        <v>16</v>
      </c>
      <c r="C10" s="13">
        <f t="shared" ref="C10:O10" si="2">C8+C6</f>
        <v>1080</v>
      </c>
      <c r="D10" s="13">
        <f t="shared" si="2"/>
        <v>701.69400000000007</v>
      </c>
      <c r="E10" s="13">
        <f t="shared" si="2"/>
        <v>6221.85</v>
      </c>
      <c r="F10" s="13">
        <f t="shared" si="2"/>
        <v>1163.1210000000001</v>
      </c>
      <c r="G10" s="13">
        <f t="shared" si="2"/>
        <v>1330.548</v>
      </c>
      <c r="H10" s="13">
        <f t="shared" si="2"/>
        <v>1220</v>
      </c>
      <c r="I10" s="13">
        <f t="shared" si="2"/>
        <v>2442.587</v>
      </c>
      <c r="J10" s="13">
        <f t="shared" si="2"/>
        <v>1244.8</v>
      </c>
      <c r="K10" s="13">
        <f t="shared" si="2"/>
        <v>1665</v>
      </c>
      <c r="L10" s="13">
        <f t="shared" si="2"/>
        <v>2205.5059999999999</v>
      </c>
      <c r="M10" s="13">
        <f t="shared" si="2"/>
        <v>1446.7639999999999</v>
      </c>
      <c r="N10" s="13">
        <f t="shared" si="2"/>
        <v>1001.145</v>
      </c>
      <c r="O10" s="13">
        <f t="shared" si="2"/>
        <v>21723.015000000003</v>
      </c>
      <c r="P10" s="1"/>
      <c r="Q10" s="12" t="s">
        <v>16</v>
      </c>
      <c r="R10" s="13">
        <f>R8+R6</f>
        <v>90</v>
      </c>
    </row>
    <row r="11" spans="1:26" ht="14.5">
      <c r="B11" s="8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6" ht="14.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26" ht="14.5">
      <c r="B13" s="186" t="s">
        <v>26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4"/>
      <c r="P13" s="1"/>
    </row>
    <row r="14" spans="1:26" ht="14.5">
      <c r="B14" s="85" t="s">
        <v>27</v>
      </c>
      <c r="C14" s="85" t="s">
        <v>4</v>
      </c>
      <c r="D14" s="85" t="s">
        <v>5</v>
      </c>
      <c r="E14" s="85" t="s">
        <v>6</v>
      </c>
      <c r="F14" s="85" t="s">
        <v>7</v>
      </c>
      <c r="G14" s="85" t="s">
        <v>8</v>
      </c>
      <c r="H14" s="85" t="s">
        <v>9</v>
      </c>
      <c r="I14" s="85" t="s">
        <v>10</v>
      </c>
      <c r="J14" s="85" t="s">
        <v>11</v>
      </c>
      <c r="K14" s="85" t="s">
        <v>12</v>
      </c>
      <c r="L14" s="85" t="s">
        <v>13</v>
      </c>
      <c r="M14" s="85" t="s">
        <v>14</v>
      </c>
      <c r="N14" s="85" t="s">
        <v>15</v>
      </c>
      <c r="O14" s="85" t="s">
        <v>16</v>
      </c>
      <c r="P14" s="15"/>
      <c r="Q14" s="1"/>
      <c r="R14" s="1"/>
    </row>
    <row r="15" spans="1:26" ht="14.5">
      <c r="B15" s="1" t="s">
        <v>19</v>
      </c>
      <c r="C15" s="14">
        <f>C6*0.9</f>
        <v>972</v>
      </c>
      <c r="D15" s="14">
        <f t="shared" ref="D15:N15" si="3">D6*0.9</f>
        <v>628.95960000000002</v>
      </c>
      <c r="E15" s="14">
        <f t="shared" si="3"/>
        <v>5593.5</v>
      </c>
      <c r="F15" s="14">
        <f t="shared" si="3"/>
        <v>1046.8089000000002</v>
      </c>
      <c r="G15" s="14">
        <f t="shared" si="3"/>
        <v>1197.4932000000001</v>
      </c>
      <c r="H15" s="14">
        <f t="shared" si="3"/>
        <v>1098</v>
      </c>
      <c r="I15" s="14">
        <f t="shared" si="3"/>
        <v>2197.17</v>
      </c>
      <c r="J15" s="14">
        <f t="shared" si="3"/>
        <v>1116.72</v>
      </c>
      <c r="K15" s="14">
        <f t="shared" si="3"/>
        <v>1498.5</v>
      </c>
      <c r="L15" s="14">
        <f t="shared" si="3"/>
        <v>1984.9553999999998</v>
      </c>
      <c r="M15" s="14">
        <f t="shared" si="3"/>
        <v>1302.0875999999998</v>
      </c>
      <c r="N15" s="14">
        <f t="shared" si="3"/>
        <v>895.5</v>
      </c>
      <c r="O15" s="14">
        <f t="shared" ref="O15:O19" si="4">+SUM(C15:N15)</f>
        <v>19531.6947</v>
      </c>
      <c r="P15" s="14"/>
      <c r="Q15" s="15"/>
      <c r="R15" s="15"/>
    </row>
    <row r="16" spans="1:26" ht="14.5">
      <c r="B16" s="1" t="s">
        <v>24</v>
      </c>
      <c r="C16" s="14">
        <f>C8*0.9</f>
        <v>0</v>
      </c>
      <c r="D16" s="14">
        <f t="shared" ref="D16:N16" si="5">D8*0.9</f>
        <v>2.5649999999999999</v>
      </c>
      <c r="E16" s="14">
        <f t="shared" si="5"/>
        <v>6.165</v>
      </c>
      <c r="F16" s="14">
        <f t="shared" si="5"/>
        <v>0</v>
      </c>
      <c r="G16" s="14">
        <f t="shared" si="5"/>
        <v>0</v>
      </c>
      <c r="H16" s="14">
        <f t="shared" si="5"/>
        <v>0</v>
      </c>
      <c r="I16" s="14">
        <f t="shared" si="5"/>
        <v>1.1582999999999999</v>
      </c>
      <c r="J16" s="14">
        <f t="shared" si="5"/>
        <v>3.6</v>
      </c>
      <c r="K16" s="14">
        <f t="shared" si="5"/>
        <v>0</v>
      </c>
      <c r="L16" s="14">
        <f t="shared" si="5"/>
        <v>0</v>
      </c>
      <c r="M16" s="14">
        <f t="shared" si="5"/>
        <v>0</v>
      </c>
      <c r="N16" s="14">
        <f t="shared" si="5"/>
        <v>5.5305</v>
      </c>
      <c r="O16" s="14">
        <f t="shared" si="4"/>
        <v>19.018799999999999</v>
      </c>
      <c r="P16" s="14"/>
      <c r="Q16" s="1"/>
      <c r="R16" s="1"/>
    </row>
    <row r="17" spans="2:18" ht="14.5">
      <c r="B17" s="1" t="s">
        <v>28</v>
      </c>
      <c r="C17" s="14">
        <f>C6*10/100</f>
        <v>108</v>
      </c>
      <c r="D17" s="14">
        <f t="shared" ref="D17:N17" si="6">D6*10/100</f>
        <v>69.884399999999999</v>
      </c>
      <c r="E17" s="14">
        <f t="shared" si="6"/>
        <v>621.5</v>
      </c>
      <c r="F17" s="14">
        <f t="shared" si="6"/>
        <v>116.31210000000002</v>
      </c>
      <c r="G17" s="14">
        <f t="shared" si="6"/>
        <v>133.0548</v>
      </c>
      <c r="H17" s="14">
        <f t="shared" si="6"/>
        <v>122</v>
      </c>
      <c r="I17" s="14">
        <f t="shared" si="6"/>
        <v>244.13</v>
      </c>
      <c r="J17" s="14">
        <f t="shared" si="6"/>
        <v>124.08</v>
      </c>
      <c r="K17" s="14">
        <f t="shared" si="6"/>
        <v>166.5</v>
      </c>
      <c r="L17" s="14">
        <f t="shared" si="6"/>
        <v>220.55059999999997</v>
      </c>
      <c r="M17" s="77">
        <f t="shared" si="6"/>
        <v>144.6764</v>
      </c>
      <c r="N17" s="14">
        <f t="shared" si="6"/>
        <v>99.5</v>
      </c>
      <c r="O17" s="14">
        <f t="shared" si="4"/>
        <v>2170.1882999999998</v>
      </c>
      <c r="P17" s="1"/>
      <c r="Q17" s="1"/>
      <c r="R17" s="1"/>
    </row>
    <row r="18" spans="2:18" ht="14.5">
      <c r="B18" s="1" t="s">
        <v>29</v>
      </c>
      <c r="C18" s="14">
        <f>C8*10/100</f>
        <v>0</v>
      </c>
      <c r="D18" s="14">
        <f t="shared" ref="D18:N18" si="7">D8*10/100</f>
        <v>0.28499999999999998</v>
      </c>
      <c r="E18" s="14">
        <f t="shared" si="7"/>
        <v>0.68500000000000005</v>
      </c>
      <c r="F18" s="14">
        <f t="shared" si="7"/>
        <v>0</v>
      </c>
      <c r="G18" s="14">
        <f t="shared" si="7"/>
        <v>0</v>
      </c>
      <c r="H18" s="14">
        <f t="shared" si="7"/>
        <v>0</v>
      </c>
      <c r="I18" s="14">
        <f t="shared" si="7"/>
        <v>0.12869999999999998</v>
      </c>
      <c r="J18" s="14">
        <f t="shared" si="7"/>
        <v>0.4</v>
      </c>
      <c r="K18" s="14">
        <f t="shared" si="7"/>
        <v>0</v>
      </c>
      <c r="L18" s="14">
        <f t="shared" si="7"/>
        <v>0</v>
      </c>
      <c r="M18" s="14">
        <f t="shared" si="7"/>
        <v>0</v>
      </c>
      <c r="N18" s="14">
        <f t="shared" si="7"/>
        <v>0.61449999999999994</v>
      </c>
      <c r="O18" s="14">
        <f t="shared" si="4"/>
        <v>2.1132</v>
      </c>
      <c r="P18" s="1"/>
      <c r="Q18" s="1"/>
      <c r="R18" s="1"/>
    </row>
    <row r="19" spans="2:18" ht="14.5">
      <c r="B19" s="16" t="s">
        <v>16</v>
      </c>
      <c r="C19" s="17">
        <f t="shared" ref="C19:N19" si="8">+SUM(C15:C18)</f>
        <v>1080</v>
      </c>
      <c r="D19" s="17">
        <f t="shared" si="8"/>
        <v>701.69400000000007</v>
      </c>
      <c r="E19" s="17">
        <f t="shared" si="8"/>
        <v>6221.85</v>
      </c>
      <c r="F19" s="17">
        <f t="shared" si="8"/>
        <v>1163.1210000000003</v>
      </c>
      <c r="G19" s="17">
        <f t="shared" si="8"/>
        <v>1330.5480000000002</v>
      </c>
      <c r="H19" s="17">
        <f t="shared" si="8"/>
        <v>1220</v>
      </c>
      <c r="I19" s="17">
        <f t="shared" si="8"/>
        <v>2442.5870000000004</v>
      </c>
      <c r="J19" s="17">
        <f t="shared" si="8"/>
        <v>1244.8</v>
      </c>
      <c r="K19" s="17">
        <f t="shared" si="8"/>
        <v>1665</v>
      </c>
      <c r="L19" s="17">
        <f t="shared" si="8"/>
        <v>2205.5059999999999</v>
      </c>
      <c r="M19" s="17">
        <f t="shared" si="8"/>
        <v>1446.7639999999999</v>
      </c>
      <c r="N19" s="17">
        <f t="shared" si="8"/>
        <v>1001.145</v>
      </c>
      <c r="O19" s="17">
        <f t="shared" si="4"/>
        <v>21723.015000000003</v>
      </c>
      <c r="P19" s="1"/>
      <c r="Q19" s="1"/>
      <c r="R19" s="1"/>
    </row>
    <row r="20" spans="2:18" ht="14.5">
      <c r="B20" s="80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1"/>
      <c r="Q20" s="1"/>
      <c r="R20" s="1"/>
    </row>
    <row r="21" spans="2:18" ht="130" customHeight="1">
      <c r="B21" s="190" t="s">
        <v>30</v>
      </c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8"/>
      <c r="Q21" s="1"/>
      <c r="R21" s="1"/>
    </row>
  </sheetData>
  <sheetProtection algorithmName="SHA-512" hashValue="EpUDqfd4wMYTjyOkb/nftOAyc1NZBaYN/zwuIiVydpVCnG3Z1U7P9sr0Lq8lJF2u3ijrvGJl4wr0ts9cLSlFqQ==" saltValue="lmkL3Ag3gnWS7Aaf9GhNmQ==" spinCount="100000" sheet="1" objects="1" scenarios="1" selectLockedCells="1" selectUnlockedCells="1"/>
  <mergeCells count="5">
    <mergeCell ref="C2:Q2"/>
    <mergeCell ref="B4:N4"/>
    <mergeCell ref="Q4:R4"/>
    <mergeCell ref="B13:N13"/>
    <mergeCell ref="B21:O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FF"/>
  </sheetPr>
  <dimension ref="A2:Z1001"/>
  <sheetViews>
    <sheetView topLeftCell="D1" workbookViewId="0">
      <selection activeCell="O6" sqref="O6"/>
    </sheetView>
  </sheetViews>
  <sheetFormatPr baseColWidth="10" defaultColWidth="12.58203125" defaultRowHeight="15" customHeight="1"/>
  <cols>
    <col min="1" max="1" width="1.58203125" customWidth="1"/>
    <col min="2" max="2" width="33.75" customWidth="1"/>
    <col min="3" max="3" width="11.08203125" customWidth="1"/>
    <col min="4" max="11" width="10" customWidth="1"/>
    <col min="12" max="12" width="10.58203125" customWidth="1"/>
    <col min="13" max="14" width="10" customWidth="1"/>
    <col min="15" max="15" width="11.08203125" customWidth="1"/>
    <col min="16" max="26" width="9.33203125" customWidth="1"/>
  </cols>
  <sheetData>
    <row r="2" spans="1:26" ht="91.5" customHeight="1">
      <c r="A2" s="83"/>
      <c r="B2" s="2"/>
      <c r="C2" s="184" t="s">
        <v>34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9"/>
      <c r="O2" s="4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4" spans="1:26" ht="14.5">
      <c r="B4" s="186" t="s">
        <v>35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26" ht="14.5">
      <c r="B5" s="85"/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</row>
    <row r="6" spans="1:26" ht="14.5">
      <c r="B6" s="20" t="s">
        <v>36</v>
      </c>
      <c r="C6" s="22">
        <v>641048.84521490999</v>
      </c>
      <c r="D6" s="22">
        <v>582782.23876954999</v>
      </c>
      <c r="E6" s="22">
        <v>552862.23388673982</v>
      </c>
      <c r="F6" s="22">
        <v>480343.94531256001</v>
      </c>
      <c r="G6" s="22">
        <v>587600.30639653001</v>
      </c>
      <c r="H6" s="22">
        <v>533859.12109381007</v>
      </c>
      <c r="I6" s="22">
        <v>555536.08618168009</v>
      </c>
      <c r="J6" s="22">
        <v>683503.09350593004</v>
      </c>
      <c r="K6" s="22">
        <v>594715.7432862299</v>
      </c>
      <c r="L6" s="22">
        <v>526937.15</v>
      </c>
      <c r="M6" s="22">
        <v>481650.21</v>
      </c>
      <c r="N6" s="22">
        <v>614943.38</v>
      </c>
      <c r="O6" s="22">
        <f>SUM(C6:N6)</f>
        <v>6835782.3536479399</v>
      </c>
    </row>
    <row r="7" spans="1:26" ht="14.5">
      <c r="G7" s="23"/>
      <c r="L7" s="23"/>
      <c r="M7" s="23"/>
      <c r="N7" s="23"/>
    </row>
    <row r="8" spans="1:26" ht="14.5">
      <c r="A8" s="9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</row>
    <row r="9" spans="1:26" ht="14.5">
      <c r="B9" s="85"/>
      <c r="C9" s="85" t="s">
        <v>4</v>
      </c>
      <c r="D9" s="85" t="s">
        <v>5</v>
      </c>
      <c r="E9" s="85" t="s">
        <v>6</v>
      </c>
      <c r="F9" s="85" t="s">
        <v>7</v>
      </c>
      <c r="G9" s="85" t="s">
        <v>8</v>
      </c>
      <c r="H9" s="85" t="s">
        <v>9</v>
      </c>
      <c r="I9" s="85" t="s">
        <v>10</v>
      </c>
      <c r="J9" s="85" t="s">
        <v>11</v>
      </c>
      <c r="K9" s="85" t="s">
        <v>12</v>
      </c>
      <c r="L9" s="85" t="s">
        <v>13</v>
      </c>
      <c r="M9" s="85" t="s">
        <v>14</v>
      </c>
      <c r="N9" s="85" t="s">
        <v>15</v>
      </c>
      <c r="O9" s="85" t="s">
        <v>16</v>
      </c>
    </row>
    <row r="10" spans="1:26" ht="14.5">
      <c r="B10" s="20" t="s">
        <v>37</v>
      </c>
      <c r="C10" s="22">
        <f>C6-C13</f>
        <v>431470.17917804891</v>
      </c>
      <c r="D10" s="22">
        <f t="shared" ref="D10:N10" si="0">D6-D13</f>
        <v>426242.1008558083</v>
      </c>
      <c r="E10" s="22">
        <f t="shared" si="0"/>
        <v>365569.75227405265</v>
      </c>
      <c r="F10" s="22">
        <f t="shared" si="0"/>
        <v>293314.12454920448</v>
      </c>
      <c r="G10" s="22">
        <f t="shared" si="0"/>
        <v>394355.09670685395</v>
      </c>
      <c r="H10" s="22">
        <f t="shared" si="0"/>
        <v>351408.49908135249</v>
      </c>
      <c r="I10" s="22">
        <f t="shared" si="0"/>
        <v>370776.3576523615</v>
      </c>
      <c r="J10" s="22">
        <f t="shared" si="0"/>
        <v>467595.01624357654</v>
      </c>
      <c r="K10" s="22">
        <f t="shared" si="0"/>
        <v>396436.83504731231</v>
      </c>
      <c r="L10" s="22">
        <f t="shared" si="0"/>
        <v>320963.95</v>
      </c>
      <c r="M10" s="22">
        <f t="shared" si="0"/>
        <v>292452.02</v>
      </c>
      <c r="N10" s="22">
        <f t="shared" si="0"/>
        <v>413990.92000000004</v>
      </c>
      <c r="O10" s="22">
        <f>SUM(C10:N10)</f>
        <v>4524574.8515885714</v>
      </c>
    </row>
    <row r="11" spans="1:26" ht="14.5">
      <c r="B11" s="15"/>
      <c r="C11" s="25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26" ht="14.5">
      <c r="B12" s="85"/>
      <c r="C12" s="85" t="s">
        <v>4</v>
      </c>
      <c r="D12" s="85" t="s">
        <v>5</v>
      </c>
      <c r="E12" s="85" t="s">
        <v>6</v>
      </c>
      <c r="F12" s="85" t="s">
        <v>7</v>
      </c>
      <c r="G12" s="85" t="s">
        <v>8</v>
      </c>
      <c r="H12" s="85" t="s">
        <v>9</v>
      </c>
      <c r="I12" s="85" t="s">
        <v>10</v>
      </c>
      <c r="J12" s="85" t="s">
        <v>11</v>
      </c>
      <c r="K12" s="85" t="s">
        <v>12</v>
      </c>
      <c r="L12" s="85" t="s">
        <v>13</v>
      </c>
      <c r="M12" s="85" t="s">
        <v>14</v>
      </c>
      <c r="N12" s="85" t="s">
        <v>15</v>
      </c>
      <c r="O12" s="85" t="s">
        <v>16</v>
      </c>
    </row>
    <row r="13" spans="1:26" ht="14.5">
      <c r="B13" s="20" t="s">
        <v>38</v>
      </c>
      <c r="C13" s="22">
        <v>209578.66603686108</v>
      </c>
      <c r="D13" s="22">
        <v>156540.1379137417</v>
      </c>
      <c r="E13" s="22">
        <v>187292.48161268717</v>
      </c>
      <c r="F13" s="22">
        <v>187029.8207633555</v>
      </c>
      <c r="G13" s="22">
        <v>193245.20968967606</v>
      </c>
      <c r="H13" s="22">
        <v>182450.62201245761</v>
      </c>
      <c r="I13" s="22">
        <v>184759.72852931856</v>
      </c>
      <c r="J13" s="22">
        <v>215908.07726235347</v>
      </c>
      <c r="K13" s="22">
        <v>198278.90823891759</v>
      </c>
      <c r="L13" s="22">
        <v>205973.2</v>
      </c>
      <c r="M13" s="22">
        <v>189198.19</v>
      </c>
      <c r="N13" s="22">
        <v>200952.46</v>
      </c>
      <c r="O13" s="22">
        <f>SUM(C13:N13)</f>
        <v>2311207.5020593684</v>
      </c>
    </row>
    <row r="14" spans="1:26" ht="14.5">
      <c r="B14" s="186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</row>
    <row r="16" spans="1:26" ht="14.5">
      <c r="B16" s="1" t="s">
        <v>39</v>
      </c>
      <c r="C16" s="27">
        <v>0.3</v>
      </c>
    </row>
    <row r="17" spans="2:5" ht="14.5">
      <c r="B17" s="1" t="s">
        <v>40</v>
      </c>
      <c r="C17" s="27">
        <v>0.7</v>
      </c>
    </row>
    <row r="18" spans="2:5" ht="14.5">
      <c r="E18" s="28"/>
    </row>
    <row r="19" spans="2:5" ht="14.5">
      <c r="E19" s="28"/>
    </row>
    <row r="20" spans="2:5" ht="14.5">
      <c r="E20" s="28"/>
    </row>
    <row r="21" spans="2:5" ht="14.5">
      <c r="E21" s="28"/>
    </row>
    <row r="22" spans="2:5" ht="15.75" customHeight="1">
      <c r="E22" s="28"/>
    </row>
    <row r="23" spans="2:5" ht="15.75" customHeight="1">
      <c r="E23" s="28"/>
    </row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sheetProtection algorithmName="SHA-512" hashValue="jiBnFmphCSLKjvrqeru4Kwh6xzFoIi4DBHGovdarVHJV66JrriixsTdYe9VGgD6UmJ6PXKvxnKfO4IwUU0KppA==" saltValue="LfkP3Tbb9Qr4qGnUTIT4ig==" spinCount="100000" sheet="1" objects="1" scenarios="1" selectLockedCells="1" selectUnlockedCells="1"/>
  <mergeCells count="3">
    <mergeCell ref="C2:M2"/>
    <mergeCell ref="B4:O4"/>
    <mergeCell ref="B14:O14"/>
  </mergeCells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A2:Z1000"/>
  <sheetViews>
    <sheetView workbookViewId="0"/>
  </sheetViews>
  <sheetFormatPr baseColWidth="10" defaultColWidth="12.58203125" defaultRowHeight="15" customHeight="1"/>
  <cols>
    <col min="1" max="1" width="1.58203125" customWidth="1"/>
    <col min="2" max="2" width="39.58203125" customWidth="1"/>
    <col min="3" max="14" width="7.08203125" customWidth="1"/>
    <col min="15" max="15" width="10.83203125" customWidth="1"/>
    <col min="16" max="26" width="9.33203125" customWidth="1"/>
  </cols>
  <sheetData>
    <row r="2" spans="1:26" ht="91.5" customHeight="1">
      <c r="A2" s="83"/>
      <c r="B2" s="2"/>
      <c r="C2" s="192" t="s">
        <v>41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9"/>
      <c r="O2" s="4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4" spans="1:26" ht="14.5">
      <c r="B4" s="193" t="s">
        <v>42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26" ht="14.5">
      <c r="B5" s="85"/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</row>
    <row r="6" spans="1:26" ht="14.5">
      <c r="B6" s="20" t="s">
        <v>43</v>
      </c>
      <c r="C6" s="20">
        <f t="shared" ref="C6:N6" si="0">C12</f>
        <v>1445</v>
      </c>
      <c r="D6" s="20">
        <f t="shared" si="0"/>
        <v>1340</v>
      </c>
      <c r="E6" s="20">
        <f t="shared" si="0"/>
        <v>1436</v>
      </c>
      <c r="F6" s="20">
        <f t="shared" si="0"/>
        <v>1429</v>
      </c>
      <c r="G6" s="20">
        <f t="shared" si="0"/>
        <v>1307</v>
      </c>
      <c r="H6" s="20">
        <f t="shared" si="0"/>
        <v>1590</v>
      </c>
      <c r="I6" s="20">
        <f t="shared" si="0"/>
        <v>1417</v>
      </c>
      <c r="J6" s="20">
        <f t="shared" si="0"/>
        <v>1635</v>
      </c>
      <c r="K6" s="20">
        <f t="shared" si="0"/>
        <v>1499</v>
      </c>
      <c r="L6" s="20">
        <f t="shared" si="0"/>
        <v>1484</v>
      </c>
      <c r="M6" s="20">
        <f t="shared" si="0"/>
        <v>1386</v>
      </c>
      <c r="N6" s="20">
        <f t="shared" si="0"/>
        <v>1325</v>
      </c>
      <c r="O6" s="20">
        <f>SUM(C6:N6)</f>
        <v>17293</v>
      </c>
    </row>
    <row r="8" spans="1:26" ht="14.5">
      <c r="B8" s="194" t="s">
        <v>44</v>
      </c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</row>
    <row r="9" spans="1:26" ht="14.5">
      <c r="B9" s="85" t="s">
        <v>43</v>
      </c>
      <c r="C9" s="85" t="s">
        <v>4</v>
      </c>
      <c r="D9" s="85" t="s">
        <v>5</v>
      </c>
      <c r="E9" s="85" t="s">
        <v>6</v>
      </c>
      <c r="F9" s="85" t="s">
        <v>7</v>
      </c>
      <c r="G9" s="85" t="s">
        <v>8</v>
      </c>
      <c r="H9" s="85" t="s">
        <v>9</v>
      </c>
      <c r="I9" s="85" t="s">
        <v>10</v>
      </c>
      <c r="J9" s="85" t="s">
        <v>11</v>
      </c>
      <c r="K9" s="85" t="s">
        <v>12</v>
      </c>
      <c r="L9" s="85" t="s">
        <v>13</v>
      </c>
      <c r="M9" s="85" t="s">
        <v>14</v>
      </c>
      <c r="N9" s="85" t="s">
        <v>15</v>
      </c>
      <c r="O9" s="85" t="s">
        <v>16</v>
      </c>
    </row>
    <row r="10" spans="1:26" ht="14.5">
      <c r="B10" s="8" t="s">
        <v>45</v>
      </c>
      <c r="C10" s="1">
        <v>857</v>
      </c>
      <c r="D10" s="1">
        <v>878</v>
      </c>
      <c r="E10" s="1">
        <v>948</v>
      </c>
      <c r="F10" s="1">
        <v>958</v>
      </c>
      <c r="G10" s="1">
        <v>778</v>
      </c>
      <c r="H10" s="1">
        <v>977</v>
      </c>
      <c r="I10" s="1">
        <v>850</v>
      </c>
      <c r="J10" s="1">
        <v>1032</v>
      </c>
      <c r="K10" s="1">
        <v>858</v>
      </c>
      <c r="L10" s="1">
        <v>915</v>
      </c>
      <c r="M10" s="1">
        <v>878</v>
      </c>
      <c r="N10" s="1">
        <v>822</v>
      </c>
      <c r="O10" s="15">
        <f t="shared" ref="O10:O12" si="1">SUM(C10:N10)</f>
        <v>10751</v>
      </c>
    </row>
    <row r="11" spans="1:26" ht="14.5">
      <c r="B11" s="8" t="s">
        <v>46</v>
      </c>
      <c r="C11" s="1">
        <v>588</v>
      </c>
      <c r="D11" s="1">
        <v>462</v>
      </c>
      <c r="E11" s="1">
        <v>488</v>
      </c>
      <c r="F11" s="1">
        <v>471</v>
      </c>
      <c r="G11" s="1">
        <v>529</v>
      </c>
      <c r="H11" s="1">
        <v>613</v>
      </c>
      <c r="I11" s="1">
        <v>567</v>
      </c>
      <c r="J11" s="1">
        <v>603</v>
      </c>
      <c r="K11" s="1">
        <v>641</v>
      </c>
      <c r="L11" s="1">
        <v>569</v>
      </c>
      <c r="M11" s="1">
        <v>508</v>
      </c>
      <c r="N11" s="1">
        <v>503</v>
      </c>
      <c r="O11" s="15">
        <f t="shared" si="1"/>
        <v>6542</v>
      </c>
    </row>
    <row r="12" spans="1:26" ht="14.5">
      <c r="B12" s="20" t="s">
        <v>16</v>
      </c>
      <c r="C12" s="20">
        <f t="shared" ref="C12:N12" si="2">SUM(C10:C11)</f>
        <v>1445</v>
      </c>
      <c r="D12" s="20">
        <f t="shared" si="2"/>
        <v>1340</v>
      </c>
      <c r="E12" s="20">
        <f t="shared" si="2"/>
        <v>1436</v>
      </c>
      <c r="F12" s="20">
        <f t="shared" si="2"/>
        <v>1429</v>
      </c>
      <c r="G12" s="20">
        <f t="shared" si="2"/>
        <v>1307</v>
      </c>
      <c r="H12" s="20">
        <f t="shared" si="2"/>
        <v>1590</v>
      </c>
      <c r="I12" s="20">
        <f t="shared" si="2"/>
        <v>1417</v>
      </c>
      <c r="J12" s="20">
        <f t="shared" si="2"/>
        <v>1635</v>
      </c>
      <c r="K12" s="20">
        <f t="shared" si="2"/>
        <v>1499</v>
      </c>
      <c r="L12" s="20">
        <f t="shared" si="2"/>
        <v>1484</v>
      </c>
      <c r="M12" s="20">
        <f t="shared" si="2"/>
        <v>1386</v>
      </c>
      <c r="N12" s="20">
        <f t="shared" si="2"/>
        <v>1325</v>
      </c>
      <c r="O12" s="20">
        <f t="shared" si="1"/>
        <v>17293</v>
      </c>
    </row>
    <row r="13" spans="1:26" ht="14.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26" ht="14.5">
      <c r="B14" s="194" t="s">
        <v>47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</row>
    <row r="15" spans="1:26" ht="14.5">
      <c r="B15" s="85" t="s">
        <v>43</v>
      </c>
      <c r="C15" s="85" t="s">
        <v>4</v>
      </c>
      <c r="D15" s="85" t="s">
        <v>5</v>
      </c>
      <c r="E15" s="85" t="s">
        <v>6</v>
      </c>
      <c r="F15" s="85" t="s">
        <v>7</v>
      </c>
      <c r="G15" s="85" t="s">
        <v>8</v>
      </c>
      <c r="H15" s="85" t="s">
        <v>9</v>
      </c>
      <c r="I15" s="85" t="s">
        <v>10</v>
      </c>
      <c r="J15" s="85" t="s">
        <v>11</v>
      </c>
      <c r="K15" s="85" t="s">
        <v>12</v>
      </c>
      <c r="L15" s="85" t="s">
        <v>13</v>
      </c>
      <c r="M15" s="85" t="s">
        <v>14</v>
      </c>
      <c r="N15" s="85" t="s">
        <v>15</v>
      </c>
      <c r="O15" s="85" t="s">
        <v>16</v>
      </c>
    </row>
    <row r="16" spans="1:26" ht="14.5">
      <c r="B16" s="8" t="s">
        <v>48</v>
      </c>
      <c r="C16" s="1">
        <v>857</v>
      </c>
      <c r="D16" s="1">
        <v>878</v>
      </c>
      <c r="E16" s="1">
        <v>948</v>
      </c>
      <c r="F16" s="1">
        <v>958</v>
      </c>
      <c r="G16" s="1">
        <v>778</v>
      </c>
      <c r="H16" s="1">
        <v>977</v>
      </c>
      <c r="I16" s="1">
        <v>850</v>
      </c>
      <c r="J16" s="1">
        <v>1032</v>
      </c>
      <c r="K16" s="1">
        <v>858</v>
      </c>
      <c r="L16" s="1">
        <v>915</v>
      </c>
      <c r="M16" s="1">
        <v>878</v>
      </c>
      <c r="N16" s="1">
        <v>822</v>
      </c>
      <c r="O16" s="15">
        <f t="shared" ref="O16:O18" si="3">SUM(C16:N16)</f>
        <v>10751</v>
      </c>
    </row>
    <row r="17" spans="2:15" ht="14.5">
      <c r="B17" s="8" t="s">
        <v>49</v>
      </c>
      <c r="C17" s="1">
        <v>588</v>
      </c>
      <c r="D17" s="1">
        <v>462</v>
      </c>
      <c r="E17" s="1">
        <v>488</v>
      </c>
      <c r="F17" s="1">
        <v>471</v>
      </c>
      <c r="G17" s="1">
        <v>529</v>
      </c>
      <c r="H17" s="1">
        <v>613</v>
      </c>
      <c r="I17" s="1">
        <v>567</v>
      </c>
      <c r="J17" s="1">
        <v>603</v>
      </c>
      <c r="K17" s="1">
        <v>569</v>
      </c>
      <c r="L17" s="1">
        <v>644</v>
      </c>
      <c r="M17" s="1">
        <v>508</v>
      </c>
      <c r="N17" s="1">
        <v>503</v>
      </c>
      <c r="O17" s="15">
        <f t="shared" si="3"/>
        <v>6545</v>
      </c>
    </row>
    <row r="18" spans="2:15" ht="14.5">
      <c r="B18" s="20" t="s">
        <v>16</v>
      </c>
      <c r="C18" s="20">
        <f t="shared" ref="C18:N18" si="4">SUM(C16:C17)</f>
        <v>1445</v>
      </c>
      <c r="D18" s="20">
        <f t="shared" si="4"/>
        <v>1340</v>
      </c>
      <c r="E18" s="20">
        <f t="shared" si="4"/>
        <v>1436</v>
      </c>
      <c r="F18" s="20">
        <f t="shared" si="4"/>
        <v>1429</v>
      </c>
      <c r="G18" s="20">
        <f t="shared" si="4"/>
        <v>1307</v>
      </c>
      <c r="H18" s="20">
        <f t="shared" si="4"/>
        <v>1590</v>
      </c>
      <c r="I18" s="20">
        <f t="shared" si="4"/>
        <v>1417</v>
      </c>
      <c r="J18" s="20">
        <f t="shared" si="4"/>
        <v>1635</v>
      </c>
      <c r="K18" s="20">
        <f t="shared" si="4"/>
        <v>1427</v>
      </c>
      <c r="L18" s="20">
        <f t="shared" si="4"/>
        <v>1559</v>
      </c>
      <c r="M18" s="20">
        <f t="shared" si="4"/>
        <v>1386</v>
      </c>
      <c r="N18" s="20">
        <f t="shared" si="4"/>
        <v>1325</v>
      </c>
      <c r="O18" s="20">
        <f t="shared" si="3"/>
        <v>17296</v>
      </c>
    </row>
    <row r="21" spans="2:15" ht="15.75" customHeight="1"/>
    <row r="22" spans="2:15" ht="15.75" customHeight="1"/>
    <row r="23" spans="2:15" ht="15.75" customHeight="1"/>
    <row r="24" spans="2:15" ht="15.75" customHeight="1"/>
    <row r="25" spans="2:15" ht="15.75" customHeight="1"/>
    <row r="26" spans="2:15" ht="15.75" customHeight="1"/>
    <row r="27" spans="2:15" ht="15.75" customHeight="1"/>
    <row r="28" spans="2:15" ht="15.75" customHeight="1"/>
    <row r="29" spans="2:15" ht="15.75" customHeight="1"/>
    <row r="30" spans="2:15" ht="15.75" customHeight="1"/>
    <row r="31" spans="2:15" ht="15.75" customHeight="1"/>
    <row r="32" spans="2:1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DuMeyD4cIZW9RwH09Hx3AKyitkeek1y6WB9Y4SUQ9dd+qS5Peeu246YF49zpe/+JNMXMIVPLQXBN1OJb1d2JPQ==" saltValue="QJywzcrbtQRdulWmwlLCVg==" spinCount="100000" sheet="1" objects="1" scenarios="1" selectLockedCells="1" selectUnlockedCells="1"/>
  <mergeCells count="4">
    <mergeCell ref="C2:M2"/>
    <mergeCell ref="B4:O4"/>
    <mergeCell ref="B8:O8"/>
    <mergeCell ref="B14:O14"/>
  </mergeCells>
  <pageMargins left="0.7" right="0.7" top="0.75" bottom="0.75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A2:AA1000"/>
  <sheetViews>
    <sheetView workbookViewId="0">
      <selection activeCell="R7" sqref="R7"/>
    </sheetView>
  </sheetViews>
  <sheetFormatPr baseColWidth="10" defaultColWidth="12.58203125" defaultRowHeight="15" customHeight="1"/>
  <cols>
    <col min="1" max="1" width="5.08203125" customWidth="1"/>
    <col min="2" max="2" width="29.5" customWidth="1"/>
    <col min="3" max="3" width="4.5" customWidth="1"/>
    <col min="4" max="5" width="4.58203125" customWidth="1"/>
    <col min="6" max="6" width="3.83203125" customWidth="1"/>
    <col min="7" max="13" width="4.58203125" customWidth="1"/>
    <col min="14" max="14" width="3.83203125" customWidth="1"/>
    <col min="15" max="15" width="11.08203125" customWidth="1"/>
    <col min="16" max="16" width="10.83203125" customWidth="1"/>
    <col min="17" max="27" width="9.33203125" customWidth="1"/>
  </cols>
  <sheetData>
    <row r="2" spans="1:27" ht="91.5" customHeight="1">
      <c r="A2" s="83"/>
      <c r="B2" s="2"/>
      <c r="C2" s="184" t="s">
        <v>50</v>
      </c>
      <c r="D2" s="185"/>
      <c r="E2" s="185"/>
      <c r="F2" s="185"/>
      <c r="G2" s="185"/>
      <c r="H2" s="185"/>
      <c r="I2" s="185"/>
      <c r="J2" s="185"/>
      <c r="K2" s="185"/>
      <c r="L2" s="3"/>
      <c r="M2" s="19"/>
      <c r="N2" s="19"/>
      <c r="O2" s="4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</row>
    <row r="5" spans="1:27" ht="14.5">
      <c r="B5" s="186" t="s">
        <v>51</v>
      </c>
      <c r="C5" s="187"/>
      <c r="D5" s="187"/>
      <c r="E5" s="187"/>
      <c r="F5" s="187"/>
      <c r="G5" s="187"/>
      <c r="H5" s="187"/>
      <c r="I5" s="187"/>
      <c r="J5" s="187"/>
    </row>
    <row r="6" spans="1:27" ht="14.5">
      <c r="B6" s="85"/>
      <c r="C6" s="85" t="s">
        <v>4</v>
      </c>
      <c r="D6" s="85" t="s">
        <v>5</v>
      </c>
      <c r="E6" s="85" t="s">
        <v>6</v>
      </c>
      <c r="F6" s="85" t="s">
        <v>7</v>
      </c>
      <c r="G6" s="85" t="s">
        <v>8</v>
      </c>
      <c r="H6" s="94" t="s">
        <v>9</v>
      </c>
      <c r="I6" s="85" t="s">
        <v>10</v>
      </c>
      <c r="J6" s="85" t="s">
        <v>11</v>
      </c>
      <c r="K6" s="85" t="s">
        <v>12</v>
      </c>
      <c r="L6" s="85" t="s">
        <v>13</v>
      </c>
      <c r="M6" s="85" t="s">
        <v>14</v>
      </c>
      <c r="N6" s="85" t="s">
        <v>15</v>
      </c>
      <c r="O6" s="85" t="s">
        <v>16</v>
      </c>
    </row>
    <row r="7" spans="1:27" ht="14.5">
      <c r="B7" s="29" t="s">
        <v>52</v>
      </c>
      <c r="C7" s="29">
        <f t="shared" ref="C7:G7" si="0">C13</f>
        <v>0</v>
      </c>
      <c r="D7" s="29">
        <f t="shared" si="0"/>
        <v>0</v>
      </c>
      <c r="E7" s="29">
        <f t="shared" si="0"/>
        <v>6</v>
      </c>
      <c r="F7" s="29">
        <f t="shared" si="0"/>
        <v>0</v>
      </c>
      <c r="G7" s="29">
        <f t="shared" si="0"/>
        <v>26</v>
      </c>
      <c r="H7" s="29">
        <v>0</v>
      </c>
      <c r="I7" s="29">
        <f t="shared" ref="I7:N7" si="1">I13</f>
        <v>21</v>
      </c>
      <c r="J7" s="29">
        <f t="shared" si="1"/>
        <v>14.5</v>
      </c>
      <c r="K7" s="29">
        <f t="shared" si="1"/>
        <v>11</v>
      </c>
      <c r="L7" s="29">
        <f t="shared" si="1"/>
        <v>0</v>
      </c>
      <c r="M7" s="29">
        <f t="shared" si="1"/>
        <v>21</v>
      </c>
      <c r="N7" s="29">
        <f t="shared" si="1"/>
        <v>14</v>
      </c>
      <c r="O7" s="29">
        <f>SUM(C7:N7)</f>
        <v>113.5</v>
      </c>
      <c r="P7" s="1"/>
    </row>
    <row r="9" spans="1:27" ht="14.5">
      <c r="B9" s="186" t="s">
        <v>53</v>
      </c>
      <c r="C9" s="187"/>
      <c r="D9" s="187"/>
      <c r="E9" s="187"/>
      <c r="F9" s="187"/>
      <c r="G9" s="187"/>
      <c r="H9" s="187"/>
      <c r="I9" s="187"/>
      <c r="J9" s="187"/>
    </row>
    <row r="10" spans="1:27" ht="14.5">
      <c r="B10" s="85" t="s">
        <v>54</v>
      </c>
      <c r="C10" s="85" t="s">
        <v>4</v>
      </c>
      <c r="D10" s="85" t="s">
        <v>5</v>
      </c>
      <c r="E10" s="85" t="s">
        <v>6</v>
      </c>
      <c r="F10" s="85" t="s">
        <v>7</v>
      </c>
      <c r="G10" s="85" t="s">
        <v>8</v>
      </c>
      <c r="H10" s="94" t="s">
        <v>9</v>
      </c>
      <c r="I10" s="85" t="s">
        <v>10</v>
      </c>
      <c r="J10" s="85" t="s">
        <v>11</v>
      </c>
      <c r="K10" s="85" t="s">
        <v>12</v>
      </c>
      <c r="L10" s="85" t="s">
        <v>13</v>
      </c>
      <c r="M10" s="85" t="s">
        <v>14</v>
      </c>
      <c r="N10" s="85" t="s">
        <v>15</v>
      </c>
      <c r="O10" s="85" t="s">
        <v>16</v>
      </c>
    </row>
    <row r="11" spans="1:27" ht="14.5">
      <c r="A11" s="1"/>
      <c r="B11" s="30" t="s">
        <v>55</v>
      </c>
      <c r="C11" s="31">
        <f t="shared" ref="C11:G11" si="2">SUM(C17:C18)</f>
        <v>0</v>
      </c>
      <c r="D11" s="31">
        <f t="shared" si="2"/>
        <v>0</v>
      </c>
      <c r="E11" s="31">
        <f t="shared" si="2"/>
        <v>6</v>
      </c>
      <c r="F11" s="31">
        <f t="shared" si="2"/>
        <v>0</v>
      </c>
      <c r="G11" s="31">
        <f t="shared" si="2"/>
        <v>26</v>
      </c>
      <c r="H11" s="31">
        <v>0</v>
      </c>
      <c r="I11" s="31">
        <f t="shared" ref="I11:N11" si="3">SUM(I17:I18)</f>
        <v>21</v>
      </c>
      <c r="J11" s="31">
        <f t="shared" si="3"/>
        <v>14.5</v>
      </c>
      <c r="K11" s="31">
        <f t="shared" si="3"/>
        <v>11</v>
      </c>
      <c r="L11" s="31">
        <f t="shared" si="3"/>
        <v>0</v>
      </c>
      <c r="M11" s="31">
        <f t="shared" si="3"/>
        <v>21</v>
      </c>
      <c r="N11" s="31">
        <f t="shared" si="3"/>
        <v>14</v>
      </c>
      <c r="O11" s="31">
        <f t="shared" ref="O11:O13" si="4">SUM(C11:N11)</f>
        <v>113.5</v>
      </c>
      <c r="P11" s="1"/>
      <c r="U11" s="1"/>
      <c r="V11" s="1"/>
      <c r="W11" s="1"/>
      <c r="X11" s="1"/>
      <c r="Y11" s="1"/>
      <c r="Z11" s="1"/>
      <c r="AA11" s="1"/>
    </row>
    <row r="12" spans="1:27" ht="14.5">
      <c r="A12" s="1"/>
      <c r="B12" s="30" t="s">
        <v>56</v>
      </c>
      <c r="C12" s="31">
        <f t="shared" ref="C12:G12" si="5">C19</f>
        <v>0</v>
      </c>
      <c r="D12" s="31">
        <f t="shared" si="5"/>
        <v>0</v>
      </c>
      <c r="E12" s="31">
        <f t="shared" si="5"/>
        <v>0</v>
      </c>
      <c r="F12" s="31">
        <f t="shared" si="5"/>
        <v>0</v>
      </c>
      <c r="G12" s="31">
        <f t="shared" si="5"/>
        <v>0</v>
      </c>
      <c r="H12" s="31">
        <v>0</v>
      </c>
      <c r="I12" s="31">
        <f t="shared" ref="I12:N12" si="6">I19</f>
        <v>0</v>
      </c>
      <c r="J12" s="31">
        <f t="shared" si="6"/>
        <v>0</v>
      </c>
      <c r="K12" s="31">
        <f t="shared" si="6"/>
        <v>0</v>
      </c>
      <c r="L12" s="31">
        <f t="shared" si="6"/>
        <v>0</v>
      </c>
      <c r="M12" s="31">
        <f t="shared" si="6"/>
        <v>0</v>
      </c>
      <c r="N12" s="31">
        <f t="shared" si="6"/>
        <v>0</v>
      </c>
      <c r="O12" s="31">
        <f t="shared" si="4"/>
        <v>0</v>
      </c>
      <c r="P12" s="1"/>
      <c r="U12" s="1"/>
      <c r="V12" s="1"/>
      <c r="W12" s="1"/>
      <c r="X12" s="1"/>
      <c r="Y12" s="1"/>
      <c r="Z12" s="1"/>
      <c r="AA12" s="1"/>
    </row>
    <row r="13" spans="1:27" ht="14.5">
      <c r="B13" s="29" t="s">
        <v>16</v>
      </c>
      <c r="C13" s="29">
        <f t="shared" ref="C13:N13" si="7">SUM(C11:C12)</f>
        <v>0</v>
      </c>
      <c r="D13" s="29">
        <f t="shared" si="7"/>
        <v>0</v>
      </c>
      <c r="E13" s="29">
        <f t="shared" si="7"/>
        <v>6</v>
      </c>
      <c r="F13" s="29">
        <f t="shared" si="7"/>
        <v>0</v>
      </c>
      <c r="G13" s="29">
        <f t="shared" si="7"/>
        <v>26</v>
      </c>
      <c r="H13" s="29">
        <f t="shared" si="7"/>
        <v>0</v>
      </c>
      <c r="I13" s="29">
        <f t="shared" si="7"/>
        <v>21</v>
      </c>
      <c r="J13" s="29">
        <f t="shared" si="7"/>
        <v>14.5</v>
      </c>
      <c r="K13" s="29">
        <f t="shared" si="7"/>
        <v>11</v>
      </c>
      <c r="L13" s="29">
        <f t="shared" si="7"/>
        <v>0</v>
      </c>
      <c r="M13" s="29">
        <f t="shared" si="7"/>
        <v>21</v>
      </c>
      <c r="N13" s="29">
        <f t="shared" si="7"/>
        <v>14</v>
      </c>
      <c r="O13" s="29">
        <f t="shared" si="4"/>
        <v>113.5</v>
      </c>
    </row>
    <row r="15" spans="1:27" ht="14.5">
      <c r="B15" s="186" t="s">
        <v>57</v>
      </c>
      <c r="C15" s="187"/>
      <c r="D15" s="187"/>
      <c r="E15" s="187"/>
      <c r="F15" s="187"/>
      <c r="G15" s="187"/>
      <c r="H15" s="187"/>
      <c r="I15" s="187"/>
      <c r="J15" s="187"/>
    </row>
    <row r="16" spans="1:27" ht="14.5">
      <c r="B16" s="85" t="s">
        <v>54</v>
      </c>
      <c r="C16" s="85" t="s">
        <v>4</v>
      </c>
      <c r="D16" s="85" t="s">
        <v>5</v>
      </c>
      <c r="E16" s="85" t="s">
        <v>6</v>
      </c>
      <c r="F16" s="85" t="s">
        <v>7</v>
      </c>
      <c r="G16" s="85" t="s">
        <v>8</v>
      </c>
      <c r="H16" s="94" t="s">
        <v>9</v>
      </c>
      <c r="I16" s="85" t="s">
        <v>10</v>
      </c>
      <c r="J16" s="85" t="s">
        <v>11</v>
      </c>
      <c r="K16" s="85" t="s">
        <v>12</v>
      </c>
      <c r="L16" s="85" t="s">
        <v>13</v>
      </c>
      <c r="M16" s="85" t="s">
        <v>14</v>
      </c>
      <c r="N16" s="85" t="s">
        <v>15</v>
      </c>
      <c r="O16" s="85" t="s">
        <v>16</v>
      </c>
    </row>
    <row r="17" spans="2:16" ht="14.5">
      <c r="B17" s="30" t="s">
        <v>58</v>
      </c>
      <c r="C17" s="31">
        <v>0</v>
      </c>
      <c r="D17" s="31">
        <v>0</v>
      </c>
      <c r="E17" s="31">
        <v>6</v>
      </c>
      <c r="F17" s="31">
        <v>0</v>
      </c>
      <c r="G17" s="31">
        <v>12</v>
      </c>
      <c r="H17" s="31">
        <v>0</v>
      </c>
      <c r="I17" s="31">
        <v>7</v>
      </c>
      <c r="J17" s="31">
        <v>0</v>
      </c>
      <c r="K17" s="31">
        <v>7</v>
      </c>
      <c r="L17" s="31">
        <v>0</v>
      </c>
      <c r="M17" s="31">
        <v>7</v>
      </c>
      <c r="N17" s="31">
        <v>0</v>
      </c>
      <c r="O17" s="31">
        <f t="shared" ref="O17:O20" si="8">SUM(C17:N17)</f>
        <v>39</v>
      </c>
      <c r="P17" s="1"/>
    </row>
    <row r="18" spans="2:16" ht="14.5">
      <c r="B18" s="30" t="s">
        <v>59</v>
      </c>
      <c r="C18" s="31">
        <v>0</v>
      </c>
      <c r="D18" s="31">
        <v>0</v>
      </c>
      <c r="E18" s="31">
        <v>0</v>
      </c>
      <c r="F18" s="31">
        <v>0</v>
      </c>
      <c r="G18" s="31">
        <v>14</v>
      </c>
      <c r="H18" s="31">
        <v>0</v>
      </c>
      <c r="I18" s="31">
        <v>14</v>
      </c>
      <c r="J18" s="31">
        <v>14.5</v>
      </c>
      <c r="K18" s="31">
        <v>4</v>
      </c>
      <c r="L18" s="31">
        <v>0</v>
      </c>
      <c r="M18" s="31">
        <v>14</v>
      </c>
      <c r="N18" s="31">
        <v>14</v>
      </c>
      <c r="O18" s="31">
        <f t="shared" si="8"/>
        <v>74.5</v>
      </c>
      <c r="P18" s="1"/>
    </row>
    <row r="19" spans="2:16" ht="14.5">
      <c r="B19" s="30" t="s">
        <v>60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f t="shared" si="8"/>
        <v>0</v>
      </c>
      <c r="P19" s="1"/>
    </row>
    <row r="20" spans="2:16" ht="14.5">
      <c r="B20" s="29" t="s">
        <v>16</v>
      </c>
      <c r="C20" s="29">
        <f t="shared" ref="C20:G20" si="9">SUM(C17:C19)</f>
        <v>0</v>
      </c>
      <c r="D20" s="29">
        <f t="shared" si="9"/>
        <v>0</v>
      </c>
      <c r="E20" s="29">
        <f t="shared" si="9"/>
        <v>6</v>
      </c>
      <c r="F20" s="29">
        <f t="shared" si="9"/>
        <v>0</v>
      </c>
      <c r="G20" s="29">
        <f t="shared" si="9"/>
        <v>26</v>
      </c>
      <c r="H20" s="29"/>
      <c r="I20" s="29">
        <f t="shared" ref="I20:N20" si="10">SUM(I17:I19)</f>
        <v>21</v>
      </c>
      <c r="J20" s="29">
        <f t="shared" si="10"/>
        <v>14.5</v>
      </c>
      <c r="K20" s="29">
        <f t="shared" si="10"/>
        <v>11</v>
      </c>
      <c r="L20" s="29">
        <f t="shared" si="10"/>
        <v>0</v>
      </c>
      <c r="M20" s="29">
        <f t="shared" si="10"/>
        <v>21</v>
      </c>
      <c r="N20" s="29">
        <f t="shared" si="10"/>
        <v>14</v>
      </c>
      <c r="O20" s="29">
        <f t="shared" si="8"/>
        <v>113.5</v>
      </c>
    </row>
    <row r="21" spans="2:16" ht="15.75" customHeight="1"/>
    <row r="22" spans="2:16" ht="15.75" customHeight="1"/>
    <row r="23" spans="2:16" ht="15.75" customHeight="1"/>
    <row r="24" spans="2:16" ht="15.75" customHeight="1"/>
    <row r="25" spans="2:16" ht="15.75" customHeight="1"/>
    <row r="26" spans="2:16" ht="15.75" customHeight="1"/>
    <row r="27" spans="2:16" ht="15.75" customHeight="1"/>
    <row r="28" spans="2:16" ht="15.75" customHeight="1"/>
    <row r="29" spans="2:16" ht="15.75" customHeight="1"/>
    <row r="30" spans="2:16" ht="15.75" customHeight="1"/>
    <row r="31" spans="2:16" ht="15.75" customHeight="1"/>
    <row r="32" spans="2:1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TXo4d0N5I3ZLg9tlL/UYqIeCxwn8xXWTXaxTOpCmGo/b+lDemXpLP2NM/TRoVwQiI0x4+VyV2dVo3kY8OD13Sg==" saltValue="ZHVEjhdHA5hsAMU0qhV3mg==" spinCount="100000" sheet="1" objects="1" scenarios="1" selectLockedCells="1" selectUnlockedCells="1"/>
  <mergeCells count="4">
    <mergeCell ref="C2:K2"/>
    <mergeCell ref="B5:J5"/>
    <mergeCell ref="B9:J9"/>
    <mergeCell ref="B15:J15"/>
  </mergeCells>
  <pageMargins left="0.7" right="0.7" top="0.75" bottom="0.75" header="0" footer="0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FF"/>
  </sheetPr>
  <dimension ref="A2:Z992"/>
  <sheetViews>
    <sheetView workbookViewId="0">
      <selection activeCell="P8" sqref="P8"/>
    </sheetView>
  </sheetViews>
  <sheetFormatPr baseColWidth="10" defaultColWidth="12.58203125" defaultRowHeight="15" customHeight="1"/>
  <cols>
    <col min="1" max="1" width="1.58203125" customWidth="1"/>
    <col min="2" max="2" width="36" customWidth="1"/>
    <col min="3" max="3" width="6.83203125" customWidth="1"/>
    <col min="4" max="7" width="5.83203125" customWidth="1"/>
    <col min="8" max="9" width="4.08203125" customWidth="1"/>
    <col min="10" max="10" width="5.08203125" customWidth="1"/>
    <col min="11" max="11" width="5.58203125" customWidth="1"/>
    <col min="12" max="12" width="6.83203125" customWidth="1"/>
    <col min="13" max="13" width="4.58203125" customWidth="1"/>
    <col min="14" max="14" width="4.33203125" customWidth="1"/>
    <col min="15" max="15" width="9.5" customWidth="1"/>
    <col min="16" max="16" width="10.58203125" customWidth="1"/>
    <col min="17" max="17" width="7.58203125" customWidth="1"/>
    <col min="18" max="18" width="21.58203125" customWidth="1"/>
    <col min="19" max="19" width="17.08203125" customWidth="1"/>
    <col min="20" max="20" width="14.08203125" customWidth="1"/>
    <col min="21" max="26" width="9.33203125" customWidth="1"/>
  </cols>
  <sheetData>
    <row r="2" spans="1:26" ht="91.5" customHeight="1">
      <c r="A2" s="83"/>
      <c r="B2" s="2"/>
      <c r="C2" s="192" t="s">
        <v>61</v>
      </c>
      <c r="D2" s="185"/>
      <c r="E2" s="185"/>
      <c r="F2" s="185"/>
      <c r="G2" s="185"/>
      <c r="H2" s="185"/>
      <c r="I2" s="185"/>
      <c r="J2" s="185"/>
      <c r="K2" s="185"/>
      <c r="L2" s="4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4" spans="1:26" ht="14.5">
      <c r="B4" s="186" t="s">
        <v>62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</row>
    <row r="5" spans="1:26" ht="29">
      <c r="B5" s="95" t="s">
        <v>63</v>
      </c>
      <c r="C5" s="96" t="s">
        <v>4</v>
      </c>
      <c r="D5" s="96" t="s">
        <v>5</v>
      </c>
      <c r="E5" s="96" t="s">
        <v>6</v>
      </c>
      <c r="F5" s="96" t="s">
        <v>7</v>
      </c>
      <c r="G5" s="96" t="s">
        <v>8</v>
      </c>
      <c r="H5" s="96" t="s">
        <v>9</v>
      </c>
      <c r="I5" s="96" t="s">
        <v>10</v>
      </c>
      <c r="J5" s="96" t="s">
        <v>64</v>
      </c>
      <c r="K5" s="96" t="s">
        <v>12</v>
      </c>
      <c r="L5" s="96" t="s">
        <v>13</v>
      </c>
      <c r="M5" s="96" t="s">
        <v>14</v>
      </c>
      <c r="N5" s="96" t="s">
        <v>15</v>
      </c>
      <c r="O5" s="96" t="s">
        <v>16</v>
      </c>
    </row>
    <row r="6" spans="1:26" ht="14.5">
      <c r="B6" s="8" t="s">
        <v>65</v>
      </c>
      <c r="C6" s="79">
        <f>D12</f>
        <v>0</v>
      </c>
      <c r="D6" s="79">
        <f t="shared" ref="D6:N6" si="0">E12</f>
        <v>0</v>
      </c>
      <c r="E6" s="79">
        <f t="shared" si="0"/>
        <v>0</v>
      </c>
      <c r="F6" s="79">
        <f t="shared" si="0"/>
        <v>0</v>
      </c>
      <c r="G6" s="79">
        <f t="shared" si="0"/>
        <v>0</v>
      </c>
      <c r="H6" s="79">
        <f t="shared" si="0"/>
        <v>0</v>
      </c>
      <c r="I6" s="79">
        <f t="shared" si="0"/>
        <v>0</v>
      </c>
      <c r="J6" s="79">
        <f t="shared" si="0"/>
        <v>0</v>
      </c>
      <c r="K6" s="79">
        <f t="shared" si="0"/>
        <v>3</v>
      </c>
      <c r="L6" s="79">
        <f t="shared" si="0"/>
        <v>0</v>
      </c>
      <c r="M6" s="79">
        <f t="shared" si="0"/>
        <v>0</v>
      </c>
      <c r="N6" s="79">
        <f t="shared" si="0"/>
        <v>0</v>
      </c>
      <c r="O6" s="1">
        <f t="shared" ref="O6:O8" si="1">SUM(C6:N6)</f>
        <v>3</v>
      </c>
    </row>
    <row r="7" spans="1:26" ht="14.5">
      <c r="B7" s="8" t="s">
        <v>66</v>
      </c>
      <c r="C7" s="79">
        <f>D13</f>
        <v>0</v>
      </c>
      <c r="D7" s="79">
        <f t="shared" ref="D7:N7" si="2">E13</f>
        <v>0</v>
      </c>
      <c r="E7" s="79">
        <f t="shared" si="2"/>
        <v>0</v>
      </c>
      <c r="F7" s="79">
        <f t="shared" si="2"/>
        <v>0</v>
      </c>
      <c r="G7" s="79">
        <f t="shared" si="2"/>
        <v>0</v>
      </c>
      <c r="H7" s="79">
        <f t="shared" si="2"/>
        <v>0</v>
      </c>
      <c r="I7" s="79">
        <f t="shared" si="2"/>
        <v>0</v>
      </c>
      <c r="J7" s="79">
        <f t="shared" si="2"/>
        <v>0</v>
      </c>
      <c r="K7" s="79">
        <f t="shared" si="2"/>
        <v>2.2999999999999998</v>
      </c>
      <c r="L7" s="79">
        <f t="shared" si="2"/>
        <v>0</v>
      </c>
      <c r="M7" s="79">
        <f t="shared" si="2"/>
        <v>0</v>
      </c>
      <c r="N7" s="79">
        <f t="shared" si="2"/>
        <v>0</v>
      </c>
      <c r="O7" s="1">
        <f t="shared" si="1"/>
        <v>2.2999999999999998</v>
      </c>
    </row>
    <row r="8" spans="1:26" ht="14.5">
      <c r="B8" s="12" t="s">
        <v>16</v>
      </c>
      <c r="C8" s="32">
        <f t="shared" ref="C8:N8" si="3">SUM(C6:C7)</f>
        <v>0</v>
      </c>
      <c r="D8" s="32">
        <f t="shared" si="3"/>
        <v>0</v>
      </c>
      <c r="E8" s="32">
        <f t="shared" si="3"/>
        <v>0</v>
      </c>
      <c r="F8" s="29">
        <f t="shared" si="3"/>
        <v>0</v>
      </c>
      <c r="G8" s="29">
        <f t="shared" si="3"/>
        <v>0</v>
      </c>
      <c r="H8" s="29">
        <f t="shared" si="3"/>
        <v>0</v>
      </c>
      <c r="I8" s="29">
        <f t="shared" si="3"/>
        <v>0</v>
      </c>
      <c r="J8" s="29">
        <f t="shared" si="3"/>
        <v>0</v>
      </c>
      <c r="K8" s="29">
        <f t="shared" si="3"/>
        <v>5.3</v>
      </c>
      <c r="L8" s="29">
        <f t="shared" si="3"/>
        <v>0</v>
      </c>
      <c r="M8" s="29">
        <f t="shared" si="3"/>
        <v>0</v>
      </c>
      <c r="N8" s="29">
        <f t="shared" si="3"/>
        <v>0</v>
      </c>
      <c r="O8" s="29">
        <f t="shared" si="1"/>
        <v>5.3</v>
      </c>
    </row>
    <row r="9" spans="1:26" ht="14.5"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26" ht="14.5">
      <c r="B10" s="186" t="s">
        <v>53</v>
      </c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</row>
    <row r="11" spans="1:26" ht="36.75" customHeight="1">
      <c r="B11" s="95" t="s">
        <v>67</v>
      </c>
      <c r="C11" s="98" t="s">
        <v>68</v>
      </c>
      <c r="D11" s="96" t="s">
        <v>4</v>
      </c>
      <c r="E11" s="96" t="s">
        <v>5</v>
      </c>
      <c r="F11" s="96" t="s">
        <v>6</v>
      </c>
      <c r="G11" s="96" t="s">
        <v>7</v>
      </c>
      <c r="H11" s="96" t="s">
        <v>8</v>
      </c>
      <c r="I11" s="96" t="s">
        <v>9</v>
      </c>
      <c r="J11" s="96" t="s">
        <v>10</v>
      </c>
      <c r="K11" s="96" t="s">
        <v>64</v>
      </c>
      <c r="L11" s="96" t="s">
        <v>12</v>
      </c>
      <c r="M11" s="96" t="s">
        <v>13</v>
      </c>
      <c r="N11" s="96" t="s">
        <v>14</v>
      </c>
      <c r="O11" s="96" t="s">
        <v>15</v>
      </c>
      <c r="P11" s="96" t="s">
        <v>16</v>
      </c>
      <c r="R11" s="96" t="s">
        <v>69</v>
      </c>
      <c r="S11" s="96" t="s">
        <v>70</v>
      </c>
      <c r="T11" s="96" t="s">
        <v>71</v>
      </c>
    </row>
    <row r="12" spans="1:26" ht="14.5">
      <c r="B12" s="33" t="s">
        <v>72</v>
      </c>
      <c r="C12" s="8" t="s">
        <v>65</v>
      </c>
      <c r="D12" s="34">
        <f>D19+D22</f>
        <v>0</v>
      </c>
      <c r="E12" s="34">
        <f t="shared" ref="E12:O12" si="4">E19+E22</f>
        <v>0</v>
      </c>
      <c r="F12" s="34">
        <f t="shared" si="4"/>
        <v>0</v>
      </c>
      <c r="G12" s="34">
        <f t="shared" si="4"/>
        <v>0</v>
      </c>
      <c r="H12" s="34">
        <f t="shared" si="4"/>
        <v>0</v>
      </c>
      <c r="I12" s="34">
        <f t="shared" si="4"/>
        <v>0</v>
      </c>
      <c r="J12" s="34">
        <f t="shared" si="4"/>
        <v>0</v>
      </c>
      <c r="K12" s="34">
        <f t="shared" si="4"/>
        <v>0</v>
      </c>
      <c r="L12" s="34">
        <f t="shared" si="4"/>
        <v>3</v>
      </c>
      <c r="M12" s="34">
        <f t="shared" si="4"/>
        <v>0</v>
      </c>
      <c r="N12" s="34">
        <f t="shared" si="4"/>
        <v>0</v>
      </c>
      <c r="O12" s="34">
        <f t="shared" si="4"/>
        <v>0</v>
      </c>
      <c r="P12" s="36">
        <f>SUM(D12:O12)</f>
        <v>3</v>
      </c>
      <c r="R12" s="97" t="s">
        <v>73</v>
      </c>
      <c r="S12" s="97">
        <f t="shared" ref="S12:T12" si="5">S13+S14</f>
        <v>2</v>
      </c>
      <c r="T12" s="97">
        <f t="shared" si="5"/>
        <v>0</v>
      </c>
    </row>
    <row r="13" spans="1:26" ht="14.5">
      <c r="B13" s="33"/>
      <c r="C13" s="8" t="s">
        <v>66</v>
      </c>
      <c r="D13" s="34">
        <f>D23+D20</f>
        <v>0</v>
      </c>
      <c r="E13" s="34">
        <f t="shared" ref="E13:O13" si="6">E23+E20</f>
        <v>0</v>
      </c>
      <c r="F13" s="34">
        <f t="shared" si="6"/>
        <v>0</v>
      </c>
      <c r="G13" s="34">
        <f t="shared" si="6"/>
        <v>0</v>
      </c>
      <c r="H13" s="34">
        <f t="shared" si="6"/>
        <v>0</v>
      </c>
      <c r="I13" s="34">
        <f t="shared" si="6"/>
        <v>0</v>
      </c>
      <c r="J13" s="34">
        <f t="shared" si="6"/>
        <v>0</v>
      </c>
      <c r="K13" s="34">
        <f t="shared" si="6"/>
        <v>0</v>
      </c>
      <c r="L13" s="37">
        <f t="shared" si="6"/>
        <v>2.2999999999999998</v>
      </c>
      <c r="M13" s="34">
        <f t="shared" si="6"/>
        <v>0</v>
      </c>
      <c r="N13" s="34">
        <f t="shared" si="6"/>
        <v>0</v>
      </c>
      <c r="O13" s="34">
        <f t="shared" si="6"/>
        <v>0</v>
      </c>
      <c r="P13" s="31">
        <f>SUM(D13:O13)</f>
        <v>2.2999999999999998</v>
      </c>
      <c r="R13" s="1" t="s">
        <v>74</v>
      </c>
      <c r="S13" s="1">
        <v>1</v>
      </c>
    </row>
    <row r="14" spans="1:26" ht="14.5">
      <c r="B14" s="97" t="s">
        <v>75</v>
      </c>
      <c r="C14" s="97"/>
      <c r="D14" s="99">
        <f t="shared" ref="D14:O14" si="7">SUM(D12:D13)</f>
        <v>0</v>
      </c>
      <c r="E14" s="99">
        <f t="shared" si="7"/>
        <v>0</v>
      </c>
      <c r="F14" s="99">
        <f t="shared" si="7"/>
        <v>0</v>
      </c>
      <c r="G14" s="99">
        <f t="shared" si="7"/>
        <v>0</v>
      </c>
      <c r="H14" s="99">
        <f t="shared" si="7"/>
        <v>0</v>
      </c>
      <c r="I14" s="99">
        <f t="shared" si="7"/>
        <v>0</v>
      </c>
      <c r="J14" s="99">
        <f t="shared" si="7"/>
        <v>0</v>
      </c>
      <c r="K14" s="99">
        <f t="shared" si="7"/>
        <v>0</v>
      </c>
      <c r="L14" s="99">
        <f t="shared" si="7"/>
        <v>5.3</v>
      </c>
      <c r="M14" s="99">
        <f t="shared" si="7"/>
        <v>0</v>
      </c>
      <c r="N14" s="99">
        <f t="shared" si="7"/>
        <v>0</v>
      </c>
      <c r="O14" s="99">
        <f t="shared" si="7"/>
        <v>0</v>
      </c>
      <c r="P14" s="97">
        <f>SUM(C14:O14)</f>
        <v>5.3</v>
      </c>
      <c r="R14" s="1" t="s">
        <v>76</v>
      </c>
      <c r="S14" s="1">
        <v>1</v>
      </c>
    </row>
    <row r="15" spans="1:26" ht="15.75" customHeight="1">
      <c r="B15" s="20" t="s">
        <v>16</v>
      </c>
      <c r="C15" s="20"/>
      <c r="D15" s="32">
        <f>D14</f>
        <v>0</v>
      </c>
      <c r="E15" s="32">
        <f t="shared" ref="E15:O15" si="8">E14</f>
        <v>0</v>
      </c>
      <c r="F15" s="32">
        <f t="shared" si="8"/>
        <v>0</v>
      </c>
      <c r="G15" s="32">
        <f t="shared" si="8"/>
        <v>0</v>
      </c>
      <c r="H15" s="32">
        <f t="shared" si="8"/>
        <v>0</v>
      </c>
      <c r="I15" s="32">
        <f t="shared" si="8"/>
        <v>0</v>
      </c>
      <c r="J15" s="32">
        <f t="shared" si="8"/>
        <v>0</v>
      </c>
      <c r="K15" s="32">
        <f t="shared" si="8"/>
        <v>0</v>
      </c>
      <c r="L15" s="32">
        <f t="shared" si="8"/>
        <v>5.3</v>
      </c>
      <c r="M15" s="32">
        <f t="shared" si="8"/>
        <v>0</v>
      </c>
      <c r="N15" s="32">
        <f t="shared" si="8"/>
        <v>0</v>
      </c>
      <c r="O15" s="32">
        <f t="shared" si="8"/>
        <v>0</v>
      </c>
      <c r="P15" s="32">
        <f>P14</f>
        <v>5.3</v>
      </c>
      <c r="R15" s="97" t="s">
        <v>77</v>
      </c>
      <c r="S15" s="97">
        <f t="shared" ref="S15:T15" si="9">SUM(S16:S21)</f>
        <v>15</v>
      </c>
      <c r="T15" s="97">
        <f t="shared" si="9"/>
        <v>0</v>
      </c>
    </row>
    <row r="16" spans="1:26" ht="15.7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R16" s="1" t="s">
        <v>78</v>
      </c>
      <c r="S16" s="1">
        <v>1</v>
      </c>
    </row>
    <row r="17" spans="2:20" ht="15.75" customHeight="1">
      <c r="B17" s="186" t="s">
        <v>57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R17" s="1" t="s">
        <v>79</v>
      </c>
      <c r="S17" s="1">
        <v>2</v>
      </c>
    </row>
    <row r="18" spans="2:20" ht="15.75" customHeight="1">
      <c r="B18" s="95" t="s">
        <v>80</v>
      </c>
      <c r="C18" s="98" t="s">
        <v>68</v>
      </c>
      <c r="D18" s="96" t="s">
        <v>4</v>
      </c>
      <c r="E18" s="96" t="s">
        <v>5</v>
      </c>
      <c r="F18" s="96" t="s">
        <v>6</v>
      </c>
      <c r="G18" s="96" t="s">
        <v>7</v>
      </c>
      <c r="H18" s="96" t="s">
        <v>8</v>
      </c>
      <c r="I18" s="96" t="s">
        <v>9</v>
      </c>
      <c r="J18" s="96" t="s">
        <v>10</v>
      </c>
      <c r="K18" s="96" t="s">
        <v>64</v>
      </c>
      <c r="L18" s="96" t="s">
        <v>12</v>
      </c>
      <c r="M18" s="96" t="s">
        <v>13</v>
      </c>
      <c r="N18" s="96" t="s">
        <v>14</v>
      </c>
      <c r="O18" s="96" t="s">
        <v>15</v>
      </c>
      <c r="P18" s="96" t="s">
        <v>16</v>
      </c>
      <c r="R18" s="1" t="s">
        <v>81</v>
      </c>
      <c r="S18" s="1">
        <v>1</v>
      </c>
    </row>
    <row r="19" spans="2:20" ht="15.75" customHeight="1">
      <c r="B19" s="33" t="s">
        <v>82</v>
      </c>
      <c r="C19" s="8" t="s">
        <v>65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3</v>
      </c>
      <c r="M19" s="34">
        <v>0</v>
      </c>
      <c r="N19" s="37">
        <v>0</v>
      </c>
      <c r="O19" s="34">
        <v>0</v>
      </c>
      <c r="P19" s="36">
        <f t="shared" ref="P19:P28" si="10">SUM(D19:O19)</f>
        <v>3</v>
      </c>
      <c r="Q19" s="1"/>
      <c r="R19" s="1" t="s">
        <v>74</v>
      </c>
      <c r="S19" s="1">
        <v>1</v>
      </c>
    </row>
    <row r="20" spans="2:20" ht="15.75" customHeight="1">
      <c r="B20" s="33"/>
      <c r="C20" s="8" t="s">
        <v>83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7">
        <v>0</v>
      </c>
      <c r="O20" s="34">
        <v>0</v>
      </c>
      <c r="P20" s="36">
        <f t="shared" si="10"/>
        <v>0</v>
      </c>
      <c r="R20" s="35" t="s">
        <v>84</v>
      </c>
      <c r="S20" s="1">
        <v>2</v>
      </c>
    </row>
    <row r="21" spans="2:20" ht="15.75" customHeight="1">
      <c r="B21" s="97" t="s">
        <v>85</v>
      </c>
      <c r="C21" s="97"/>
      <c r="D21" s="99">
        <f t="shared" ref="D21:O21" si="11">SUM(D19:D20)</f>
        <v>0</v>
      </c>
      <c r="E21" s="99">
        <f t="shared" si="11"/>
        <v>0</v>
      </c>
      <c r="F21" s="99">
        <f t="shared" si="11"/>
        <v>0</v>
      </c>
      <c r="G21" s="99">
        <f t="shared" si="11"/>
        <v>0</v>
      </c>
      <c r="H21" s="99">
        <f t="shared" si="11"/>
        <v>0</v>
      </c>
      <c r="I21" s="99">
        <f t="shared" si="11"/>
        <v>0</v>
      </c>
      <c r="J21" s="99">
        <f t="shared" si="11"/>
        <v>0</v>
      </c>
      <c r="K21" s="99">
        <f t="shared" si="11"/>
        <v>0</v>
      </c>
      <c r="L21" s="99">
        <f t="shared" si="11"/>
        <v>3</v>
      </c>
      <c r="M21" s="99">
        <f t="shared" si="11"/>
        <v>0</v>
      </c>
      <c r="N21" s="99">
        <f t="shared" si="11"/>
        <v>0</v>
      </c>
      <c r="O21" s="99">
        <f t="shared" si="11"/>
        <v>0</v>
      </c>
      <c r="P21" s="99">
        <f t="shared" si="10"/>
        <v>3</v>
      </c>
      <c r="R21" s="1" t="s">
        <v>76</v>
      </c>
      <c r="S21" s="1">
        <v>8</v>
      </c>
    </row>
    <row r="22" spans="2:20" ht="15.75" customHeight="1">
      <c r="B22" s="33" t="s">
        <v>59</v>
      </c>
      <c r="C22" s="34" t="s">
        <v>65</v>
      </c>
      <c r="D22" s="1">
        <v>0</v>
      </c>
      <c r="E22" s="1">
        <v>0</v>
      </c>
      <c r="F22" s="1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7">
        <v>0</v>
      </c>
      <c r="O22" s="34">
        <v>0</v>
      </c>
      <c r="P22" s="36">
        <f t="shared" si="10"/>
        <v>0</v>
      </c>
      <c r="R22" s="97" t="str">
        <f>B6</f>
        <v>R22</v>
      </c>
      <c r="S22" s="97">
        <f>SUM(S23:S24)</f>
        <v>5</v>
      </c>
      <c r="T22" s="97">
        <f>T23+T24</f>
        <v>3</v>
      </c>
    </row>
    <row r="23" spans="2:20" ht="15.75" customHeight="1">
      <c r="B23" s="7"/>
      <c r="C23" s="34" t="s">
        <v>66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2.2999999999999998</v>
      </c>
      <c r="M23" s="1">
        <v>0</v>
      </c>
      <c r="N23" s="1">
        <v>0</v>
      </c>
      <c r="O23" s="1">
        <v>0</v>
      </c>
      <c r="P23" s="28">
        <f t="shared" si="10"/>
        <v>2.2999999999999998</v>
      </c>
      <c r="Q23" s="1"/>
      <c r="R23" s="1" t="s">
        <v>78</v>
      </c>
      <c r="S23" s="1">
        <v>4</v>
      </c>
      <c r="T23" s="1">
        <v>3</v>
      </c>
    </row>
    <row r="24" spans="2:20" ht="15.75" customHeight="1">
      <c r="B24" s="97" t="s">
        <v>86</v>
      </c>
      <c r="C24" s="97"/>
      <c r="D24" s="99">
        <f t="shared" ref="D24:O24" si="12">SUM(D22:D23)</f>
        <v>0</v>
      </c>
      <c r="E24" s="97">
        <f t="shared" si="12"/>
        <v>0</v>
      </c>
      <c r="F24" s="97">
        <f t="shared" si="12"/>
        <v>0</v>
      </c>
      <c r="G24" s="99">
        <f t="shared" si="12"/>
        <v>0</v>
      </c>
      <c r="H24" s="99">
        <f t="shared" si="12"/>
        <v>0</v>
      </c>
      <c r="I24" s="99">
        <f t="shared" si="12"/>
        <v>0</v>
      </c>
      <c r="J24" s="99">
        <f t="shared" si="12"/>
        <v>0</v>
      </c>
      <c r="K24" s="99">
        <f t="shared" si="12"/>
        <v>0</v>
      </c>
      <c r="L24" s="99">
        <f t="shared" si="12"/>
        <v>2.2999999999999998</v>
      </c>
      <c r="M24" s="99">
        <f t="shared" si="12"/>
        <v>0</v>
      </c>
      <c r="N24" s="100">
        <f t="shared" si="12"/>
        <v>0</v>
      </c>
      <c r="O24" s="99">
        <f t="shared" si="12"/>
        <v>0</v>
      </c>
      <c r="P24" s="99">
        <f t="shared" si="10"/>
        <v>2.2999999999999998</v>
      </c>
      <c r="R24" s="1" t="s">
        <v>79</v>
      </c>
      <c r="S24">
        <v>1</v>
      </c>
    </row>
    <row r="25" spans="2:20" ht="15.75" customHeight="1">
      <c r="B25" s="33" t="s">
        <v>87</v>
      </c>
      <c r="C25" s="34" t="s">
        <v>65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7">
        <v>0</v>
      </c>
      <c r="O25" s="34">
        <v>0</v>
      </c>
      <c r="P25" s="36">
        <f t="shared" si="10"/>
        <v>0</v>
      </c>
      <c r="R25" s="97" t="str">
        <f>B7</f>
        <v>R404A</v>
      </c>
      <c r="S25" s="97">
        <f>SUM(S26:S28)</f>
        <v>6</v>
      </c>
      <c r="T25" s="97">
        <f>T26+T27+T28</f>
        <v>2.2999999999999998</v>
      </c>
    </row>
    <row r="26" spans="2:20" ht="15.75" customHeight="1">
      <c r="B26" s="7"/>
      <c r="C26" s="34" t="s">
        <v>66</v>
      </c>
      <c r="D26" s="34">
        <v>0</v>
      </c>
      <c r="E26" s="34">
        <v>0</v>
      </c>
      <c r="F26" s="34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 s="36">
        <f t="shared" si="10"/>
        <v>0</v>
      </c>
      <c r="R26" s="1" t="s">
        <v>88</v>
      </c>
      <c r="S26" s="1">
        <v>1</v>
      </c>
      <c r="T26" s="1">
        <v>2.2999999999999998</v>
      </c>
    </row>
    <row r="27" spans="2:20" ht="15.75" customHeight="1">
      <c r="B27" s="97" t="s">
        <v>89</v>
      </c>
      <c r="C27" s="97"/>
      <c r="D27" s="99">
        <f t="shared" ref="D27:O27" si="13">SUM(D25:D26)</f>
        <v>0</v>
      </c>
      <c r="E27" s="99">
        <f t="shared" si="13"/>
        <v>0</v>
      </c>
      <c r="F27" s="99">
        <f t="shared" si="13"/>
        <v>0</v>
      </c>
      <c r="G27" s="99">
        <f t="shared" si="13"/>
        <v>0</v>
      </c>
      <c r="H27" s="99">
        <f t="shared" si="13"/>
        <v>0</v>
      </c>
      <c r="I27" s="99">
        <f t="shared" si="13"/>
        <v>0</v>
      </c>
      <c r="J27" s="99">
        <f t="shared" si="13"/>
        <v>0</v>
      </c>
      <c r="K27" s="99">
        <f t="shared" si="13"/>
        <v>0</v>
      </c>
      <c r="L27" s="99">
        <f t="shared" si="13"/>
        <v>0</v>
      </c>
      <c r="M27" s="99">
        <f t="shared" si="13"/>
        <v>0</v>
      </c>
      <c r="N27" s="100">
        <f t="shared" si="13"/>
        <v>0</v>
      </c>
      <c r="O27" s="99">
        <f t="shared" si="13"/>
        <v>0</v>
      </c>
      <c r="P27" s="99">
        <f>SUM(D27:O27)</f>
        <v>0</v>
      </c>
      <c r="R27" s="1" t="s">
        <v>74</v>
      </c>
      <c r="S27">
        <v>1</v>
      </c>
    </row>
    <row r="28" spans="2:20" ht="15.75" customHeight="1">
      <c r="B28" s="33" t="s">
        <v>90</v>
      </c>
      <c r="C28" s="33" t="s">
        <v>77</v>
      </c>
      <c r="D28" s="34">
        <v>0</v>
      </c>
      <c r="E28" s="34">
        <v>0</v>
      </c>
      <c r="F28" s="34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 s="36">
        <f t="shared" si="10"/>
        <v>0</v>
      </c>
      <c r="R28" s="1" t="s">
        <v>76</v>
      </c>
      <c r="S28" s="1">
        <v>4</v>
      </c>
    </row>
    <row r="29" spans="2:20" ht="15.75" customHeight="1">
      <c r="B29" s="97" t="s">
        <v>91</v>
      </c>
      <c r="C29" s="97"/>
      <c r="D29" s="99">
        <f t="shared" ref="D29:N29" si="14">SUM(D28)</f>
        <v>0</v>
      </c>
      <c r="E29" s="99">
        <f t="shared" si="14"/>
        <v>0</v>
      </c>
      <c r="F29" s="99">
        <f t="shared" si="14"/>
        <v>0</v>
      </c>
      <c r="G29" s="99">
        <f t="shared" si="14"/>
        <v>0</v>
      </c>
      <c r="H29" s="99">
        <f t="shared" si="14"/>
        <v>0</v>
      </c>
      <c r="I29" s="99">
        <f t="shared" si="14"/>
        <v>0</v>
      </c>
      <c r="J29" s="99">
        <f t="shared" si="14"/>
        <v>0</v>
      </c>
      <c r="K29" s="99">
        <f t="shared" si="14"/>
        <v>0</v>
      </c>
      <c r="L29" s="99">
        <f t="shared" si="14"/>
        <v>0</v>
      </c>
      <c r="M29" s="99">
        <f t="shared" si="14"/>
        <v>0</v>
      </c>
      <c r="N29" s="99">
        <f t="shared" si="14"/>
        <v>0</v>
      </c>
      <c r="O29" s="99">
        <f>SUM(O27:O28)</f>
        <v>0</v>
      </c>
      <c r="P29" s="99">
        <f>SUM(D29:O29)</f>
        <v>0</v>
      </c>
      <c r="R29" s="125" t="s">
        <v>83</v>
      </c>
      <c r="S29" s="97">
        <f t="shared" ref="S29:T29" si="15">S30</f>
        <v>5</v>
      </c>
      <c r="T29" s="97">
        <f t="shared" si="15"/>
        <v>0</v>
      </c>
    </row>
    <row r="30" spans="2:20" ht="15.75" customHeight="1">
      <c r="B30" s="20" t="s">
        <v>16</v>
      </c>
      <c r="C30" s="20"/>
      <c r="D30" s="32">
        <f t="shared" ref="D30:P30" si="16">D21+D24+D27+D29</f>
        <v>0</v>
      </c>
      <c r="E30" s="32">
        <f t="shared" si="16"/>
        <v>0</v>
      </c>
      <c r="F30" s="32">
        <f t="shared" si="16"/>
        <v>0</v>
      </c>
      <c r="G30" s="29">
        <f t="shared" si="16"/>
        <v>0</v>
      </c>
      <c r="H30" s="32">
        <f t="shared" si="16"/>
        <v>0</v>
      </c>
      <c r="I30" s="32">
        <f t="shared" si="16"/>
        <v>0</v>
      </c>
      <c r="J30" s="32">
        <f t="shared" si="16"/>
        <v>0</v>
      </c>
      <c r="K30" s="32">
        <f t="shared" si="16"/>
        <v>0</v>
      </c>
      <c r="L30" s="29">
        <f t="shared" si="16"/>
        <v>5.3</v>
      </c>
      <c r="M30" s="29">
        <f t="shared" si="16"/>
        <v>0</v>
      </c>
      <c r="N30" s="29">
        <f t="shared" si="16"/>
        <v>0</v>
      </c>
      <c r="O30" s="29">
        <f t="shared" si="16"/>
        <v>0</v>
      </c>
      <c r="P30" s="29">
        <f t="shared" si="16"/>
        <v>5.3</v>
      </c>
      <c r="R30" s="126" t="s">
        <v>78</v>
      </c>
      <c r="S30" s="1">
        <v>5</v>
      </c>
    </row>
    <row r="31" spans="2:20" ht="15.75" customHeight="1">
      <c r="R31" s="20" t="s">
        <v>16</v>
      </c>
      <c r="S31" s="20">
        <f>S12+S15+S22+S25+S29</f>
        <v>33</v>
      </c>
      <c r="T31" s="20">
        <f>T12+T15+T22+T25+T29</f>
        <v>5.3</v>
      </c>
    </row>
    <row r="32" spans="2:20" ht="15.75" customHeight="1">
      <c r="J32" s="8"/>
      <c r="K32" s="28"/>
      <c r="L32" s="28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sheetProtection algorithmName="SHA-512" hashValue="rlLVOhjKK8P6B5fNOlM5Qjp1jEcXixHMfVBsT3bxAj/Jq9y4U/RhQ4uOC+f9FLxxO10M0jcv2sTUPL2Fp2zYJg==" saltValue="AaEAwGiGnRVwjqpdCwKIhw==" spinCount="100000" sheet="1" objects="1" scenarios="1" selectLockedCells="1" selectUnlockedCells="1"/>
  <mergeCells count="4">
    <mergeCell ref="C2:K2"/>
    <mergeCell ref="B4:N4"/>
    <mergeCell ref="B10:P10"/>
    <mergeCell ref="B17:P17"/>
  </mergeCells>
  <pageMargins left="0.7" right="0.7" top="0.75" bottom="0.75" header="0" footer="0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FF"/>
  </sheetPr>
  <dimension ref="A2:Z1000"/>
  <sheetViews>
    <sheetView workbookViewId="0">
      <selection activeCell="H29" sqref="H29"/>
    </sheetView>
  </sheetViews>
  <sheetFormatPr baseColWidth="10" defaultColWidth="12.58203125" defaultRowHeight="15" customHeight="1"/>
  <cols>
    <col min="1" max="1" width="4.08203125" customWidth="1"/>
    <col min="2" max="2" width="21.08203125" customWidth="1"/>
    <col min="3" max="3" width="7.83203125" customWidth="1"/>
    <col min="4" max="4" width="7.08203125" customWidth="1"/>
    <col min="5" max="5" width="6.08203125" customWidth="1"/>
    <col min="6" max="6" width="6.83203125" customWidth="1"/>
    <col min="7" max="7" width="6.58203125" customWidth="1"/>
    <col min="8" max="8" width="8.08203125" customWidth="1"/>
    <col min="9" max="9" width="6.08203125" customWidth="1"/>
    <col min="10" max="10" width="6.75" bestFit="1" customWidth="1"/>
    <col min="11" max="11" width="6.5" customWidth="1"/>
    <col min="12" max="13" width="9.33203125" customWidth="1"/>
    <col min="14" max="14" width="14.33203125" customWidth="1"/>
    <col min="15" max="23" width="5.58203125" customWidth="1"/>
    <col min="24" max="24" width="14.58203125" customWidth="1"/>
    <col min="25" max="26" width="9.33203125" customWidth="1"/>
  </cols>
  <sheetData>
    <row r="2" spans="1:26" ht="82.5" customHeight="1">
      <c r="B2" s="2"/>
      <c r="C2" s="195" t="s">
        <v>92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2"/>
    </row>
    <row r="4" spans="1:26" ht="14.5">
      <c r="B4" s="186" t="s">
        <v>93</v>
      </c>
      <c r="C4" s="187"/>
      <c r="D4" s="187"/>
      <c r="E4" s="187"/>
      <c r="F4" s="187"/>
      <c r="G4" s="187"/>
      <c r="H4" s="187"/>
      <c r="I4" s="187"/>
      <c r="J4" s="187"/>
      <c r="K4" s="7"/>
      <c r="L4" s="7"/>
      <c r="N4" s="186" t="s">
        <v>94</v>
      </c>
      <c r="O4" s="187"/>
      <c r="P4" s="187"/>
      <c r="Q4" s="187"/>
      <c r="R4" s="187"/>
      <c r="S4" s="187"/>
      <c r="T4" s="187"/>
    </row>
    <row r="5" spans="1:26" ht="14.5">
      <c r="B5" s="101" t="s">
        <v>95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N5" s="101" t="s">
        <v>96</v>
      </c>
      <c r="O5" s="101"/>
      <c r="P5" s="101"/>
      <c r="Q5" s="101"/>
      <c r="R5" s="101"/>
      <c r="S5" s="101"/>
      <c r="T5" s="101"/>
      <c r="U5" s="101"/>
      <c r="V5" s="101"/>
      <c r="W5" s="101"/>
      <c r="X5" s="101"/>
    </row>
    <row r="6" spans="1:26" ht="14.5">
      <c r="A6" s="38"/>
      <c r="B6" s="102" t="s">
        <v>97</v>
      </c>
      <c r="C6" s="103" t="s">
        <v>5</v>
      </c>
      <c r="D6" s="103" t="s">
        <v>6</v>
      </c>
      <c r="E6" s="103" t="s">
        <v>8</v>
      </c>
      <c r="F6" s="103" t="s">
        <v>10</v>
      </c>
      <c r="G6" s="103" t="s">
        <v>11</v>
      </c>
      <c r="H6" s="103" t="s">
        <v>12</v>
      </c>
      <c r="I6" s="103" t="s">
        <v>13</v>
      </c>
      <c r="J6" s="103" t="s">
        <v>14</v>
      </c>
      <c r="K6" s="103" t="s">
        <v>15</v>
      </c>
      <c r="L6" s="103" t="s">
        <v>16</v>
      </c>
      <c r="M6" s="38"/>
      <c r="N6" s="102" t="s">
        <v>97</v>
      </c>
      <c r="O6" s="103" t="s">
        <v>5</v>
      </c>
      <c r="P6" s="103" t="s">
        <v>6</v>
      </c>
      <c r="Q6" s="103" t="s">
        <v>8</v>
      </c>
      <c r="R6" s="103" t="s">
        <v>10</v>
      </c>
      <c r="S6" s="103" t="s">
        <v>11</v>
      </c>
      <c r="T6" s="103" t="s">
        <v>12</v>
      </c>
      <c r="U6" s="103" t="s">
        <v>13</v>
      </c>
      <c r="V6" s="103" t="s">
        <v>14</v>
      </c>
      <c r="W6" s="103" t="s">
        <v>15</v>
      </c>
      <c r="X6" s="103" t="s">
        <v>16</v>
      </c>
      <c r="Y6" s="38"/>
      <c r="Z6" s="38"/>
    </row>
    <row r="7" spans="1:26" ht="14.5">
      <c r="B7" s="8" t="s">
        <v>98</v>
      </c>
      <c r="C7" s="150"/>
      <c r="D7" s="150"/>
      <c r="E7" s="150"/>
      <c r="F7" s="166">
        <v>979.76</v>
      </c>
      <c r="G7" s="150"/>
      <c r="H7" s="167"/>
      <c r="I7" s="150"/>
      <c r="J7" s="167"/>
      <c r="L7" s="28">
        <f t="shared" ref="L7:L11" si="0">SUM(D7:K7)</f>
        <v>979.76</v>
      </c>
      <c r="N7" s="8" t="s">
        <v>98</v>
      </c>
      <c r="O7" s="1">
        <v>23</v>
      </c>
      <c r="P7" s="1">
        <v>0</v>
      </c>
      <c r="Q7" s="1">
        <v>0</v>
      </c>
      <c r="R7" s="1">
        <v>29</v>
      </c>
      <c r="S7" s="1">
        <v>1</v>
      </c>
      <c r="T7" s="1">
        <v>30</v>
      </c>
      <c r="U7" s="1">
        <v>30</v>
      </c>
      <c r="V7" s="1">
        <v>26</v>
      </c>
      <c r="W7" s="1">
        <v>0</v>
      </c>
      <c r="X7" s="1">
        <f t="shared" ref="X7:X12" si="1">SUM(O7:W7)</f>
        <v>139</v>
      </c>
    </row>
    <row r="8" spans="1:26" ht="14.5">
      <c r="B8" s="8" t="s">
        <v>99</v>
      </c>
      <c r="C8" s="150"/>
      <c r="D8" s="166">
        <v>1073</v>
      </c>
      <c r="E8" s="150"/>
      <c r="F8" s="150"/>
      <c r="G8" s="150"/>
      <c r="H8" s="150"/>
      <c r="I8" s="150"/>
      <c r="J8" s="150"/>
      <c r="L8" s="28">
        <f t="shared" si="0"/>
        <v>1073</v>
      </c>
      <c r="N8" s="8" t="s">
        <v>99</v>
      </c>
      <c r="O8" s="1">
        <v>0</v>
      </c>
      <c r="P8" s="1">
        <v>3</v>
      </c>
      <c r="Q8" s="1">
        <v>0</v>
      </c>
      <c r="R8" s="1">
        <v>72</v>
      </c>
      <c r="S8" s="1">
        <v>27</v>
      </c>
      <c r="T8" s="1">
        <v>96</v>
      </c>
      <c r="U8" s="1">
        <v>33</v>
      </c>
      <c r="V8" s="1">
        <v>41</v>
      </c>
      <c r="W8" s="1">
        <v>0</v>
      </c>
      <c r="X8" s="1">
        <f t="shared" si="1"/>
        <v>272</v>
      </c>
    </row>
    <row r="9" spans="1:26" ht="14.5">
      <c r="B9" s="8" t="s">
        <v>100</v>
      </c>
      <c r="C9" s="150"/>
      <c r="D9" s="150"/>
      <c r="E9" s="150"/>
      <c r="F9" s="150"/>
      <c r="G9" s="150"/>
      <c r="H9" s="150"/>
      <c r="I9" s="150"/>
      <c r="J9" s="166">
        <v>54.34</v>
      </c>
      <c r="L9" s="28">
        <f t="shared" si="0"/>
        <v>54.34</v>
      </c>
      <c r="N9" s="8" t="s">
        <v>100</v>
      </c>
      <c r="O9" s="1">
        <v>0</v>
      </c>
      <c r="P9" s="1">
        <v>0</v>
      </c>
      <c r="Q9" s="1">
        <v>0</v>
      </c>
      <c r="R9" s="1">
        <v>1</v>
      </c>
      <c r="S9" s="1">
        <v>0</v>
      </c>
      <c r="T9" s="1">
        <v>8</v>
      </c>
      <c r="U9" s="1">
        <v>0</v>
      </c>
      <c r="V9" s="1">
        <v>1</v>
      </c>
      <c r="W9" s="1">
        <v>0</v>
      </c>
      <c r="X9" s="1">
        <f t="shared" si="1"/>
        <v>10</v>
      </c>
    </row>
    <row r="10" spans="1:26" ht="14.5">
      <c r="B10" s="8" t="s">
        <v>101</v>
      </c>
      <c r="C10" s="150"/>
      <c r="D10" s="167"/>
      <c r="E10" s="167"/>
      <c r="F10" s="167"/>
      <c r="G10" s="167"/>
      <c r="H10" s="167"/>
      <c r="I10" s="167"/>
      <c r="J10" s="167">
        <v>6939.96</v>
      </c>
      <c r="K10" s="28"/>
      <c r="L10" s="28">
        <f t="shared" si="0"/>
        <v>6939.96</v>
      </c>
      <c r="N10" s="8" t="s">
        <v>101</v>
      </c>
      <c r="O10" s="1">
        <v>29</v>
      </c>
      <c r="P10" s="1">
        <v>11</v>
      </c>
      <c r="Q10" s="1">
        <v>9</v>
      </c>
      <c r="R10" s="1">
        <v>178</v>
      </c>
      <c r="S10" s="1">
        <v>60</v>
      </c>
      <c r="T10" s="1">
        <v>140</v>
      </c>
      <c r="U10" s="1">
        <v>94</v>
      </c>
      <c r="V10" s="1">
        <v>148</v>
      </c>
      <c r="W10" s="1">
        <v>22</v>
      </c>
      <c r="X10" s="1">
        <f t="shared" si="1"/>
        <v>691</v>
      </c>
    </row>
    <row r="11" spans="1:26" ht="14.5">
      <c r="B11" s="8" t="s">
        <v>102</v>
      </c>
      <c r="C11" s="150"/>
      <c r="D11" s="150"/>
      <c r="E11" s="150"/>
      <c r="F11" s="166">
        <v>622.69000000000005</v>
      </c>
      <c r="G11" s="150"/>
      <c r="H11" s="150"/>
      <c r="I11" s="150"/>
      <c r="J11" s="150"/>
      <c r="L11" s="28">
        <f t="shared" si="0"/>
        <v>622.69000000000005</v>
      </c>
      <c r="N11" s="8" t="s">
        <v>102</v>
      </c>
      <c r="O11" s="1">
        <v>0</v>
      </c>
      <c r="P11" s="1">
        <v>0</v>
      </c>
      <c r="Q11" s="1">
        <v>0</v>
      </c>
      <c r="R11" s="1">
        <v>14</v>
      </c>
      <c r="S11" s="1">
        <v>2</v>
      </c>
      <c r="T11" s="1">
        <v>34</v>
      </c>
      <c r="U11" s="1">
        <v>9</v>
      </c>
      <c r="V11" s="1">
        <v>8</v>
      </c>
      <c r="W11" s="1">
        <v>0</v>
      </c>
      <c r="X11" s="1">
        <f t="shared" si="1"/>
        <v>67</v>
      </c>
    </row>
    <row r="12" spans="1:26" ht="14.5">
      <c r="B12" s="8" t="s">
        <v>103</v>
      </c>
      <c r="C12" s="150"/>
      <c r="D12" s="150"/>
      <c r="E12" s="150"/>
      <c r="F12" s="167"/>
      <c r="G12" s="150"/>
      <c r="H12" s="167"/>
      <c r="I12" s="150"/>
      <c r="J12" s="167"/>
      <c r="L12" s="28">
        <f>SUM(C12:K12)</f>
        <v>0</v>
      </c>
      <c r="N12" s="8" t="s">
        <v>103</v>
      </c>
      <c r="O12" s="1">
        <v>0</v>
      </c>
      <c r="P12" s="1">
        <v>0</v>
      </c>
      <c r="Q12" s="1">
        <v>0</v>
      </c>
      <c r="R12" s="1">
        <v>4</v>
      </c>
      <c r="S12" s="1">
        <v>0</v>
      </c>
      <c r="T12" s="1">
        <v>4</v>
      </c>
      <c r="U12" s="1">
        <v>0</v>
      </c>
      <c r="V12" s="1">
        <v>12</v>
      </c>
      <c r="W12" s="1">
        <v>0</v>
      </c>
      <c r="X12" s="1">
        <f t="shared" si="1"/>
        <v>20</v>
      </c>
    </row>
    <row r="13" spans="1:26" ht="14.5">
      <c r="B13" s="12" t="s">
        <v>16</v>
      </c>
      <c r="C13" s="12">
        <f t="shared" ref="C13:L13" si="2">SUM(C7:C12)</f>
        <v>0</v>
      </c>
      <c r="D13" s="12">
        <f t="shared" si="2"/>
        <v>1073</v>
      </c>
      <c r="E13" s="12">
        <f t="shared" si="2"/>
        <v>0</v>
      </c>
      <c r="F13" s="12">
        <f t="shared" si="2"/>
        <v>1602.45</v>
      </c>
      <c r="G13" s="12">
        <f t="shared" si="2"/>
        <v>0</v>
      </c>
      <c r="H13" s="39">
        <f t="shared" si="2"/>
        <v>0</v>
      </c>
      <c r="I13" s="12">
        <f t="shared" si="2"/>
        <v>0</v>
      </c>
      <c r="J13" s="39">
        <f t="shared" si="2"/>
        <v>6994.3</v>
      </c>
      <c r="K13" s="12">
        <f t="shared" si="2"/>
        <v>0</v>
      </c>
      <c r="L13" s="40">
        <f t="shared" si="2"/>
        <v>9669.7500000000018</v>
      </c>
      <c r="N13" s="12" t="s">
        <v>16</v>
      </c>
      <c r="O13" s="41">
        <f t="shared" ref="O13:X13" si="3">SUM(O7:O12)</f>
        <v>52</v>
      </c>
      <c r="P13" s="41">
        <f t="shared" si="3"/>
        <v>14</v>
      </c>
      <c r="Q13" s="41">
        <f t="shared" si="3"/>
        <v>9</v>
      </c>
      <c r="R13" s="41">
        <f t="shared" si="3"/>
        <v>298</v>
      </c>
      <c r="S13" s="41">
        <f t="shared" si="3"/>
        <v>90</v>
      </c>
      <c r="T13" s="41">
        <f t="shared" si="3"/>
        <v>312</v>
      </c>
      <c r="U13" s="41">
        <f t="shared" si="3"/>
        <v>166</v>
      </c>
      <c r="V13" s="41">
        <f t="shared" si="3"/>
        <v>236</v>
      </c>
      <c r="W13" s="41">
        <f t="shared" si="3"/>
        <v>22</v>
      </c>
      <c r="X13" s="42">
        <f t="shared" si="3"/>
        <v>1199</v>
      </c>
    </row>
    <row r="16" spans="1:26" ht="14.5">
      <c r="B16" s="186" t="s">
        <v>104</v>
      </c>
      <c r="C16" s="187"/>
      <c r="D16" s="187"/>
    </row>
    <row r="17" spans="2:4" ht="35.25" customHeight="1">
      <c r="B17" s="103" t="s">
        <v>97</v>
      </c>
      <c r="C17" s="103" t="s">
        <v>96</v>
      </c>
      <c r="D17" s="103" t="s">
        <v>105</v>
      </c>
    </row>
    <row r="18" spans="2:4" ht="14.5">
      <c r="B18" s="86" t="s">
        <v>102</v>
      </c>
      <c r="C18" s="44">
        <v>66</v>
      </c>
      <c r="D18" s="179">
        <v>622.69000000000005</v>
      </c>
    </row>
    <row r="19" spans="2:4" ht="14.5">
      <c r="B19" s="8" t="s">
        <v>106</v>
      </c>
      <c r="C19" s="132">
        <v>66</v>
      </c>
      <c r="D19" s="132"/>
    </row>
    <row r="20" spans="2:4" ht="14.5">
      <c r="B20" s="86" t="s">
        <v>98</v>
      </c>
      <c r="C20" s="182">
        <v>159</v>
      </c>
      <c r="D20" s="179">
        <v>979.76</v>
      </c>
    </row>
    <row r="21" spans="2:4" ht="15.75" customHeight="1">
      <c r="B21" s="181" t="s">
        <v>107</v>
      </c>
      <c r="C21" s="132">
        <v>108</v>
      </c>
      <c r="D21" s="132"/>
    </row>
    <row r="22" spans="2:4" ht="15.75" customHeight="1">
      <c r="B22" s="181" t="s">
        <v>108</v>
      </c>
      <c r="C22" s="132"/>
      <c r="D22" s="132"/>
    </row>
    <row r="23" spans="2:4" ht="15.75" customHeight="1">
      <c r="B23" s="181" t="s">
        <v>109</v>
      </c>
      <c r="C23" s="132">
        <v>45</v>
      </c>
      <c r="D23" s="132"/>
    </row>
    <row r="24" spans="2:4" ht="15.75" customHeight="1">
      <c r="B24" s="181" t="s">
        <v>110</v>
      </c>
      <c r="C24" s="132">
        <v>6</v>
      </c>
      <c r="D24" s="132"/>
    </row>
    <row r="25" spans="2:4" ht="15.75" customHeight="1">
      <c r="B25" s="86" t="s">
        <v>101</v>
      </c>
      <c r="C25" s="182">
        <v>1074</v>
      </c>
      <c r="D25" s="180">
        <v>6939.96</v>
      </c>
    </row>
    <row r="26" spans="2:4" ht="15.75" customHeight="1">
      <c r="B26" s="8" t="s">
        <v>111</v>
      </c>
      <c r="C26" s="132"/>
      <c r="D26" s="132"/>
    </row>
    <row r="27" spans="2:4" ht="15.75" customHeight="1">
      <c r="B27" s="8" t="s">
        <v>107</v>
      </c>
      <c r="C27" s="132">
        <v>880</v>
      </c>
      <c r="D27" s="132"/>
    </row>
    <row r="28" spans="2:4" ht="15.75" customHeight="1">
      <c r="B28" s="8" t="s">
        <v>112</v>
      </c>
      <c r="C28" s="132">
        <v>100</v>
      </c>
      <c r="D28" s="132"/>
    </row>
    <row r="29" spans="2:4" ht="15.75" customHeight="1">
      <c r="B29" s="8" t="s">
        <v>113</v>
      </c>
      <c r="C29" s="132">
        <v>80</v>
      </c>
      <c r="D29" s="132"/>
    </row>
    <row r="30" spans="2:4" ht="15.75" customHeight="1">
      <c r="B30" s="8" t="s">
        <v>114</v>
      </c>
      <c r="C30" s="132">
        <v>14</v>
      </c>
      <c r="D30" s="132"/>
    </row>
    <row r="31" spans="2:4" ht="15.75" customHeight="1">
      <c r="B31" s="86" t="s">
        <v>99</v>
      </c>
      <c r="C31" s="44">
        <v>290</v>
      </c>
      <c r="D31" s="179">
        <v>54.34</v>
      </c>
    </row>
    <row r="32" spans="2:4" ht="15.75" customHeight="1">
      <c r="B32" s="8" t="s">
        <v>115</v>
      </c>
      <c r="C32" s="132">
        <v>290</v>
      </c>
      <c r="D32" s="132"/>
    </row>
    <row r="33" spans="2:4" ht="15.75" customHeight="1">
      <c r="B33" s="8" t="s">
        <v>116</v>
      </c>
      <c r="C33" s="132"/>
      <c r="D33" s="132"/>
    </row>
    <row r="34" spans="2:4" ht="15.75" customHeight="1">
      <c r="B34" s="86" t="s">
        <v>100</v>
      </c>
      <c r="C34" s="44">
        <v>9</v>
      </c>
      <c r="D34" s="179">
        <v>1073</v>
      </c>
    </row>
    <row r="35" spans="2:4" ht="15.75" customHeight="1">
      <c r="B35" s="8" t="s">
        <v>117</v>
      </c>
      <c r="C35" s="45">
        <v>9</v>
      </c>
      <c r="D35" s="132"/>
    </row>
    <row r="36" spans="2:4" ht="15.75" customHeight="1">
      <c r="B36" s="8" t="s">
        <v>106</v>
      </c>
      <c r="C36" s="8"/>
      <c r="D36" s="132"/>
    </row>
    <row r="37" spans="2:4" ht="15.75" customHeight="1">
      <c r="B37" s="86" t="s">
        <v>103</v>
      </c>
      <c r="C37" s="44">
        <v>0</v>
      </c>
      <c r="D37" s="179">
        <v>0</v>
      </c>
    </row>
    <row r="38" spans="2:4" ht="15.75" customHeight="1">
      <c r="B38" s="8" t="s">
        <v>107</v>
      </c>
      <c r="C38" s="8"/>
      <c r="D38" s="132"/>
    </row>
    <row r="39" spans="2:4" ht="15.75" customHeight="1">
      <c r="B39" s="8" t="s">
        <v>112</v>
      </c>
      <c r="C39" s="8"/>
      <c r="D39" s="132"/>
    </row>
    <row r="40" spans="2:4" ht="15.75" customHeight="1">
      <c r="B40" s="8" t="s">
        <v>114</v>
      </c>
      <c r="C40" s="8"/>
      <c r="D40" s="132"/>
    </row>
    <row r="41" spans="2:4" ht="15.75" customHeight="1">
      <c r="B41" s="12" t="s">
        <v>16</v>
      </c>
      <c r="C41" s="12">
        <f>C18+C20+C25+C31+C34+C37</f>
        <v>1598</v>
      </c>
      <c r="D41" s="12">
        <f>D18+D20+D25+D31+D34+D37</f>
        <v>9669.75</v>
      </c>
    </row>
    <row r="42" spans="2:4" ht="15.75" customHeight="1"/>
    <row r="43" spans="2:4" ht="15.75" customHeight="1"/>
    <row r="44" spans="2:4" ht="15.75" customHeight="1"/>
    <row r="45" spans="2:4" ht="15.75" customHeight="1"/>
    <row r="46" spans="2:4" ht="15.75" customHeight="1"/>
    <row r="47" spans="2:4" ht="15.75" customHeight="1"/>
    <row r="48" spans="2: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WKN/U6T3DomXhixzeXpyAYKq2YOs16Jp0EbBEoQyMgpBTGnPin/8+q8eabfY1RNhHW+WjYQpT1++O8mv3syH4Q==" saltValue="nYhWE8KP2/BGJftyg5AT/g==" spinCount="100000" sheet="1" objects="1" scenarios="1" selectLockedCells="1" selectUnlockedCells="1"/>
  <mergeCells count="4">
    <mergeCell ref="C2:W2"/>
    <mergeCell ref="B4:J4"/>
    <mergeCell ref="N4:T4"/>
    <mergeCell ref="B16:D16"/>
  </mergeCells>
  <pageMargins left="0.7" right="0.7" top="0.75" bottom="0.75" header="0" footer="0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FF"/>
  </sheetPr>
  <dimension ref="A1:Z1000"/>
  <sheetViews>
    <sheetView topLeftCell="E1" workbookViewId="0">
      <selection activeCell="O8" sqref="O8"/>
    </sheetView>
  </sheetViews>
  <sheetFormatPr baseColWidth="10" defaultColWidth="12.58203125" defaultRowHeight="15" customHeight="1"/>
  <cols>
    <col min="1" max="1" width="2.33203125" customWidth="1"/>
    <col min="2" max="2" width="23.83203125" customWidth="1"/>
    <col min="3" max="3" width="21.08203125" customWidth="1"/>
    <col min="4" max="5" width="11.58203125" customWidth="1"/>
    <col min="6" max="6" width="10.83203125" customWidth="1"/>
    <col min="7" max="12" width="11.58203125" customWidth="1"/>
    <col min="13" max="14" width="10.83203125" customWidth="1"/>
    <col min="15" max="15" width="12.83203125" customWidth="1"/>
    <col min="16" max="26" width="9.33203125" customWidth="1"/>
  </cols>
  <sheetData>
    <row r="1" spans="1:26" ht="14.5">
      <c r="C1" s="46"/>
    </row>
    <row r="2" spans="1:26" ht="94.5" customHeight="1">
      <c r="A2" s="83"/>
      <c r="B2" s="196" t="s">
        <v>118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8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0.5" customHeight="1">
      <c r="A3" s="83"/>
      <c r="B3" s="83"/>
      <c r="C3" s="47"/>
      <c r="D3" s="45"/>
      <c r="E3" s="45"/>
      <c r="F3" s="45"/>
      <c r="G3" s="45"/>
      <c r="H3" s="45"/>
      <c r="I3" s="48"/>
      <c r="J3" s="48"/>
      <c r="K3" s="48"/>
      <c r="L3" s="48"/>
      <c r="M3" s="48"/>
      <c r="N3" s="48"/>
      <c r="O3" s="48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</row>
    <row r="4" spans="1:26" ht="9.75" customHeight="1">
      <c r="A4" s="83"/>
      <c r="B4" s="83"/>
      <c r="C4" s="47"/>
      <c r="D4" s="45"/>
      <c r="E4" s="45"/>
      <c r="F4" s="45"/>
      <c r="G4" s="45"/>
      <c r="H4" s="45"/>
      <c r="I4" s="48"/>
      <c r="J4" s="48"/>
      <c r="K4" s="48"/>
      <c r="L4" s="48"/>
      <c r="M4" s="48"/>
      <c r="N4" s="48"/>
      <c r="O4" s="48"/>
    </row>
    <row r="5" spans="1:26" ht="15.75" customHeight="1">
      <c r="A5" s="83"/>
      <c r="B5" s="199" t="s">
        <v>119</v>
      </c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</row>
    <row r="6" spans="1:26" ht="9" customHeight="1">
      <c r="A6" s="83"/>
      <c r="B6" s="83"/>
      <c r="C6" s="47"/>
      <c r="D6" s="45"/>
      <c r="E6" s="45"/>
      <c r="F6" s="45"/>
      <c r="G6" s="45"/>
      <c r="H6" s="45"/>
      <c r="I6" s="48"/>
      <c r="J6" s="48"/>
      <c r="K6" s="48"/>
      <c r="L6" s="48"/>
      <c r="M6" s="48"/>
      <c r="N6" s="48"/>
      <c r="O6" s="48"/>
    </row>
    <row r="7" spans="1:26" ht="14.5">
      <c r="A7" s="83"/>
      <c r="B7" s="49"/>
      <c r="C7" s="50" t="s">
        <v>120</v>
      </c>
      <c r="D7" s="51" t="s">
        <v>121</v>
      </c>
      <c r="E7" s="51" t="s">
        <v>122</v>
      </c>
      <c r="F7" s="51" t="s">
        <v>123</v>
      </c>
      <c r="G7" s="51" t="s">
        <v>124</v>
      </c>
      <c r="H7" s="51" t="s">
        <v>125</v>
      </c>
      <c r="I7" s="51" t="s">
        <v>126</v>
      </c>
      <c r="J7" s="51" t="s">
        <v>127</v>
      </c>
      <c r="K7" s="51" t="s">
        <v>128</v>
      </c>
      <c r="L7" s="51" t="s">
        <v>129</v>
      </c>
      <c r="M7" s="51" t="s">
        <v>130</v>
      </c>
      <c r="N7" s="51" t="s">
        <v>131</v>
      </c>
      <c r="O7" s="52" t="s">
        <v>132</v>
      </c>
    </row>
    <row r="8" spans="1:26" ht="29">
      <c r="A8" s="83"/>
      <c r="B8" s="53" t="s">
        <v>133</v>
      </c>
      <c r="C8" s="54">
        <v>14397880</v>
      </c>
      <c r="D8" s="54">
        <v>15819740</v>
      </c>
      <c r="E8" s="54">
        <v>18469124</v>
      </c>
      <c r="F8" s="54">
        <v>12375652</v>
      </c>
      <c r="G8" s="54">
        <v>13040248</v>
      </c>
      <c r="H8" s="54">
        <v>13206591</v>
      </c>
      <c r="I8" s="54">
        <v>16102666</v>
      </c>
      <c r="J8" s="54">
        <v>18064550</v>
      </c>
      <c r="K8" s="54">
        <v>18850257</v>
      </c>
      <c r="L8" s="54">
        <v>18660947</v>
      </c>
      <c r="M8" s="54">
        <v>10104712</v>
      </c>
      <c r="N8" s="55">
        <v>9471656</v>
      </c>
      <c r="O8" s="56">
        <f>SUM(C8:N8)</f>
        <v>178564023</v>
      </c>
    </row>
    <row r="9" spans="1:26" ht="14.5">
      <c r="A9" s="83"/>
      <c r="B9" s="45"/>
      <c r="C9" s="47"/>
      <c r="D9" s="45"/>
      <c r="E9" s="45"/>
      <c r="F9" s="45"/>
      <c r="G9" s="45"/>
      <c r="H9" s="45"/>
      <c r="I9" s="45"/>
      <c r="J9" s="45"/>
      <c r="K9" s="45"/>
      <c r="L9" s="47"/>
      <c r="M9" s="45"/>
      <c r="N9" s="45"/>
      <c r="P9" s="1"/>
    </row>
    <row r="10" spans="1:26" ht="17.25" customHeight="1">
      <c r="A10" s="83"/>
      <c r="B10" s="51" t="s">
        <v>134</v>
      </c>
      <c r="C10" s="47"/>
      <c r="D10" s="45"/>
      <c r="E10" s="45"/>
      <c r="F10" s="45"/>
      <c r="G10" s="45"/>
      <c r="H10" s="45"/>
      <c r="I10" s="48"/>
      <c r="J10" s="48"/>
      <c r="K10" s="48"/>
      <c r="L10" s="48"/>
      <c r="M10" s="48"/>
      <c r="N10" s="48"/>
    </row>
    <row r="11" spans="1:26" ht="14.5">
      <c r="B11" s="1">
        <v>357</v>
      </c>
      <c r="C11" s="46"/>
    </row>
    <row r="12" spans="1:26" ht="14.5">
      <c r="C12" s="46"/>
      <c r="O12" s="14"/>
    </row>
    <row r="13" spans="1:26" ht="14.5">
      <c r="B13" s="186" t="s">
        <v>135</v>
      </c>
      <c r="C13" s="187"/>
      <c r="D13" s="43"/>
      <c r="E13" s="43"/>
      <c r="F13" s="43"/>
    </row>
    <row r="14" spans="1:26" ht="29">
      <c r="A14" s="1"/>
      <c r="B14" s="104" t="s">
        <v>136</v>
      </c>
      <c r="C14" s="105" t="s">
        <v>137</v>
      </c>
      <c r="D14" s="106"/>
      <c r="E14" s="107" t="s">
        <v>138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26" ht="14.5">
      <c r="A15" s="1"/>
      <c r="B15" s="108" t="s">
        <v>139</v>
      </c>
      <c r="C15" s="109">
        <f>+C16+C17</f>
        <v>143959004</v>
      </c>
      <c r="D15" s="110"/>
      <c r="E15" s="111">
        <f>+C15/$C$36</f>
        <v>0.8062038566413795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6" ht="14.5">
      <c r="A16" s="1"/>
      <c r="B16" s="35" t="s">
        <v>140</v>
      </c>
      <c r="C16" s="57">
        <v>136077772</v>
      </c>
      <c r="D16" s="1"/>
      <c r="E16" s="58">
        <f>+C16/C15</f>
        <v>0.9452536362366053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4.5">
      <c r="A17" s="1"/>
      <c r="B17" s="35" t="s">
        <v>141</v>
      </c>
      <c r="C17" s="57">
        <v>7881232</v>
      </c>
      <c r="D17" s="1"/>
      <c r="E17" s="58">
        <f>+C17/C15</f>
        <v>5.4746363763394749E-2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4.5">
      <c r="A18" s="1"/>
      <c r="B18" s="108" t="s">
        <v>142</v>
      </c>
      <c r="C18" s="109">
        <f>+C19+C20</f>
        <v>1348603</v>
      </c>
      <c r="D18" s="110"/>
      <c r="E18" s="111">
        <f>+C18/$C$36</f>
        <v>7.5524900108237371E-3</v>
      </c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4.5">
      <c r="A19" s="1"/>
      <c r="B19" s="35" t="s">
        <v>143</v>
      </c>
      <c r="C19" s="57">
        <v>1236885</v>
      </c>
      <c r="D19" s="1"/>
      <c r="E19" s="58">
        <f>+C19/C18</f>
        <v>0.91716020207577764</v>
      </c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4.5">
      <c r="A20" s="1"/>
      <c r="B20" s="35" t="s">
        <v>144</v>
      </c>
      <c r="C20" s="57">
        <v>111718</v>
      </c>
      <c r="D20" s="1"/>
      <c r="E20" s="58">
        <f>+C20/C18</f>
        <v>8.283979792422233E-2</v>
      </c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.75" customHeight="1">
      <c r="A21" s="1"/>
      <c r="B21" s="108" t="s">
        <v>145</v>
      </c>
      <c r="C21" s="109">
        <f>+SUM(C22:C34)</f>
        <v>25201545</v>
      </c>
      <c r="D21" s="110"/>
      <c r="E21" s="111">
        <f>+C21/$C$36</f>
        <v>0.14113450501728447</v>
      </c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.75" customHeight="1">
      <c r="A22" s="1"/>
      <c r="B22" s="35" t="s">
        <v>146</v>
      </c>
      <c r="C22" s="57">
        <v>434883</v>
      </c>
      <c r="D22" s="1"/>
      <c r="E22" s="58">
        <f t="shared" ref="E22:E34" si="0">+C22/$C$21</f>
        <v>1.7256203935115882E-2</v>
      </c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.75" customHeight="1">
      <c r="A23" s="1"/>
      <c r="B23" s="35" t="s">
        <v>147</v>
      </c>
      <c r="C23" s="57">
        <v>65954</v>
      </c>
      <c r="D23" s="1"/>
      <c r="E23" s="58">
        <f t="shared" si="0"/>
        <v>2.6170617714112369E-3</v>
      </c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.75" customHeight="1">
      <c r="A24" s="1"/>
      <c r="B24" s="35" t="s">
        <v>148</v>
      </c>
      <c r="C24" s="57">
        <v>662918</v>
      </c>
      <c r="D24" s="1"/>
      <c r="E24" s="58">
        <f t="shared" si="0"/>
        <v>2.630465711526813E-2</v>
      </c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 customHeight="1">
      <c r="A25" s="1"/>
      <c r="B25" s="35" t="s">
        <v>149</v>
      </c>
      <c r="C25" s="57">
        <v>15467</v>
      </c>
      <c r="D25" s="1"/>
      <c r="E25" s="58">
        <f t="shared" si="0"/>
        <v>6.1373221364007641E-4</v>
      </c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.75" customHeight="1">
      <c r="A26" s="1"/>
      <c r="B26" s="35" t="s">
        <v>150</v>
      </c>
      <c r="C26" s="57">
        <v>58599</v>
      </c>
      <c r="D26" s="1"/>
      <c r="E26" s="58">
        <f t="shared" si="0"/>
        <v>2.325214585058178E-3</v>
      </c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.75" customHeight="1">
      <c r="A27" s="1"/>
      <c r="B27" s="35" t="s">
        <v>151</v>
      </c>
      <c r="C27" s="57">
        <v>607208</v>
      </c>
      <c r="D27" s="1"/>
      <c r="E27" s="58">
        <f t="shared" si="0"/>
        <v>2.4094078359084732E-2</v>
      </c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.75" customHeight="1">
      <c r="A28" s="1"/>
      <c r="B28" s="35" t="s">
        <v>152</v>
      </c>
      <c r="C28" s="57">
        <v>17803558</v>
      </c>
      <c r="D28" s="1"/>
      <c r="E28" s="58">
        <f t="shared" si="0"/>
        <v>0.70644708489102548</v>
      </c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.75" customHeight="1">
      <c r="A29" s="1"/>
      <c r="B29" s="35" t="s">
        <v>153</v>
      </c>
      <c r="C29" s="57">
        <v>7813</v>
      </c>
      <c r="D29" s="1"/>
      <c r="E29" s="58">
        <f t="shared" si="0"/>
        <v>3.1002067531970759E-4</v>
      </c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.75" customHeight="1">
      <c r="A30" s="1"/>
      <c r="B30" s="35" t="s">
        <v>154</v>
      </c>
      <c r="C30" s="57">
        <v>63985</v>
      </c>
      <c r="D30" s="1"/>
      <c r="E30" s="58">
        <f t="shared" si="0"/>
        <v>2.5389316408974132E-3</v>
      </c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.75" customHeight="1">
      <c r="A31" s="1"/>
      <c r="B31" s="35" t="s">
        <v>155</v>
      </c>
      <c r="C31" s="57">
        <v>60050</v>
      </c>
      <c r="D31" s="1"/>
      <c r="E31" s="58">
        <f t="shared" si="0"/>
        <v>2.3827904201905083E-3</v>
      </c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.75" customHeight="1">
      <c r="A32" s="1"/>
      <c r="B32" s="35" t="s">
        <v>156</v>
      </c>
      <c r="C32" s="57">
        <v>48971</v>
      </c>
      <c r="D32" s="1"/>
      <c r="E32" s="58">
        <f t="shared" si="0"/>
        <v>1.943174515689415E-3</v>
      </c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 customHeight="1">
      <c r="A33" s="1"/>
      <c r="B33" s="35" t="s">
        <v>157</v>
      </c>
      <c r="C33" s="57">
        <v>2867624</v>
      </c>
      <c r="D33" s="1"/>
      <c r="E33" s="58">
        <f t="shared" si="0"/>
        <v>0.11378762690938195</v>
      </c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.75" customHeight="1">
      <c r="A34" s="1"/>
      <c r="B34" s="35" t="s">
        <v>143</v>
      </c>
      <c r="C34" s="57">
        <v>2504515</v>
      </c>
      <c r="D34" s="1"/>
      <c r="E34" s="58">
        <f t="shared" si="0"/>
        <v>9.9379422967917241E-2</v>
      </c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.75" customHeight="1">
      <c r="A35" s="1"/>
      <c r="B35" s="108" t="s">
        <v>158</v>
      </c>
      <c r="C35" s="109">
        <v>8054871</v>
      </c>
      <c r="D35" s="110"/>
      <c r="E35" s="111">
        <f>+C35/$C$36</f>
        <v>4.5109148330512244E-2</v>
      </c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.75" customHeight="1">
      <c r="A36" s="1"/>
      <c r="B36" s="59" t="s">
        <v>159</v>
      </c>
      <c r="C36" s="60">
        <f>+SUM(C15,C18,C21,C35)</f>
        <v>178564023</v>
      </c>
      <c r="D36" s="59"/>
      <c r="E36" s="61">
        <f>+E15+E18+E21+E35</f>
        <v>0.99999999999999989</v>
      </c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.75" customHeight="1">
      <c r="C37" s="46"/>
    </row>
    <row r="38" spans="1:15" ht="15.75" customHeight="1">
      <c r="C38" s="46"/>
    </row>
    <row r="39" spans="1:15" ht="15.75" customHeight="1">
      <c r="C39" s="46"/>
    </row>
    <row r="40" spans="1:15" ht="15.75" customHeight="1">
      <c r="C40" s="46"/>
    </row>
    <row r="41" spans="1:15" ht="15.75" customHeight="1">
      <c r="C41" s="46"/>
    </row>
    <row r="42" spans="1:15" ht="15.75" customHeight="1">
      <c r="C42" s="46"/>
    </row>
    <row r="43" spans="1:15" ht="15.75" customHeight="1">
      <c r="C43" s="46"/>
    </row>
    <row r="44" spans="1:15" ht="15.75" customHeight="1">
      <c r="C44" s="46"/>
    </row>
    <row r="45" spans="1:15" ht="15.75" customHeight="1">
      <c r="C45" s="46"/>
    </row>
    <row r="46" spans="1:15" ht="15.75" customHeight="1">
      <c r="C46" s="46"/>
    </row>
    <row r="47" spans="1:15" ht="15.75" customHeight="1">
      <c r="C47" s="46"/>
    </row>
    <row r="48" spans="1:15" ht="15.75" customHeight="1">
      <c r="C48" s="46"/>
    </row>
    <row r="49" spans="3:3" ht="15.75" customHeight="1">
      <c r="C49" s="46"/>
    </row>
    <row r="50" spans="3:3" ht="15.75" customHeight="1">
      <c r="C50" s="46"/>
    </row>
    <row r="51" spans="3:3" ht="15.75" customHeight="1">
      <c r="C51" s="46"/>
    </row>
    <row r="52" spans="3:3" ht="15.75" customHeight="1">
      <c r="C52" s="46"/>
    </row>
    <row r="53" spans="3:3" ht="15.75" customHeight="1">
      <c r="C53" s="46"/>
    </row>
    <row r="54" spans="3:3" ht="15.75" customHeight="1">
      <c r="C54" s="46"/>
    </row>
    <row r="55" spans="3:3" ht="15.75" customHeight="1">
      <c r="C55" s="46"/>
    </row>
    <row r="56" spans="3:3" ht="15.75" customHeight="1">
      <c r="C56" s="46"/>
    </row>
    <row r="57" spans="3:3" ht="15.75" customHeight="1">
      <c r="C57" s="46"/>
    </row>
    <row r="58" spans="3:3" ht="15.75" customHeight="1">
      <c r="C58" s="46"/>
    </row>
    <row r="59" spans="3:3" ht="15.75" customHeight="1">
      <c r="C59" s="46"/>
    </row>
    <row r="60" spans="3:3" ht="15.75" customHeight="1">
      <c r="C60" s="46"/>
    </row>
    <row r="61" spans="3:3" ht="15.75" customHeight="1">
      <c r="C61" s="46"/>
    </row>
    <row r="62" spans="3:3" ht="15.75" customHeight="1">
      <c r="C62" s="46"/>
    </row>
    <row r="63" spans="3:3" ht="15.75" customHeight="1">
      <c r="C63" s="46"/>
    </row>
    <row r="64" spans="3:3" ht="15.75" customHeight="1">
      <c r="C64" s="46"/>
    </row>
    <row r="65" spans="3:3" ht="15.75" customHeight="1">
      <c r="C65" s="46"/>
    </row>
    <row r="66" spans="3:3" ht="15.75" customHeight="1">
      <c r="C66" s="46"/>
    </row>
    <row r="67" spans="3:3" ht="15.75" customHeight="1">
      <c r="C67" s="46"/>
    </row>
    <row r="68" spans="3:3" ht="15.75" customHeight="1">
      <c r="C68" s="46"/>
    </row>
    <row r="69" spans="3:3" ht="15.75" customHeight="1">
      <c r="C69" s="46"/>
    </row>
    <row r="70" spans="3:3" ht="15.75" customHeight="1">
      <c r="C70" s="46"/>
    </row>
    <row r="71" spans="3:3" ht="15.75" customHeight="1">
      <c r="C71" s="46"/>
    </row>
    <row r="72" spans="3:3" ht="15.75" customHeight="1">
      <c r="C72" s="46"/>
    </row>
    <row r="73" spans="3:3" ht="15.75" customHeight="1">
      <c r="C73" s="46"/>
    </row>
    <row r="74" spans="3:3" ht="15.75" customHeight="1">
      <c r="C74" s="46"/>
    </row>
    <row r="75" spans="3:3" ht="15.75" customHeight="1">
      <c r="C75" s="46"/>
    </row>
    <row r="76" spans="3:3" ht="15.75" customHeight="1">
      <c r="C76" s="46"/>
    </row>
    <row r="77" spans="3:3" ht="15.75" customHeight="1">
      <c r="C77" s="46"/>
    </row>
    <row r="78" spans="3:3" ht="15.75" customHeight="1">
      <c r="C78" s="46"/>
    </row>
    <row r="79" spans="3:3" ht="15.75" customHeight="1">
      <c r="C79" s="46"/>
    </row>
    <row r="80" spans="3:3" ht="15.75" customHeight="1">
      <c r="C80" s="46"/>
    </row>
    <row r="81" spans="3:3" ht="15.75" customHeight="1">
      <c r="C81" s="46"/>
    </row>
    <row r="82" spans="3:3" ht="15.75" customHeight="1">
      <c r="C82" s="46"/>
    </row>
    <row r="83" spans="3:3" ht="15.75" customHeight="1">
      <c r="C83" s="46"/>
    </row>
    <row r="84" spans="3:3" ht="15.75" customHeight="1">
      <c r="C84" s="46"/>
    </row>
    <row r="85" spans="3:3" ht="15.75" customHeight="1">
      <c r="C85" s="46"/>
    </row>
    <row r="86" spans="3:3" ht="15.75" customHeight="1">
      <c r="C86" s="46"/>
    </row>
    <row r="87" spans="3:3" ht="15.75" customHeight="1">
      <c r="C87" s="46"/>
    </row>
    <row r="88" spans="3:3" ht="15.75" customHeight="1">
      <c r="C88" s="46"/>
    </row>
    <row r="89" spans="3:3" ht="15.75" customHeight="1">
      <c r="C89" s="46"/>
    </row>
    <row r="90" spans="3:3" ht="15.75" customHeight="1">
      <c r="C90" s="46"/>
    </row>
    <row r="91" spans="3:3" ht="15.75" customHeight="1">
      <c r="C91" s="46"/>
    </row>
    <row r="92" spans="3:3" ht="15.75" customHeight="1">
      <c r="C92" s="46"/>
    </row>
    <row r="93" spans="3:3" ht="15.75" customHeight="1">
      <c r="C93" s="46"/>
    </row>
    <row r="94" spans="3:3" ht="15.75" customHeight="1">
      <c r="C94" s="46"/>
    </row>
    <row r="95" spans="3:3" ht="15.75" customHeight="1">
      <c r="C95" s="46"/>
    </row>
    <row r="96" spans="3:3" ht="15.75" customHeight="1">
      <c r="C96" s="46"/>
    </row>
    <row r="97" spans="3:3" ht="15.75" customHeight="1">
      <c r="C97" s="46"/>
    </row>
    <row r="98" spans="3:3" ht="15.75" customHeight="1">
      <c r="C98" s="46"/>
    </row>
    <row r="99" spans="3:3" ht="15.75" customHeight="1">
      <c r="C99" s="46"/>
    </row>
    <row r="100" spans="3:3" ht="15.75" customHeight="1">
      <c r="C100" s="46"/>
    </row>
    <row r="101" spans="3:3" ht="15.75" customHeight="1">
      <c r="C101" s="46"/>
    </row>
    <row r="102" spans="3:3" ht="15.75" customHeight="1">
      <c r="C102" s="46"/>
    </row>
    <row r="103" spans="3:3" ht="15.75" customHeight="1">
      <c r="C103" s="46"/>
    </row>
    <row r="104" spans="3:3" ht="15.75" customHeight="1">
      <c r="C104" s="46"/>
    </row>
    <row r="105" spans="3:3" ht="15.75" customHeight="1">
      <c r="C105" s="46"/>
    </row>
    <row r="106" spans="3:3" ht="15.75" customHeight="1">
      <c r="C106" s="46"/>
    </row>
    <row r="107" spans="3:3" ht="15.75" customHeight="1">
      <c r="C107" s="46"/>
    </row>
    <row r="108" spans="3:3" ht="15.75" customHeight="1">
      <c r="C108" s="46"/>
    </row>
    <row r="109" spans="3:3" ht="15.75" customHeight="1">
      <c r="C109" s="46"/>
    </row>
    <row r="110" spans="3:3" ht="15.75" customHeight="1">
      <c r="C110" s="46"/>
    </row>
    <row r="111" spans="3:3" ht="15.75" customHeight="1">
      <c r="C111" s="46"/>
    </row>
    <row r="112" spans="3:3" ht="15.75" customHeight="1">
      <c r="C112" s="46"/>
    </row>
    <row r="113" spans="3:3" ht="15.75" customHeight="1">
      <c r="C113" s="46"/>
    </row>
    <row r="114" spans="3:3" ht="15.75" customHeight="1">
      <c r="C114" s="46"/>
    </row>
    <row r="115" spans="3:3" ht="15.75" customHeight="1">
      <c r="C115" s="46"/>
    </row>
    <row r="116" spans="3:3" ht="15.75" customHeight="1">
      <c r="C116" s="46"/>
    </row>
    <row r="117" spans="3:3" ht="15.75" customHeight="1">
      <c r="C117" s="46"/>
    </row>
    <row r="118" spans="3:3" ht="15.75" customHeight="1">
      <c r="C118" s="46"/>
    </row>
    <row r="119" spans="3:3" ht="15.75" customHeight="1">
      <c r="C119" s="46"/>
    </row>
    <row r="120" spans="3:3" ht="15.75" customHeight="1">
      <c r="C120" s="46"/>
    </row>
    <row r="121" spans="3:3" ht="15.75" customHeight="1">
      <c r="C121" s="46"/>
    </row>
    <row r="122" spans="3:3" ht="15.75" customHeight="1">
      <c r="C122" s="46"/>
    </row>
    <row r="123" spans="3:3" ht="15.75" customHeight="1">
      <c r="C123" s="46"/>
    </row>
    <row r="124" spans="3:3" ht="15.75" customHeight="1">
      <c r="C124" s="46"/>
    </row>
    <row r="125" spans="3:3" ht="15.75" customHeight="1">
      <c r="C125" s="46"/>
    </row>
    <row r="126" spans="3:3" ht="15.75" customHeight="1">
      <c r="C126" s="46"/>
    </row>
    <row r="127" spans="3:3" ht="15.75" customHeight="1">
      <c r="C127" s="46"/>
    </row>
    <row r="128" spans="3:3" ht="15.75" customHeight="1">
      <c r="C128" s="46"/>
    </row>
    <row r="129" spans="3:3" ht="15.75" customHeight="1">
      <c r="C129" s="46"/>
    </row>
    <row r="130" spans="3:3" ht="15.75" customHeight="1">
      <c r="C130" s="46"/>
    </row>
    <row r="131" spans="3:3" ht="15.75" customHeight="1">
      <c r="C131" s="46"/>
    </row>
    <row r="132" spans="3:3" ht="15.75" customHeight="1">
      <c r="C132" s="46"/>
    </row>
    <row r="133" spans="3:3" ht="15.75" customHeight="1">
      <c r="C133" s="46"/>
    </row>
    <row r="134" spans="3:3" ht="15.75" customHeight="1">
      <c r="C134" s="46"/>
    </row>
    <row r="135" spans="3:3" ht="15.75" customHeight="1">
      <c r="C135" s="46"/>
    </row>
    <row r="136" spans="3:3" ht="15.75" customHeight="1">
      <c r="C136" s="46"/>
    </row>
    <row r="137" spans="3:3" ht="15.75" customHeight="1">
      <c r="C137" s="46"/>
    </row>
    <row r="138" spans="3:3" ht="15.75" customHeight="1">
      <c r="C138" s="46"/>
    </row>
    <row r="139" spans="3:3" ht="15.75" customHeight="1">
      <c r="C139" s="46"/>
    </row>
    <row r="140" spans="3:3" ht="15.75" customHeight="1">
      <c r="C140" s="46"/>
    </row>
    <row r="141" spans="3:3" ht="15.75" customHeight="1">
      <c r="C141" s="46"/>
    </row>
    <row r="142" spans="3:3" ht="15.75" customHeight="1">
      <c r="C142" s="46"/>
    </row>
    <row r="143" spans="3:3" ht="15.75" customHeight="1">
      <c r="C143" s="46"/>
    </row>
    <row r="144" spans="3:3" ht="15.75" customHeight="1">
      <c r="C144" s="46"/>
    </row>
    <row r="145" spans="3:3" ht="15.75" customHeight="1">
      <c r="C145" s="46"/>
    </row>
    <row r="146" spans="3:3" ht="15.75" customHeight="1">
      <c r="C146" s="46"/>
    </row>
    <row r="147" spans="3:3" ht="15.75" customHeight="1">
      <c r="C147" s="46"/>
    </row>
    <row r="148" spans="3:3" ht="15.75" customHeight="1">
      <c r="C148" s="46"/>
    </row>
    <row r="149" spans="3:3" ht="15.75" customHeight="1">
      <c r="C149" s="46"/>
    </row>
    <row r="150" spans="3:3" ht="15.75" customHeight="1">
      <c r="C150" s="46"/>
    </row>
    <row r="151" spans="3:3" ht="15.75" customHeight="1">
      <c r="C151" s="46"/>
    </row>
    <row r="152" spans="3:3" ht="15.75" customHeight="1">
      <c r="C152" s="46"/>
    </row>
    <row r="153" spans="3:3" ht="15.75" customHeight="1">
      <c r="C153" s="46"/>
    </row>
    <row r="154" spans="3:3" ht="15.75" customHeight="1">
      <c r="C154" s="46"/>
    </row>
    <row r="155" spans="3:3" ht="15.75" customHeight="1">
      <c r="C155" s="46"/>
    </row>
    <row r="156" spans="3:3" ht="15.75" customHeight="1">
      <c r="C156" s="46"/>
    </row>
    <row r="157" spans="3:3" ht="15.75" customHeight="1">
      <c r="C157" s="46"/>
    </row>
    <row r="158" spans="3:3" ht="15.75" customHeight="1">
      <c r="C158" s="46"/>
    </row>
    <row r="159" spans="3:3" ht="15.75" customHeight="1">
      <c r="C159" s="46"/>
    </row>
    <row r="160" spans="3:3" ht="15.75" customHeight="1">
      <c r="C160" s="46"/>
    </row>
    <row r="161" spans="3:3" ht="15.75" customHeight="1">
      <c r="C161" s="46"/>
    </row>
    <row r="162" spans="3:3" ht="15.75" customHeight="1">
      <c r="C162" s="46"/>
    </row>
    <row r="163" spans="3:3" ht="15.75" customHeight="1">
      <c r="C163" s="46"/>
    </row>
    <row r="164" spans="3:3" ht="15.75" customHeight="1">
      <c r="C164" s="46"/>
    </row>
    <row r="165" spans="3:3" ht="15.75" customHeight="1">
      <c r="C165" s="46"/>
    </row>
    <row r="166" spans="3:3" ht="15.75" customHeight="1">
      <c r="C166" s="46"/>
    </row>
    <row r="167" spans="3:3" ht="15.75" customHeight="1">
      <c r="C167" s="46"/>
    </row>
    <row r="168" spans="3:3" ht="15.75" customHeight="1">
      <c r="C168" s="46"/>
    </row>
    <row r="169" spans="3:3" ht="15.75" customHeight="1">
      <c r="C169" s="46"/>
    </row>
    <row r="170" spans="3:3" ht="15.75" customHeight="1">
      <c r="C170" s="46"/>
    </row>
    <row r="171" spans="3:3" ht="15.75" customHeight="1">
      <c r="C171" s="46"/>
    </row>
    <row r="172" spans="3:3" ht="15.75" customHeight="1">
      <c r="C172" s="46"/>
    </row>
    <row r="173" spans="3:3" ht="15.75" customHeight="1">
      <c r="C173" s="46"/>
    </row>
    <row r="174" spans="3:3" ht="15.75" customHeight="1">
      <c r="C174" s="46"/>
    </row>
    <row r="175" spans="3:3" ht="15.75" customHeight="1">
      <c r="C175" s="46"/>
    </row>
    <row r="176" spans="3:3" ht="15.75" customHeight="1">
      <c r="C176" s="46"/>
    </row>
    <row r="177" spans="3:3" ht="15.75" customHeight="1">
      <c r="C177" s="46"/>
    </row>
    <row r="178" spans="3:3" ht="15.75" customHeight="1">
      <c r="C178" s="46"/>
    </row>
    <row r="179" spans="3:3" ht="15.75" customHeight="1">
      <c r="C179" s="46"/>
    </row>
    <row r="180" spans="3:3" ht="15.75" customHeight="1">
      <c r="C180" s="46"/>
    </row>
    <row r="181" spans="3:3" ht="15.75" customHeight="1">
      <c r="C181" s="46"/>
    </row>
    <row r="182" spans="3:3" ht="15.75" customHeight="1">
      <c r="C182" s="46"/>
    </row>
    <row r="183" spans="3:3" ht="15.75" customHeight="1">
      <c r="C183" s="46"/>
    </row>
    <row r="184" spans="3:3" ht="15.75" customHeight="1">
      <c r="C184" s="46"/>
    </row>
    <row r="185" spans="3:3" ht="15.75" customHeight="1">
      <c r="C185" s="46"/>
    </row>
    <row r="186" spans="3:3" ht="15.75" customHeight="1">
      <c r="C186" s="46"/>
    </row>
    <row r="187" spans="3:3" ht="15.75" customHeight="1">
      <c r="C187" s="46"/>
    </row>
    <row r="188" spans="3:3" ht="15.75" customHeight="1">
      <c r="C188" s="46"/>
    </row>
    <row r="189" spans="3:3" ht="15.75" customHeight="1">
      <c r="C189" s="46"/>
    </row>
    <row r="190" spans="3:3" ht="15.75" customHeight="1">
      <c r="C190" s="46"/>
    </row>
    <row r="191" spans="3:3" ht="15.75" customHeight="1">
      <c r="C191" s="46"/>
    </row>
    <row r="192" spans="3:3" ht="15.75" customHeight="1">
      <c r="C192" s="46"/>
    </row>
    <row r="193" spans="3:3" ht="15.75" customHeight="1">
      <c r="C193" s="46"/>
    </row>
    <row r="194" spans="3:3" ht="15.75" customHeight="1">
      <c r="C194" s="46"/>
    </row>
    <row r="195" spans="3:3" ht="15.75" customHeight="1">
      <c r="C195" s="46"/>
    </row>
    <row r="196" spans="3:3" ht="15.75" customHeight="1">
      <c r="C196" s="46"/>
    </row>
    <row r="197" spans="3:3" ht="15.75" customHeight="1">
      <c r="C197" s="46"/>
    </row>
    <row r="198" spans="3:3" ht="15.75" customHeight="1">
      <c r="C198" s="46"/>
    </row>
    <row r="199" spans="3:3" ht="15.75" customHeight="1">
      <c r="C199" s="46"/>
    </row>
    <row r="200" spans="3:3" ht="15.75" customHeight="1">
      <c r="C200" s="46"/>
    </row>
    <row r="201" spans="3:3" ht="15.75" customHeight="1">
      <c r="C201" s="46"/>
    </row>
    <row r="202" spans="3:3" ht="15.75" customHeight="1">
      <c r="C202" s="46"/>
    </row>
    <row r="203" spans="3:3" ht="15.75" customHeight="1">
      <c r="C203" s="46"/>
    </row>
    <row r="204" spans="3:3" ht="15.75" customHeight="1">
      <c r="C204" s="46"/>
    </row>
    <row r="205" spans="3:3" ht="15.75" customHeight="1">
      <c r="C205" s="46"/>
    </row>
    <row r="206" spans="3:3" ht="15.75" customHeight="1">
      <c r="C206" s="46"/>
    </row>
    <row r="207" spans="3:3" ht="15.75" customHeight="1">
      <c r="C207" s="46"/>
    </row>
    <row r="208" spans="3:3" ht="15.75" customHeight="1">
      <c r="C208" s="46"/>
    </row>
    <row r="209" spans="3:3" ht="15.75" customHeight="1">
      <c r="C209" s="46"/>
    </row>
    <row r="210" spans="3:3" ht="15.75" customHeight="1">
      <c r="C210" s="46"/>
    </row>
    <row r="211" spans="3:3" ht="15.75" customHeight="1">
      <c r="C211" s="46"/>
    </row>
    <row r="212" spans="3:3" ht="15.75" customHeight="1">
      <c r="C212" s="46"/>
    </row>
    <row r="213" spans="3:3" ht="15.75" customHeight="1">
      <c r="C213" s="46"/>
    </row>
    <row r="214" spans="3:3" ht="15.75" customHeight="1">
      <c r="C214" s="46"/>
    </row>
    <row r="215" spans="3:3" ht="15.75" customHeight="1">
      <c r="C215" s="46"/>
    </row>
    <row r="216" spans="3:3" ht="15.75" customHeight="1">
      <c r="C216" s="46"/>
    </row>
    <row r="217" spans="3:3" ht="15.75" customHeight="1">
      <c r="C217" s="46"/>
    </row>
    <row r="218" spans="3:3" ht="15.75" customHeight="1">
      <c r="C218" s="46"/>
    </row>
    <row r="219" spans="3:3" ht="15.75" customHeight="1">
      <c r="C219" s="46"/>
    </row>
    <row r="220" spans="3:3" ht="15.75" customHeight="1">
      <c r="C220" s="46"/>
    </row>
    <row r="221" spans="3:3" ht="15.75" customHeight="1">
      <c r="C221" s="46"/>
    </row>
    <row r="222" spans="3:3" ht="15.75" customHeight="1">
      <c r="C222" s="46"/>
    </row>
    <row r="223" spans="3:3" ht="15.75" customHeight="1">
      <c r="C223" s="46"/>
    </row>
    <row r="224" spans="3:3" ht="15.75" customHeight="1">
      <c r="C224" s="46"/>
    </row>
    <row r="225" spans="3:3" ht="15.75" customHeight="1">
      <c r="C225" s="46"/>
    </row>
    <row r="226" spans="3:3" ht="15.75" customHeight="1">
      <c r="C226" s="46"/>
    </row>
    <row r="227" spans="3:3" ht="15.75" customHeight="1">
      <c r="C227" s="46"/>
    </row>
    <row r="228" spans="3:3" ht="15.75" customHeight="1">
      <c r="C228" s="46"/>
    </row>
    <row r="229" spans="3:3" ht="15.75" customHeight="1">
      <c r="C229" s="46"/>
    </row>
    <row r="230" spans="3:3" ht="15.75" customHeight="1">
      <c r="C230" s="46"/>
    </row>
    <row r="231" spans="3:3" ht="15.75" customHeight="1">
      <c r="C231" s="46"/>
    </row>
    <row r="232" spans="3:3" ht="15.75" customHeight="1">
      <c r="C232" s="46"/>
    </row>
    <row r="233" spans="3:3" ht="15.75" customHeight="1">
      <c r="C233" s="46"/>
    </row>
    <row r="234" spans="3:3" ht="15.75" customHeight="1">
      <c r="C234" s="46"/>
    </row>
    <row r="235" spans="3:3" ht="15.75" customHeight="1">
      <c r="C235" s="46"/>
    </row>
    <row r="236" spans="3:3" ht="15.75" customHeight="1">
      <c r="C236" s="46"/>
    </row>
    <row r="237" spans="3:3" ht="15.75" customHeight="1">
      <c r="C237" s="46"/>
    </row>
    <row r="238" spans="3:3" ht="15.75" customHeight="1">
      <c r="C238" s="46"/>
    </row>
    <row r="239" spans="3:3" ht="15.75" customHeight="1">
      <c r="C239" s="46"/>
    </row>
    <row r="240" spans="3:3" ht="15.75" customHeight="1">
      <c r="C240" s="46"/>
    </row>
    <row r="241" spans="3:3" ht="15.75" customHeight="1">
      <c r="C241" s="46"/>
    </row>
    <row r="242" spans="3:3" ht="15.75" customHeight="1">
      <c r="C242" s="46"/>
    </row>
    <row r="243" spans="3:3" ht="15.75" customHeight="1">
      <c r="C243" s="46"/>
    </row>
    <row r="244" spans="3:3" ht="15.75" customHeight="1">
      <c r="C244" s="46"/>
    </row>
    <row r="245" spans="3:3" ht="15.75" customHeight="1">
      <c r="C245" s="46"/>
    </row>
    <row r="246" spans="3:3" ht="15.75" customHeight="1">
      <c r="C246" s="46"/>
    </row>
    <row r="247" spans="3:3" ht="15.75" customHeight="1">
      <c r="C247" s="46"/>
    </row>
    <row r="248" spans="3:3" ht="15.75" customHeight="1">
      <c r="C248" s="46"/>
    </row>
    <row r="249" spans="3:3" ht="15.75" customHeight="1">
      <c r="C249" s="46"/>
    </row>
    <row r="250" spans="3:3" ht="15.75" customHeight="1">
      <c r="C250" s="46"/>
    </row>
    <row r="251" spans="3:3" ht="15.75" customHeight="1">
      <c r="C251" s="46"/>
    </row>
    <row r="252" spans="3:3" ht="15.75" customHeight="1">
      <c r="C252" s="46"/>
    </row>
    <row r="253" spans="3:3" ht="15.75" customHeight="1">
      <c r="C253" s="46"/>
    </row>
    <row r="254" spans="3:3" ht="15.75" customHeight="1">
      <c r="C254" s="46"/>
    </row>
    <row r="255" spans="3:3" ht="15.75" customHeight="1">
      <c r="C255" s="46"/>
    </row>
    <row r="256" spans="3:3" ht="15.75" customHeight="1">
      <c r="C256" s="46"/>
    </row>
    <row r="257" spans="3:3" ht="15.75" customHeight="1">
      <c r="C257" s="46"/>
    </row>
    <row r="258" spans="3:3" ht="15.75" customHeight="1">
      <c r="C258" s="46"/>
    </row>
    <row r="259" spans="3:3" ht="15.75" customHeight="1">
      <c r="C259" s="46"/>
    </row>
    <row r="260" spans="3:3" ht="15.75" customHeight="1">
      <c r="C260" s="46"/>
    </row>
    <row r="261" spans="3:3" ht="15.75" customHeight="1">
      <c r="C261" s="46"/>
    </row>
    <row r="262" spans="3:3" ht="15.75" customHeight="1">
      <c r="C262" s="46"/>
    </row>
    <row r="263" spans="3:3" ht="15.75" customHeight="1">
      <c r="C263" s="46"/>
    </row>
    <row r="264" spans="3:3" ht="15.75" customHeight="1">
      <c r="C264" s="46"/>
    </row>
    <row r="265" spans="3:3" ht="15.75" customHeight="1">
      <c r="C265" s="46"/>
    </row>
    <row r="266" spans="3:3" ht="15.75" customHeight="1">
      <c r="C266" s="46"/>
    </row>
    <row r="267" spans="3:3" ht="15.75" customHeight="1">
      <c r="C267" s="46"/>
    </row>
    <row r="268" spans="3:3" ht="15.75" customHeight="1">
      <c r="C268" s="46"/>
    </row>
    <row r="269" spans="3:3" ht="15.75" customHeight="1">
      <c r="C269" s="46"/>
    </row>
    <row r="270" spans="3:3" ht="15.75" customHeight="1">
      <c r="C270" s="46"/>
    </row>
    <row r="271" spans="3:3" ht="15.75" customHeight="1">
      <c r="C271" s="46"/>
    </row>
    <row r="272" spans="3:3" ht="15.75" customHeight="1">
      <c r="C272" s="46"/>
    </row>
    <row r="273" spans="3:3" ht="15.75" customHeight="1">
      <c r="C273" s="46"/>
    </row>
    <row r="274" spans="3:3" ht="15.75" customHeight="1">
      <c r="C274" s="46"/>
    </row>
    <row r="275" spans="3:3" ht="15.75" customHeight="1">
      <c r="C275" s="46"/>
    </row>
    <row r="276" spans="3:3" ht="15.75" customHeight="1">
      <c r="C276" s="46"/>
    </row>
    <row r="277" spans="3:3" ht="15.75" customHeight="1">
      <c r="C277" s="46"/>
    </row>
    <row r="278" spans="3:3" ht="15.75" customHeight="1">
      <c r="C278" s="46"/>
    </row>
    <row r="279" spans="3:3" ht="15.75" customHeight="1">
      <c r="C279" s="46"/>
    </row>
    <row r="280" spans="3:3" ht="15.75" customHeight="1">
      <c r="C280" s="46"/>
    </row>
    <row r="281" spans="3:3" ht="15.75" customHeight="1">
      <c r="C281" s="46"/>
    </row>
    <row r="282" spans="3:3" ht="15.75" customHeight="1">
      <c r="C282" s="46"/>
    </row>
    <row r="283" spans="3:3" ht="15.75" customHeight="1">
      <c r="C283" s="46"/>
    </row>
    <row r="284" spans="3:3" ht="15.75" customHeight="1">
      <c r="C284" s="46"/>
    </row>
    <row r="285" spans="3:3" ht="15.75" customHeight="1">
      <c r="C285" s="46"/>
    </row>
    <row r="286" spans="3:3" ht="15.75" customHeight="1">
      <c r="C286" s="46"/>
    </row>
    <row r="287" spans="3:3" ht="15.75" customHeight="1">
      <c r="C287" s="46"/>
    </row>
    <row r="288" spans="3:3" ht="15.75" customHeight="1">
      <c r="C288" s="46"/>
    </row>
    <row r="289" spans="3:3" ht="15.75" customHeight="1">
      <c r="C289" s="46"/>
    </row>
    <row r="290" spans="3:3" ht="15.75" customHeight="1">
      <c r="C290" s="46"/>
    </row>
    <row r="291" spans="3:3" ht="15.75" customHeight="1">
      <c r="C291" s="46"/>
    </row>
    <row r="292" spans="3:3" ht="15.75" customHeight="1">
      <c r="C292" s="46"/>
    </row>
    <row r="293" spans="3:3" ht="15.75" customHeight="1">
      <c r="C293" s="46"/>
    </row>
    <row r="294" spans="3:3" ht="15.75" customHeight="1">
      <c r="C294" s="46"/>
    </row>
    <row r="295" spans="3:3" ht="15.75" customHeight="1">
      <c r="C295" s="46"/>
    </row>
    <row r="296" spans="3:3" ht="15.75" customHeight="1">
      <c r="C296" s="46"/>
    </row>
    <row r="297" spans="3:3" ht="15.75" customHeight="1">
      <c r="C297" s="46"/>
    </row>
    <row r="298" spans="3:3" ht="15.75" customHeight="1">
      <c r="C298" s="46"/>
    </row>
    <row r="299" spans="3:3" ht="15.75" customHeight="1">
      <c r="C299" s="46"/>
    </row>
    <row r="300" spans="3:3" ht="15.75" customHeight="1">
      <c r="C300" s="46"/>
    </row>
    <row r="301" spans="3:3" ht="15.75" customHeight="1">
      <c r="C301" s="46"/>
    </row>
    <row r="302" spans="3:3" ht="15.75" customHeight="1">
      <c r="C302" s="46"/>
    </row>
    <row r="303" spans="3:3" ht="15.75" customHeight="1">
      <c r="C303" s="46"/>
    </row>
    <row r="304" spans="3:3" ht="15.75" customHeight="1">
      <c r="C304" s="46"/>
    </row>
    <row r="305" spans="3:3" ht="15.75" customHeight="1">
      <c r="C305" s="46"/>
    </row>
    <row r="306" spans="3:3" ht="15.75" customHeight="1">
      <c r="C306" s="46"/>
    </row>
    <row r="307" spans="3:3" ht="15.75" customHeight="1">
      <c r="C307" s="46"/>
    </row>
    <row r="308" spans="3:3" ht="15.75" customHeight="1">
      <c r="C308" s="46"/>
    </row>
    <row r="309" spans="3:3" ht="15.75" customHeight="1">
      <c r="C309" s="46"/>
    </row>
    <row r="310" spans="3:3" ht="15.75" customHeight="1">
      <c r="C310" s="46"/>
    </row>
    <row r="311" spans="3:3" ht="15.75" customHeight="1">
      <c r="C311" s="46"/>
    </row>
    <row r="312" spans="3:3" ht="15.75" customHeight="1">
      <c r="C312" s="46"/>
    </row>
    <row r="313" spans="3:3" ht="15.75" customHeight="1">
      <c r="C313" s="46"/>
    </row>
    <row r="314" spans="3:3" ht="15.75" customHeight="1">
      <c r="C314" s="46"/>
    </row>
    <row r="315" spans="3:3" ht="15.75" customHeight="1">
      <c r="C315" s="46"/>
    </row>
    <row r="316" spans="3:3" ht="15.75" customHeight="1">
      <c r="C316" s="46"/>
    </row>
    <row r="317" spans="3:3" ht="15.75" customHeight="1">
      <c r="C317" s="46"/>
    </row>
    <row r="318" spans="3:3" ht="15.75" customHeight="1">
      <c r="C318" s="46"/>
    </row>
    <row r="319" spans="3:3" ht="15.75" customHeight="1">
      <c r="C319" s="46"/>
    </row>
    <row r="320" spans="3:3" ht="15.75" customHeight="1">
      <c r="C320" s="46"/>
    </row>
    <row r="321" spans="3:3" ht="15.75" customHeight="1">
      <c r="C321" s="46"/>
    </row>
    <row r="322" spans="3:3" ht="15.75" customHeight="1">
      <c r="C322" s="46"/>
    </row>
    <row r="323" spans="3:3" ht="15.75" customHeight="1">
      <c r="C323" s="46"/>
    </row>
    <row r="324" spans="3:3" ht="15.75" customHeight="1">
      <c r="C324" s="46"/>
    </row>
    <row r="325" spans="3:3" ht="15.75" customHeight="1">
      <c r="C325" s="46"/>
    </row>
    <row r="326" spans="3:3" ht="15.75" customHeight="1">
      <c r="C326" s="46"/>
    </row>
    <row r="327" spans="3:3" ht="15.75" customHeight="1">
      <c r="C327" s="46"/>
    </row>
    <row r="328" spans="3:3" ht="15.75" customHeight="1">
      <c r="C328" s="46"/>
    </row>
    <row r="329" spans="3:3" ht="15.75" customHeight="1">
      <c r="C329" s="46"/>
    </row>
    <row r="330" spans="3:3" ht="15.75" customHeight="1">
      <c r="C330" s="46"/>
    </row>
    <row r="331" spans="3:3" ht="15.75" customHeight="1">
      <c r="C331" s="46"/>
    </row>
    <row r="332" spans="3:3" ht="15.75" customHeight="1">
      <c r="C332" s="46"/>
    </row>
    <row r="333" spans="3:3" ht="15.75" customHeight="1">
      <c r="C333" s="46"/>
    </row>
    <row r="334" spans="3:3" ht="15.75" customHeight="1">
      <c r="C334" s="46"/>
    </row>
    <row r="335" spans="3:3" ht="15.75" customHeight="1">
      <c r="C335" s="46"/>
    </row>
    <row r="336" spans="3:3" ht="15.75" customHeight="1">
      <c r="C336" s="46"/>
    </row>
    <row r="337" spans="3:3" ht="15.75" customHeight="1">
      <c r="C337" s="46"/>
    </row>
    <row r="338" spans="3:3" ht="15.75" customHeight="1">
      <c r="C338" s="46"/>
    </row>
    <row r="339" spans="3:3" ht="15.75" customHeight="1">
      <c r="C339" s="46"/>
    </row>
    <row r="340" spans="3:3" ht="15.75" customHeight="1">
      <c r="C340" s="46"/>
    </row>
    <row r="341" spans="3:3" ht="15.75" customHeight="1">
      <c r="C341" s="46"/>
    </row>
    <row r="342" spans="3:3" ht="15.75" customHeight="1">
      <c r="C342" s="46"/>
    </row>
    <row r="343" spans="3:3" ht="15.75" customHeight="1">
      <c r="C343" s="46"/>
    </row>
    <row r="344" spans="3:3" ht="15.75" customHeight="1">
      <c r="C344" s="46"/>
    </row>
    <row r="345" spans="3:3" ht="15.75" customHeight="1">
      <c r="C345" s="46"/>
    </row>
    <row r="346" spans="3:3" ht="15.75" customHeight="1">
      <c r="C346" s="46"/>
    </row>
    <row r="347" spans="3:3" ht="15.75" customHeight="1">
      <c r="C347" s="46"/>
    </row>
    <row r="348" spans="3:3" ht="15.75" customHeight="1">
      <c r="C348" s="46"/>
    </row>
    <row r="349" spans="3:3" ht="15.75" customHeight="1">
      <c r="C349" s="46"/>
    </row>
    <row r="350" spans="3:3" ht="15.75" customHeight="1">
      <c r="C350" s="46"/>
    </row>
    <row r="351" spans="3:3" ht="15.75" customHeight="1">
      <c r="C351" s="46"/>
    </row>
    <row r="352" spans="3:3" ht="15.75" customHeight="1">
      <c r="C352" s="46"/>
    </row>
    <row r="353" spans="3:3" ht="15.75" customHeight="1">
      <c r="C353" s="46"/>
    </row>
    <row r="354" spans="3:3" ht="15.75" customHeight="1">
      <c r="C354" s="46"/>
    </row>
    <row r="355" spans="3:3" ht="15.75" customHeight="1">
      <c r="C355" s="46"/>
    </row>
    <row r="356" spans="3:3" ht="15.75" customHeight="1">
      <c r="C356" s="46"/>
    </row>
    <row r="357" spans="3:3" ht="15.75" customHeight="1">
      <c r="C357" s="46"/>
    </row>
    <row r="358" spans="3:3" ht="15.75" customHeight="1">
      <c r="C358" s="46"/>
    </row>
    <row r="359" spans="3:3" ht="15.75" customHeight="1">
      <c r="C359" s="46"/>
    </row>
    <row r="360" spans="3:3" ht="15.75" customHeight="1">
      <c r="C360" s="46"/>
    </row>
    <row r="361" spans="3:3" ht="15.75" customHeight="1">
      <c r="C361" s="46"/>
    </row>
    <row r="362" spans="3:3" ht="15.75" customHeight="1">
      <c r="C362" s="46"/>
    </row>
    <row r="363" spans="3:3" ht="15.75" customHeight="1">
      <c r="C363" s="46"/>
    </row>
    <row r="364" spans="3:3" ht="15.75" customHeight="1">
      <c r="C364" s="46"/>
    </row>
    <row r="365" spans="3:3" ht="15.75" customHeight="1">
      <c r="C365" s="46"/>
    </row>
    <row r="366" spans="3:3" ht="15.75" customHeight="1">
      <c r="C366" s="46"/>
    </row>
    <row r="367" spans="3:3" ht="15.75" customHeight="1">
      <c r="C367" s="46"/>
    </row>
    <row r="368" spans="3:3" ht="15.75" customHeight="1">
      <c r="C368" s="46"/>
    </row>
    <row r="369" spans="3:3" ht="15.75" customHeight="1">
      <c r="C369" s="46"/>
    </row>
    <row r="370" spans="3:3" ht="15.75" customHeight="1">
      <c r="C370" s="46"/>
    </row>
    <row r="371" spans="3:3" ht="15.75" customHeight="1">
      <c r="C371" s="46"/>
    </row>
    <row r="372" spans="3:3" ht="15.75" customHeight="1">
      <c r="C372" s="46"/>
    </row>
    <row r="373" spans="3:3" ht="15.75" customHeight="1">
      <c r="C373" s="46"/>
    </row>
    <row r="374" spans="3:3" ht="15.75" customHeight="1">
      <c r="C374" s="46"/>
    </row>
    <row r="375" spans="3:3" ht="15.75" customHeight="1">
      <c r="C375" s="46"/>
    </row>
    <row r="376" spans="3:3" ht="15.75" customHeight="1">
      <c r="C376" s="46"/>
    </row>
    <row r="377" spans="3:3" ht="15.75" customHeight="1">
      <c r="C377" s="46"/>
    </row>
    <row r="378" spans="3:3" ht="15.75" customHeight="1">
      <c r="C378" s="46"/>
    </row>
    <row r="379" spans="3:3" ht="15.75" customHeight="1">
      <c r="C379" s="46"/>
    </row>
    <row r="380" spans="3:3" ht="15.75" customHeight="1">
      <c r="C380" s="46"/>
    </row>
    <row r="381" spans="3:3" ht="15.75" customHeight="1">
      <c r="C381" s="46"/>
    </row>
    <row r="382" spans="3:3" ht="15.75" customHeight="1">
      <c r="C382" s="46"/>
    </row>
    <row r="383" spans="3:3" ht="15.75" customHeight="1">
      <c r="C383" s="46"/>
    </row>
    <row r="384" spans="3:3" ht="15.75" customHeight="1">
      <c r="C384" s="46"/>
    </row>
    <row r="385" spans="3:3" ht="15.75" customHeight="1">
      <c r="C385" s="46"/>
    </row>
    <row r="386" spans="3:3" ht="15.75" customHeight="1">
      <c r="C386" s="46"/>
    </row>
    <row r="387" spans="3:3" ht="15.75" customHeight="1">
      <c r="C387" s="46"/>
    </row>
    <row r="388" spans="3:3" ht="15.75" customHeight="1">
      <c r="C388" s="46"/>
    </row>
    <row r="389" spans="3:3" ht="15.75" customHeight="1">
      <c r="C389" s="46"/>
    </row>
    <row r="390" spans="3:3" ht="15.75" customHeight="1">
      <c r="C390" s="46"/>
    </row>
    <row r="391" spans="3:3" ht="15.75" customHeight="1">
      <c r="C391" s="46"/>
    </row>
    <row r="392" spans="3:3" ht="15.75" customHeight="1">
      <c r="C392" s="46"/>
    </row>
    <row r="393" spans="3:3" ht="15.75" customHeight="1">
      <c r="C393" s="46"/>
    </row>
    <row r="394" spans="3:3" ht="15.75" customHeight="1">
      <c r="C394" s="46"/>
    </row>
    <row r="395" spans="3:3" ht="15.75" customHeight="1">
      <c r="C395" s="46"/>
    </row>
    <row r="396" spans="3:3" ht="15.75" customHeight="1">
      <c r="C396" s="46"/>
    </row>
    <row r="397" spans="3:3" ht="15.75" customHeight="1">
      <c r="C397" s="46"/>
    </row>
    <row r="398" spans="3:3" ht="15.75" customHeight="1">
      <c r="C398" s="46"/>
    </row>
    <row r="399" spans="3:3" ht="15.75" customHeight="1">
      <c r="C399" s="46"/>
    </row>
    <row r="400" spans="3:3" ht="15.75" customHeight="1">
      <c r="C400" s="46"/>
    </row>
    <row r="401" spans="3:3" ht="15.75" customHeight="1">
      <c r="C401" s="46"/>
    </row>
    <row r="402" spans="3:3" ht="15.75" customHeight="1">
      <c r="C402" s="46"/>
    </row>
    <row r="403" spans="3:3" ht="15.75" customHeight="1">
      <c r="C403" s="46"/>
    </row>
    <row r="404" spans="3:3" ht="15.75" customHeight="1">
      <c r="C404" s="46"/>
    </row>
    <row r="405" spans="3:3" ht="15.75" customHeight="1">
      <c r="C405" s="46"/>
    </row>
    <row r="406" spans="3:3" ht="15.75" customHeight="1">
      <c r="C406" s="46"/>
    </row>
    <row r="407" spans="3:3" ht="15.75" customHeight="1">
      <c r="C407" s="46"/>
    </row>
    <row r="408" spans="3:3" ht="15.75" customHeight="1">
      <c r="C408" s="46"/>
    </row>
    <row r="409" spans="3:3" ht="15.75" customHeight="1">
      <c r="C409" s="46"/>
    </row>
    <row r="410" spans="3:3" ht="15.75" customHeight="1">
      <c r="C410" s="46"/>
    </row>
    <row r="411" spans="3:3" ht="15.75" customHeight="1">
      <c r="C411" s="46"/>
    </row>
    <row r="412" spans="3:3" ht="15.75" customHeight="1">
      <c r="C412" s="46"/>
    </row>
    <row r="413" spans="3:3" ht="15.75" customHeight="1">
      <c r="C413" s="46"/>
    </row>
    <row r="414" spans="3:3" ht="15.75" customHeight="1">
      <c r="C414" s="46"/>
    </row>
    <row r="415" spans="3:3" ht="15.75" customHeight="1">
      <c r="C415" s="46"/>
    </row>
    <row r="416" spans="3:3" ht="15.75" customHeight="1">
      <c r="C416" s="46"/>
    </row>
    <row r="417" spans="3:3" ht="15.75" customHeight="1">
      <c r="C417" s="46"/>
    </row>
    <row r="418" spans="3:3" ht="15.75" customHeight="1">
      <c r="C418" s="46"/>
    </row>
    <row r="419" spans="3:3" ht="15.75" customHeight="1">
      <c r="C419" s="46"/>
    </row>
    <row r="420" spans="3:3" ht="15.75" customHeight="1">
      <c r="C420" s="46"/>
    </row>
    <row r="421" spans="3:3" ht="15.75" customHeight="1">
      <c r="C421" s="46"/>
    </row>
    <row r="422" spans="3:3" ht="15.75" customHeight="1">
      <c r="C422" s="46"/>
    </row>
    <row r="423" spans="3:3" ht="15.75" customHeight="1">
      <c r="C423" s="46"/>
    </row>
    <row r="424" spans="3:3" ht="15.75" customHeight="1">
      <c r="C424" s="46"/>
    </row>
    <row r="425" spans="3:3" ht="15.75" customHeight="1">
      <c r="C425" s="46"/>
    </row>
    <row r="426" spans="3:3" ht="15.75" customHeight="1">
      <c r="C426" s="46"/>
    </row>
    <row r="427" spans="3:3" ht="15.75" customHeight="1">
      <c r="C427" s="46"/>
    </row>
    <row r="428" spans="3:3" ht="15.75" customHeight="1">
      <c r="C428" s="46"/>
    </row>
    <row r="429" spans="3:3" ht="15.75" customHeight="1">
      <c r="C429" s="46"/>
    </row>
    <row r="430" spans="3:3" ht="15.75" customHeight="1">
      <c r="C430" s="46"/>
    </row>
    <row r="431" spans="3:3" ht="15.75" customHeight="1">
      <c r="C431" s="46"/>
    </row>
    <row r="432" spans="3:3" ht="15.75" customHeight="1">
      <c r="C432" s="46"/>
    </row>
    <row r="433" spans="3:3" ht="15.75" customHeight="1">
      <c r="C433" s="46"/>
    </row>
    <row r="434" spans="3:3" ht="15.75" customHeight="1">
      <c r="C434" s="46"/>
    </row>
    <row r="435" spans="3:3" ht="15.75" customHeight="1">
      <c r="C435" s="46"/>
    </row>
    <row r="436" spans="3:3" ht="15.75" customHeight="1">
      <c r="C436" s="46"/>
    </row>
    <row r="437" spans="3:3" ht="15.75" customHeight="1">
      <c r="C437" s="46"/>
    </row>
    <row r="438" spans="3:3" ht="15.75" customHeight="1">
      <c r="C438" s="46"/>
    </row>
    <row r="439" spans="3:3" ht="15.75" customHeight="1">
      <c r="C439" s="46"/>
    </row>
    <row r="440" spans="3:3" ht="15.75" customHeight="1">
      <c r="C440" s="46"/>
    </row>
    <row r="441" spans="3:3" ht="15.75" customHeight="1">
      <c r="C441" s="46"/>
    </row>
    <row r="442" spans="3:3" ht="15.75" customHeight="1">
      <c r="C442" s="46"/>
    </row>
    <row r="443" spans="3:3" ht="15.75" customHeight="1">
      <c r="C443" s="46"/>
    </row>
    <row r="444" spans="3:3" ht="15.75" customHeight="1">
      <c r="C444" s="46"/>
    </row>
    <row r="445" spans="3:3" ht="15.75" customHeight="1">
      <c r="C445" s="46"/>
    </row>
    <row r="446" spans="3:3" ht="15.75" customHeight="1">
      <c r="C446" s="46"/>
    </row>
    <row r="447" spans="3:3" ht="15.75" customHeight="1">
      <c r="C447" s="46"/>
    </row>
    <row r="448" spans="3:3" ht="15.75" customHeight="1">
      <c r="C448" s="46"/>
    </row>
    <row r="449" spans="3:3" ht="15.75" customHeight="1">
      <c r="C449" s="46"/>
    </row>
    <row r="450" spans="3:3" ht="15.75" customHeight="1">
      <c r="C450" s="46"/>
    </row>
    <row r="451" spans="3:3" ht="15.75" customHeight="1">
      <c r="C451" s="46"/>
    </row>
    <row r="452" spans="3:3" ht="15.75" customHeight="1">
      <c r="C452" s="46"/>
    </row>
    <row r="453" spans="3:3" ht="15.75" customHeight="1">
      <c r="C453" s="46"/>
    </row>
    <row r="454" spans="3:3" ht="15.75" customHeight="1">
      <c r="C454" s="46"/>
    </row>
    <row r="455" spans="3:3" ht="15.75" customHeight="1">
      <c r="C455" s="46"/>
    </row>
    <row r="456" spans="3:3" ht="15.75" customHeight="1">
      <c r="C456" s="46"/>
    </row>
    <row r="457" spans="3:3" ht="15.75" customHeight="1">
      <c r="C457" s="46"/>
    </row>
    <row r="458" spans="3:3" ht="15.75" customHeight="1">
      <c r="C458" s="46"/>
    </row>
    <row r="459" spans="3:3" ht="15.75" customHeight="1">
      <c r="C459" s="46"/>
    </row>
    <row r="460" spans="3:3" ht="15.75" customHeight="1">
      <c r="C460" s="46"/>
    </row>
    <row r="461" spans="3:3" ht="15.75" customHeight="1">
      <c r="C461" s="46"/>
    </row>
    <row r="462" spans="3:3" ht="15.75" customHeight="1">
      <c r="C462" s="46"/>
    </row>
    <row r="463" spans="3:3" ht="15.75" customHeight="1">
      <c r="C463" s="46"/>
    </row>
    <row r="464" spans="3:3" ht="15.75" customHeight="1">
      <c r="C464" s="46"/>
    </row>
    <row r="465" spans="3:3" ht="15.75" customHeight="1">
      <c r="C465" s="46"/>
    </row>
    <row r="466" spans="3:3" ht="15.75" customHeight="1">
      <c r="C466" s="46"/>
    </row>
    <row r="467" spans="3:3" ht="15.75" customHeight="1">
      <c r="C467" s="46"/>
    </row>
    <row r="468" spans="3:3" ht="15.75" customHeight="1">
      <c r="C468" s="46"/>
    </row>
    <row r="469" spans="3:3" ht="15.75" customHeight="1">
      <c r="C469" s="46"/>
    </row>
    <row r="470" spans="3:3" ht="15.75" customHeight="1">
      <c r="C470" s="46"/>
    </row>
    <row r="471" spans="3:3" ht="15.75" customHeight="1">
      <c r="C471" s="46"/>
    </row>
    <row r="472" spans="3:3" ht="15.75" customHeight="1">
      <c r="C472" s="46"/>
    </row>
    <row r="473" spans="3:3" ht="15.75" customHeight="1">
      <c r="C473" s="46"/>
    </row>
    <row r="474" spans="3:3" ht="15.75" customHeight="1">
      <c r="C474" s="46"/>
    </row>
    <row r="475" spans="3:3" ht="15.75" customHeight="1">
      <c r="C475" s="46"/>
    </row>
    <row r="476" spans="3:3" ht="15.75" customHeight="1">
      <c r="C476" s="46"/>
    </row>
    <row r="477" spans="3:3" ht="15.75" customHeight="1">
      <c r="C477" s="46"/>
    </row>
    <row r="478" spans="3:3" ht="15.75" customHeight="1">
      <c r="C478" s="46"/>
    </row>
    <row r="479" spans="3:3" ht="15.75" customHeight="1">
      <c r="C479" s="46"/>
    </row>
    <row r="480" spans="3:3" ht="15.75" customHeight="1">
      <c r="C480" s="46"/>
    </row>
    <row r="481" spans="3:3" ht="15.75" customHeight="1">
      <c r="C481" s="46"/>
    </row>
    <row r="482" spans="3:3" ht="15.75" customHeight="1">
      <c r="C482" s="46"/>
    </row>
    <row r="483" spans="3:3" ht="15.75" customHeight="1">
      <c r="C483" s="46"/>
    </row>
    <row r="484" spans="3:3" ht="15.75" customHeight="1">
      <c r="C484" s="46"/>
    </row>
    <row r="485" spans="3:3" ht="15.75" customHeight="1">
      <c r="C485" s="46"/>
    </row>
    <row r="486" spans="3:3" ht="15.75" customHeight="1">
      <c r="C486" s="46"/>
    </row>
    <row r="487" spans="3:3" ht="15.75" customHeight="1">
      <c r="C487" s="46"/>
    </row>
    <row r="488" spans="3:3" ht="15.75" customHeight="1">
      <c r="C488" s="46"/>
    </row>
    <row r="489" spans="3:3" ht="15.75" customHeight="1">
      <c r="C489" s="46"/>
    </row>
    <row r="490" spans="3:3" ht="15.75" customHeight="1">
      <c r="C490" s="46"/>
    </row>
    <row r="491" spans="3:3" ht="15.75" customHeight="1">
      <c r="C491" s="46"/>
    </row>
    <row r="492" spans="3:3" ht="15.75" customHeight="1">
      <c r="C492" s="46"/>
    </row>
    <row r="493" spans="3:3" ht="15.75" customHeight="1">
      <c r="C493" s="46"/>
    </row>
    <row r="494" spans="3:3" ht="15.75" customHeight="1">
      <c r="C494" s="46"/>
    </row>
    <row r="495" spans="3:3" ht="15.75" customHeight="1">
      <c r="C495" s="46"/>
    </row>
    <row r="496" spans="3:3" ht="15.75" customHeight="1">
      <c r="C496" s="46"/>
    </row>
    <row r="497" spans="3:3" ht="15.75" customHeight="1">
      <c r="C497" s="46"/>
    </row>
    <row r="498" spans="3:3" ht="15.75" customHeight="1">
      <c r="C498" s="46"/>
    </row>
    <row r="499" spans="3:3" ht="15.75" customHeight="1">
      <c r="C499" s="46"/>
    </row>
    <row r="500" spans="3:3" ht="15.75" customHeight="1">
      <c r="C500" s="46"/>
    </row>
    <row r="501" spans="3:3" ht="15.75" customHeight="1">
      <c r="C501" s="46"/>
    </row>
    <row r="502" spans="3:3" ht="15.75" customHeight="1">
      <c r="C502" s="46"/>
    </row>
    <row r="503" spans="3:3" ht="15.75" customHeight="1">
      <c r="C503" s="46"/>
    </row>
    <row r="504" spans="3:3" ht="15.75" customHeight="1">
      <c r="C504" s="46"/>
    </row>
    <row r="505" spans="3:3" ht="15.75" customHeight="1">
      <c r="C505" s="46"/>
    </row>
    <row r="506" spans="3:3" ht="15.75" customHeight="1">
      <c r="C506" s="46"/>
    </row>
    <row r="507" spans="3:3" ht="15.75" customHeight="1">
      <c r="C507" s="46"/>
    </row>
    <row r="508" spans="3:3" ht="15.75" customHeight="1">
      <c r="C508" s="46"/>
    </row>
    <row r="509" spans="3:3" ht="15.75" customHeight="1">
      <c r="C509" s="46"/>
    </row>
    <row r="510" spans="3:3" ht="15.75" customHeight="1">
      <c r="C510" s="46"/>
    </row>
    <row r="511" spans="3:3" ht="15.75" customHeight="1">
      <c r="C511" s="46"/>
    </row>
    <row r="512" spans="3:3" ht="15.75" customHeight="1">
      <c r="C512" s="46"/>
    </row>
    <row r="513" spans="3:3" ht="15.75" customHeight="1">
      <c r="C513" s="46"/>
    </row>
    <row r="514" spans="3:3" ht="15.75" customHeight="1">
      <c r="C514" s="46"/>
    </row>
    <row r="515" spans="3:3" ht="15.75" customHeight="1">
      <c r="C515" s="46"/>
    </row>
    <row r="516" spans="3:3" ht="15.75" customHeight="1">
      <c r="C516" s="46"/>
    </row>
    <row r="517" spans="3:3" ht="15.75" customHeight="1">
      <c r="C517" s="46"/>
    </row>
    <row r="518" spans="3:3" ht="15.75" customHeight="1">
      <c r="C518" s="46"/>
    </row>
    <row r="519" spans="3:3" ht="15.75" customHeight="1">
      <c r="C519" s="46"/>
    </row>
    <row r="520" spans="3:3" ht="15.75" customHeight="1">
      <c r="C520" s="46"/>
    </row>
    <row r="521" spans="3:3" ht="15.75" customHeight="1">
      <c r="C521" s="46"/>
    </row>
    <row r="522" spans="3:3" ht="15.75" customHeight="1">
      <c r="C522" s="46"/>
    </row>
    <row r="523" spans="3:3" ht="15.75" customHeight="1">
      <c r="C523" s="46"/>
    </row>
    <row r="524" spans="3:3" ht="15.75" customHeight="1">
      <c r="C524" s="46"/>
    </row>
    <row r="525" spans="3:3" ht="15.75" customHeight="1">
      <c r="C525" s="46"/>
    </row>
    <row r="526" spans="3:3" ht="15.75" customHeight="1">
      <c r="C526" s="46"/>
    </row>
    <row r="527" spans="3:3" ht="15.75" customHeight="1">
      <c r="C527" s="46"/>
    </row>
    <row r="528" spans="3:3" ht="15.75" customHeight="1">
      <c r="C528" s="46"/>
    </row>
    <row r="529" spans="3:3" ht="15.75" customHeight="1">
      <c r="C529" s="46"/>
    </row>
    <row r="530" spans="3:3" ht="15.75" customHeight="1">
      <c r="C530" s="46"/>
    </row>
    <row r="531" spans="3:3" ht="15.75" customHeight="1">
      <c r="C531" s="46"/>
    </row>
    <row r="532" spans="3:3" ht="15.75" customHeight="1">
      <c r="C532" s="46"/>
    </row>
    <row r="533" spans="3:3" ht="15.75" customHeight="1">
      <c r="C533" s="46"/>
    </row>
    <row r="534" spans="3:3" ht="15.75" customHeight="1">
      <c r="C534" s="46"/>
    </row>
    <row r="535" spans="3:3" ht="15.75" customHeight="1">
      <c r="C535" s="46"/>
    </row>
    <row r="536" spans="3:3" ht="15.75" customHeight="1">
      <c r="C536" s="46"/>
    </row>
    <row r="537" spans="3:3" ht="15.75" customHeight="1">
      <c r="C537" s="46"/>
    </row>
    <row r="538" spans="3:3" ht="15.75" customHeight="1">
      <c r="C538" s="46"/>
    </row>
    <row r="539" spans="3:3" ht="15.75" customHeight="1">
      <c r="C539" s="46"/>
    </row>
    <row r="540" spans="3:3" ht="15.75" customHeight="1">
      <c r="C540" s="46"/>
    </row>
    <row r="541" spans="3:3" ht="15.75" customHeight="1">
      <c r="C541" s="46"/>
    </row>
    <row r="542" spans="3:3" ht="15.75" customHeight="1">
      <c r="C542" s="46"/>
    </row>
    <row r="543" spans="3:3" ht="15.75" customHeight="1">
      <c r="C543" s="46"/>
    </row>
    <row r="544" spans="3:3" ht="15.75" customHeight="1">
      <c r="C544" s="46"/>
    </row>
    <row r="545" spans="3:3" ht="15.75" customHeight="1">
      <c r="C545" s="46"/>
    </row>
    <row r="546" spans="3:3" ht="15.75" customHeight="1">
      <c r="C546" s="46"/>
    </row>
    <row r="547" spans="3:3" ht="15.75" customHeight="1">
      <c r="C547" s="46"/>
    </row>
    <row r="548" spans="3:3" ht="15.75" customHeight="1">
      <c r="C548" s="46"/>
    </row>
    <row r="549" spans="3:3" ht="15.75" customHeight="1">
      <c r="C549" s="46"/>
    </row>
    <row r="550" spans="3:3" ht="15.75" customHeight="1">
      <c r="C550" s="46"/>
    </row>
    <row r="551" spans="3:3" ht="15.75" customHeight="1">
      <c r="C551" s="46"/>
    </row>
    <row r="552" spans="3:3" ht="15.75" customHeight="1">
      <c r="C552" s="46"/>
    </row>
    <row r="553" spans="3:3" ht="15.75" customHeight="1">
      <c r="C553" s="46"/>
    </row>
    <row r="554" spans="3:3" ht="15.75" customHeight="1">
      <c r="C554" s="46"/>
    </row>
    <row r="555" spans="3:3" ht="15.75" customHeight="1">
      <c r="C555" s="46"/>
    </row>
    <row r="556" spans="3:3" ht="15.75" customHeight="1">
      <c r="C556" s="46"/>
    </row>
    <row r="557" spans="3:3" ht="15.75" customHeight="1">
      <c r="C557" s="46"/>
    </row>
    <row r="558" spans="3:3" ht="15.75" customHeight="1">
      <c r="C558" s="46"/>
    </row>
    <row r="559" spans="3:3" ht="15.75" customHeight="1">
      <c r="C559" s="46"/>
    </row>
    <row r="560" spans="3:3" ht="15.75" customHeight="1">
      <c r="C560" s="46"/>
    </row>
    <row r="561" spans="3:3" ht="15.75" customHeight="1">
      <c r="C561" s="46"/>
    </row>
    <row r="562" spans="3:3" ht="15.75" customHeight="1">
      <c r="C562" s="46"/>
    </row>
    <row r="563" spans="3:3" ht="15.75" customHeight="1">
      <c r="C563" s="46"/>
    </row>
    <row r="564" spans="3:3" ht="15.75" customHeight="1">
      <c r="C564" s="46"/>
    </row>
    <row r="565" spans="3:3" ht="15.75" customHeight="1">
      <c r="C565" s="46"/>
    </row>
    <row r="566" spans="3:3" ht="15.75" customHeight="1">
      <c r="C566" s="46"/>
    </row>
    <row r="567" spans="3:3" ht="15.75" customHeight="1">
      <c r="C567" s="46"/>
    </row>
    <row r="568" spans="3:3" ht="15.75" customHeight="1">
      <c r="C568" s="46"/>
    </row>
    <row r="569" spans="3:3" ht="15.75" customHeight="1">
      <c r="C569" s="46"/>
    </row>
    <row r="570" spans="3:3" ht="15.75" customHeight="1">
      <c r="C570" s="46"/>
    </row>
    <row r="571" spans="3:3" ht="15.75" customHeight="1">
      <c r="C571" s="46"/>
    </row>
    <row r="572" spans="3:3" ht="15.75" customHeight="1">
      <c r="C572" s="46"/>
    </row>
    <row r="573" spans="3:3" ht="15.75" customHeight="1">
      <c r="C573" s="46"/>
    </row>
    <row r="574" spans="3:3" ht="15.75" customHeight="1">
      <c r="C574" s="46"/>
    </row>
    <row r="575" spans="3:3" ht="15.75" customHeight="1">
      <c r="C575" s="46"/>
    </row>
    <row r="576" spans="3:3" ht="15.75" customHeight="1">
      <c r="C576" s="46"/>
    </row>
    <row r="577" spans="3:3" ht="15.75" customHeight="1">
      <c r="C577" s="46"/>
    </row>
    <row r="578" spans="3:3" ht="15.75" customHeight="1">
      <c r="C578" s="46"/>
    </row>
    <row r="579" spans="3:3" ht="15.75" customHeight="1">
      <c r="C579" s="46"/>
    </row>
    <row r="580" spans="3:3" ht="15.75" customHeight="1">
      <c r="C580" s="46"/>
    </row>
    <row r="581" spans="3:3" ht="15.75" customHeight="1">
      <c r="C581" s="46"/>
    </row>
    <row r="582" spans="3:3" ht="15.75" customHeight="1">
      <c r="C582" s="46"/>
    </row>
    <row r="583" spans="3:3" ht="15.75" customHeight="1">
      <c r="C583" s="46"/>
    </row>
    <row r="584" spans="3:3" ht="15.75" customHeight="1">
      <c r="C584" s="46"/>
    </row>
    <row r="585" spans="3:3" ht="15.75" customHeight="1">
      <c r="C585" s="46"/>
    </row>
    <row r="586" spans="3:3" ht="15.75" customHeight="1">
      <c r="C586" s="46"/>
    </row>
    <row r="587" spans="3:3" ht="15.75" customHeight="1">
      <c r="C587" s="46"/>
    </row>
    <row r="588" spans="3:3" ht="15.75" customHeight="1">
      <c r="C588" s="46"/>
    </row>
    <row r="589" spans="3:3" ht="15.75" customHeight="1">
      <c r="C589" s="46"/>
    </row>
    <row r="590" spans="3:3" ht="15.75" customHeight="1">
      <c r="C590" s="46"/>
    </row>
    <row r="591" spans="3:3" ht="15.75" customHeight="1">
      <c r="C591" s="46"/>
    </row>
    <row r="592" spans="3:3" ht="15.75" customHeight="1">
      <c r="C592" s="46"/>
    </row>
    <row r="593" spans="3:3" ht="15.75" customHeight="1">
      <c r="C593" s="46"/>
    </row>
    <row r="594" spans="3:3" ht="15.75" customHeight="1">
      <c r="C594" s="46"/>
    </row>
    <row r="595" spans="3:3" ht="15.75" customHeight="1">
      <c r="C595" s="46"/>
    </row>
    <row r="596" spans="3:3" ht="15.75" customHeight="1">
      <c r="C596" s="46"/>
    </row>
    <row r="597" spans="3:3" ht="15.75" customHeight="1">
      <c r="C597" s="46"/>
    </row>
    <row r="598" spans="3:3" ht="15.75" customHeight="1">
      <c r="C598" s="46"/>
    </row>
    <row r="599" spans="3:3" ht="15.75" customHeight="1">
      <c r="C599" s="46"/>
    </row>
    <row r="600" spans="3:3" ht="15.75" customHeight="1">
      <c r="C600" s="46"/>
    </row>
    <row r="601" spans="3:3" ht="15.75" customHeight="1">
      <c r="C601" s="46"/>
    </row>
    <row r="602" spans="3:3" ht="15.75" customHeight="1">
      <c r="C602" s="46"/>
    </row>
    <row r="603" spans="3:3" ht="15.75" customHeight="1">
      <c r="C603" s="46"/>
    </row>
    <row r="604" spans="3:3" ht="15.75" customHeight="1">
      <c r="C604" s="46"/>
    </row>
    <row r="605" spans="3:3" ht="15.75" customHeight="1">
      <c r="C605" s="46"/>
    </row>
    <row r="606" spans="3:3" ht="15.75" customHeight="1">
      <c r="C606" s="46"/>
    </row>
    <row r="607" spans="3:3" ht="15.75" customHeight="1">
      <c r="C607" s="46"/>
    </row>
    <row r="608" spans="3:3" ht="15.75" customHeight="1">
      <c r="C608" s="46"/>
    </row>
    <row r="609" spans="3:3" ht="15.75" customHeight="1">
      <c r="C609" s="46"/>
    </row>
    <row r="610" spans="3:3" ht="15.75" customHeight="1">
      <c r="C610" s="46"/>
    </row>
    <row r="611" spans="3:3" ht="15.75" customHeight="1">
      <c r="C611" s="46"/>
    </row>
    <row r="612" spans="3:3" ht="15.75" customHeight="1">
      <c r="C612" s="46"/>
    </row>
    <row r="613" spans="3:3" ht="15.75" customHeight="1">
      <c r="C613" s="46"/>
    </row>
    <row r="614" spans="3:3" ht="15.75" customHeight="1">
      <c r="C614" s="46"/>
    </row>
    <row r="615" spans="3:3" ht="15.75" customHeight="1">
      <c r="C615" s="46"/>
    </row>
    <row r="616" spans="3:3" ht="15.75" customHeight="1">
      <c r="C616" s="46"/>
    </row>
    <row r="617" spans="3:3" ht="15.75" customHeight="1">
      <c r="C617" s="46"/>
    </row>
    <row r="618" spans="3:3" ht="15.75" customHeight="1">
      <c r="C618" s="46"/>
    </row>
    <row r="619" spans="3:3" ht="15.75" customHeight="1">
      <c r="C619" s="46"/>
    </row>
    <row r="620" spans="3:3" ht="15.75" customHeight="1">
      <c r="C620" s="46"/>
    </row>
    <row r="621" spans="3:3" ht="15.75" customHeight="1">
      <c r="C621" s="46"/>
    </row>
    <row r="622" spans="3:3" ht="15.75" customHeight="1">
      <c r="C622" s="46"/>
    </row>
    <row r="623" spans="3:3" ht="15.75" customHeight="1">
      <c r="C623" s="46"/>
    </row>
    <row r="624" spans="3:3" ht="15.75" customHeight="1">
      <c r="C624" s="46"/>
    </row>
    <row r="625" spans="3:3" ht="15.75" customHeight="1">
      <c r="C625" s="46"/>
    </row>
    <row r="626" spans="3:3" ht="15.75" customHeight="1">
      <c r="C626" s="46"/>
    </row>
    <row r="627" spans="3:3" ht="15.75" customHeight="1">
      <c r="C627" s="46"/>
    </row>
    <row r="628" spans="3:3" ht="15.75" customHeight="1">
      <c r="C628" s="46"/>
    </row>
    <row r="629" spans="3:3" ht="15.75" customHeight="1">
      <c r="C629" s="46"/>
    </row>
    <row r="630" spans="3:3" ht="15.75" customHeight="1">
      <c r="C630" s="46"/>
    </row>
    <row r="631" spans="3:3" ht="15.75" customHeight="1">
      <c r="C631" s="46"/>
    </row>
    <row r="632" spans="3:3" ht="15.75" customHeight="1">
      <c r="C632" s="46"/>
    </row>
    <row r="633" spans="3:3" ht="15.75" customHeight="1">
      <c r="C633" s="46"/>
    </row>
    <row r="634" spans="3:3" ht="15.75" customHeight="1">
      <c r="C634" s="46"/>
    </row>
    <row r="635" spans="3:3" ht="15.75" customHeight="1">
      <c r="C635" s="46"/>
    </row>
    <row r="636" spans="3:3" ht="15.75" customHeight="1">
      <c r="C636" s="46"/>
    </row>
    <row r="637" spans="3:3" ht="15.75" customHeight="1">
      <c r="C637" s="46"/>
    </row>
    <row r="638" spans="3:3" ht="15.75" customHeight="1">
      <c r="C638" s="46"/>
    </row>
    <row r="639" spans="3:3" ht="15.75" customHeight="1">
      <c r="C639" s="46"/>
    </row>
    <row r="640" spans="3:3" ht="15.75" customHeight="1">
      <c r="C640" s="46"/>
    </row>
    <row r="641" spans="3:3" ht="15.75" customHeight="1">
      <c r="C641" s="46"/>
    </row>
    <row r="642" spans="3:3" ht="15.75" customHeight="1">
      <c r="C642" s="46"/>
    </row>
    <row r="643" spans="3:3" ht="15.75" customHeight="1">
      <c r="C643" s="46"/>
    </row>
    <row r="644" spans="3:3" ht="15.75" customHeight="1">
      <c r="C644" s="46"/>
    </row>
    <row r="645" spans="3:3" ht="15.75" customHeight="1">
      <c r="C645" s="46"/>
    </row>
    <row r="646" spans="3:3" ht="15.75" customHeight="1">
      <c r="C646" s="46"/>
    </row>
    <row r="647" spans="3:3" ht="15.75" customHeight="1">
      <c r="C647" s="46"/>
    </row>
    <row r="648" spans="3:3" ht="15.75" customHeight="1">
      <c r="C648" s="46"/>
    </row>
    <row r="649" spans="3:3" ht="15.75" customHeight="1">
      <c r="C649" s="46"/>
    </row>
    <row r="650" spans="3:3" ht="15.75" customHeight="1">
      <c r="C650" s="46"/>
    </row>
    <row r="651" spans="3:3" ht="15.75" customHeight="1">
      <c r="C651" s="46"/>
    </row>
    <row r="652" spans="3:3" ht="15.75" customHeight="1">
      <c r="C652" s="46"/>
    </row>
    <row r="653" spans="3:3" ht="15.75" customHeight="1">
      <c r="C653" s="46"/>
    </row>
    <row r="654" spans="3:3" ht="15.75" customHeight="1">
      <c r="C654" s="46"/>
    </row>
    <row r="655" spans="3:3" ht="15.75" customHeight="1">
      <c r="C655" s="46"/>
    </row>
    <row r="656" spans="3:3" ht="15.75" customHeight="1">
      <c r="C656" s="46"/>
    </row>
    <row r="657" spans="3:3" ht="15.75" customHeight="1">
      <c r="C657" s="46"/>
    </row>
    <row r="658" spans="3:3" ht="15.75" customHeight="1">
      <c r="C658" s="46"/>
    </row>
    <row r="659" spans="3:3" ht="15.75" customHeight="1">
      <c r="C659" s="46"/>
    </row>
    <row r="660" spans="3:3" ht="15.75" customHeight="1">
      <c r="C660" s="46"/>
    </row>
    <row r="661" spans="3:3" ht="15.75" customHeight="1">
      <c r="C661" s="46"/>
    </row>
    <row r="662" spans="3:3" ht="15.75" customHeight="1">
      <c r="C662" s="46"/>
    </row>
    <row r="663" spans="3:3" ht="15.75" customHeight="1">
      <c r="C663" s="46"/>
    </row>
    <row r="664" spans="3:3" ht="15.75" customHeight="1">
      <c r="C664" s="46"/>
    </row>
    <row r="665" spans="3:3" ht="15.75" customHeight="1">
      <c r="C665" s="46"/>
    </row>
    <row r="666" spans="3:3" ht="15.75" customHeight="1">
      <c r="C666" s="46"/>
    </row>
    <row r="667" spans="3:3" ht="15.75" customHeight="1">
      <c r="C667" s="46"/>
    </row>
    <row r="668" spans="3:3" ht="15.75" customHeight="1">
      <c r="C668" s="46"/>
    </row>
    <row r="669" spans="3:3" ht="15.75" customHeight="1">
      <c r="C669" s="46"/>
    </row>
    <row r="670" spans="3:3" ht="15.75" customHeight="1">
      <c r="C670" s="46"/>
    </row>
    <row r="671" spans="3:3" ht="15.75" customHeight="1">
      <c r="C671" s="46"/>
    </row>
    <row r="672" spans="3:3" ht="15.75" customHeight="1">
      <c r="C672" s="46"/>
    </row>
    <row r="673" spans="3:3" ht="15.75" customHeight="1">
      <c r="C673" s="46"/>
    </row>
    <row r="674" spans="3:3" ht="15.75" customHeight="1">
      <c r="C674" s="46"/>
    </row>
    <row r="675" spans="3:3" ht="15.75" customHeight="1">
      <c r="C675" s="46"/>
    </row>
    <row r="676" spans="3:3" ht="15.75" customHeight="1">
      <c r="C676" s="46"/>
    </row>
    <row r="677" spans="3:3" ht="15.75" customHeight="1">
      <c r="C677" s="46"/>
    </row>
    <row r="678" spans="3:3" ht="15.75" customHeight="1">
      <c r="C678" s="46"/>
    </row>
    <row r="679" spans="3:3" ht="15.75" customHeight="1">
      <c r="C679" s="46"/>
    </row>
    <row r="680" spans="3:3" ht="15.75" customHeight="1">
      <c r="C680" s="46"/>
    </row>
    <row r="681" spans="3:3" ht="15.75" customHeight="1">
      <c r="C681" s="46"/>
    </row>
    <row r="682" spans="3:3" ht="15.75" customHeight="1">
      <c r="C682" s="46"/>
    </row>
    <row r="683" spans="3:3" ht="15.75" customHeight="1">
      <c r="C683" s="46"/>
    </row>
    <row r="684" spans="3:3" ht="15.75" customHeight="1">
      <c r="C684" s="46"/>
    </row>
    <row r="685" spans="3:3" ht="15.75" customHeight="1">
      <c r="C685" s="46"/>
    </row>
    <row r="686" spans="3:3" ht="15.75" customHeight="1">
      <c r="C686" s="46"/>
    </row>
    <row r="687" spans="3:3" ht="15.75" customHeight="1">
      <c r="C687" s="46"/>
    </row>
    <row r="688" spans="3:3" ht="15.75" customHeight="1">
      <c r="C688" s="46"/>
    </row>
    <row r="689" spans="3:3" ht="15.75" customHeight="1">
      <c r="C689" s="46"/>
    </row>
    <row r="690" spans="3:3" ht="15.75" customHeight="1">
      <c r="C690" s="46"/>
    </row>
    <row r="691" spans="3:3" ht="15.75" customHeight="1">
      <c r="C691" s="46"/>
    </row>
    <row r="692" spans="3:3" ht="15.75" customHeight="1">
      <c r="C692" s="46"/>
    </row>
    <row r="693" spans="3:3" ht="15.75" customHeight="1">
      <c r="C693" s="46"/>
    </row>
    <row r="694" spans="3:3" ht="15.75" customHeight="1">
      <c r="C694" s="46"/>
    </row>
    <row r="695" spans="3:3" ht="15.75" customHeight="1">
      <c r="C695" s="46"/>
    </row>
    <row r="696" spans="3:3" ht="15.75" customHeight="1">
      <c r="C696" s="46"/>
    </row>
    <row r="697" spans="3:3" ht="15.75" customHeight="1">
      <c r="C697" s="46"/>
    </row>
    <row r="698" spans="3:3" ht="15.75" customHeight="1">
      <c r="C698" s="46"/>
    </row>
    <row r="699" spans="3:3" ht="15.75" customHeight="1">
      <c r="C699" s="46"/>
    </row>
    <row r="700" spans="3:3" ht="15.75" customHeight="1">
      <c r="C700" s="46"/>
    </row>
    <row r="701" spans="3:3" ht="15.75" customHeight="1">
      <c r="C701" s="46"/>
    </row>
    <row r="702" spans="3:3" ht="15.75" customHeight="1">
      <c r="C702" s="46"/>
    </row>
    <row r="703" spans="3:3" ht="15.75" customHeight="1">
      <c r="C703" s="46"/>
    </row>
    <row r="704" spans="3:3" ht="15.75" customHeight="1">
      <c r="C704" s="46"/>
    </row>
    <row r="705" spans="3:3" ht="15.75" customHeight="1">
      <c r="C705" s="46"/>
    </row>
    <row r="706" spans="3:3" ht="15.75" customHeight="1">
      <c r="C706" s="46"/>
    </row>
    <row r="707" spans="3:3" ht="15.75" customHeight="1">
      <c r="C707" s="46"/>
    </row>
    <row r="708" spans="3:3" ht="15.75" customHeight="1">
      <c r="C708" s="46"/>
    </row>
    <row r="709" spans="3:3" ht="15.75" customHeight="1">
      <c r="C709" s="46"/>
    </row>
    <row r="710" spans="3:3" ht="15.75" customHeight="1">
      <c r="C710" s="46"/>
    </row>
    <row r="711" spans="3:3" ht="15.75" customHeight="1">
      <c r="C711" s="46"/>
    </row>
    <row r="712" spans="3:3" ht="15.75" customHeight="1">
      <c r="C712" s="46"/>
    </row>
    <row r="713" spans="3:3" ht="15.75" customHeight="1">
      <c r="C713" s="46"/>
    </row>
    <row r="714" spans="3:3" ht="15.75" customHeight="1">
      <c r="C714" s="46"/>
    </row>
    <row r="715" spans="3:3" ht="15.75" customHeight="1">
      <c r="C715" s="46"/>
    </row>
    <row r="716" spans="3:3" ht="15.75" customHeight="1">
      <c r="C716" s="46"/>
    </row>
    <row r="717" spans="3:3" ht="15.75" customHeight="1">
      <c r="C717" s="46"/>
    </row>
    <row r="718" spans="3:3" ht="15.75" customHeight="1">
      <c r="C718" s="46"/>
    </row>
    <row r="719" spans="3:3" ht="15.75" customHeight="1">
      <c r="C719" s="46"/>
    </row>
    <row r="720" spans="3:3" ht="15.75" customHeight="1">
      <c r="C720" s="46"/>
    </row>
    <row r="721" spans="3:3" ht="15.75" customHeight="1">
      <c r="C721" s="46"/>
    </row>
    <row r="722" spans="3:3" ht="15.75" customHeight="1">
      <c r="C722" s="46"/>
    </row>
    <row r="723" spans="3:3" ht="15.75" customHeight="1">
      <c r="C723" s="46"/>
    </row>
    <row r="724" spans="3:3" ht="15.75" customHeight="1">
      <c r="C724" s="46"/>
    </row>
    <row r="725" spans="3:3" ht="15.75" customHeight="1">
      <c r="C725" s="46"/>
    </row>
    <row r="726" spans="3:3" ht="15.75" customHeight="1">
      <c r="C726" s="46"/>
    </row>
    <row r="727" spans="3:3" ht="15.75" customHeight="1">
      <c r="C727" s="46"/>
    </row>
    <row r="728" spans="3:3" ht="15.75" customHeight="1">
      <c r="C728" s="46"/>
    </row>
    <row r="729" spans="3:3" ht="15.75" customHeight="1">
      <c r="C729" s="46"/>
    </row>
    <row r="730" spans="3:3" ht="15.75" customHeight="1">
      <c r="C730" s="46"/>
    </row>
    <row r="731" spans="3:3" ht="15.75" customHeight="1">
      <c r="C731" s="46"/>
    </row>
    <row r="732" spans="3:3" ht="15.75" customHeight="1">
      <c r="C732" s="46"/>
    </row>
    <row r="733" spans="3:3" ht="15.75" customHeight="1">
      <c r="C733" s="46"/>
    </row>
    <row r="734" spans="3:3" ht="15.75" customHeight="1">
      <c r="C734" s="46"/>
    </row>
    <row r="735" spans="3:3" ht="15.75" customHeight="1">
      <c r="C735" s="46"/>
    </row>
    <row r="736" spans="3:3" ht="15.75" customHeight="1">
      <c r="C736" s="46"/>
    </row>
    <row r="737" spans="3:3" ht="15.75" customHeight="1">
      <c r="C737" s="46"/>
    </row>
    <row r="738" spans="3:3" ht="15.75" customHeight="1">
      <c r="C738" s="46"/>
    </row>
    <row r="739" spans="3:3" ht="15.75" customHeight="1">
      <c r="C739" s="46"/>
    </row>
    <row r="740" spans="3:3" ht="15.75" customHeight="1">
      <c r="C740" s="46"/>
    </row>
    <row r="741" spans="3:3" ht="15.75" customHeight="1">
      <c r="C741" s="46"/>
    </row>
    <row r="742" spans="3:3" ht="15.75" customHeight="1">
      <c r="C742" s="46"/>
    </row>
    <row r="743" spans="3:3" ht="15.75" customHeight="1">
      <c r="C743" s="46"/>
    </row>
    <row r="744" spans="3:3" ht="15.75" customHeight="1">
      <c r="C744" s="46"/>
    </row>
    <row r="745" spans="3:3" ht="15.75" customHeight="1">
      <c r="C745" s="46"/>
    </row>
    <row r="746" spans="3:3" ht="15.75" customHeight="1">
      <c r="C746" s="46"/>
    </row>
    <row r="747" spans="3:3" ht="15.75" customHeight="1">
      <c r="C747" s="46"/>
    </row>
    <row r="748" spans="3:3" ht="15.75" customHeight="1">
      <c r="C748" s="46"/>
    </row>
    <row r="749" spans="3:3" ht="15.75" customHeight="1">
      <c r="C749" s="46"/>
    </row>
    <row r="750" spans="3:3" ht="15.75" customHeight="1">
      <c r="C750" s="46"/>
    </row>
    <row r="751" spans="3:3" ht="15.75" customHeight="1">
      <c r="C751" s="46"/>
    </row>
    <row r="752" spans="3:3" ht="15.75" customHeight="1">
      <c r="C752" s="46"/>
    </row>
    <row r="753" spans="3:3" ht="15.75" customHeight="1">
      <c r="C753" s="46"/>
    </row>
    <row r="754" spans="3:3" ht="15.75" customHeight="1">
      <c r="C754" s="46"/>
    </row>
    <row r="755" spans="3:3" ht="15.75" customHeight="1">
      <c r="C755" s="46"/>
    </row>
    <row r="756" spans="3:3" ht="15.75" customHeight="1">
      <c r="C756" s="46"/>
    </row>
    <row r="757" spans="3:3" ht="15.75" customHeight="1">
      <c r="C757" s="46"/>
    </row>
    <row r="758" spans="3:3" ht="15.75" customHeight="1">
      <c r="C758" s="46"/>
    </row>
    <row r="759" spans="3:3" ht="15.75" customHeight="1">
      <c r="C759" s="46"/>
    </row>
    <row r="760" spans="3:3" ht="15.75" customHeight="1">
      <c r="C760" s="46"/>
    </row>
    <row r="761" spans="3:3" ht="15.75" customHeight="1">
      <c r="C761" s="46"/>
    </row>
    <row r="762" spans="3:3" ht="15.75" customHeight="1">
      <c r="C762" s="46"/>
    </row>
    <row r="763" spans="3:3" ht="15.75" customHeight="1">
      <c r="C763" s="46"/>
    </row>
    <row r="764" spans="3:3" ht="15.75" customHeight="1">
      <c r="C764" s="46"/>
    </row>
    <row r="765" spans="3:3" ht="15.75" customHeight="1">
      <c r="C765" s="46"/>
    </row>
    <row r="766" spans="3:3" ht="15.75" customHeight="1">
      <c r="C766" s="46"/>
    </row>
    <row r="767" spans="3:3" ht="15.75" customHeight="1">
      <c r="C767" s="46"/>
    </row>
    <row r="768" spans="3:3" ht="15.75" customHeight="1">
      <c r="C768" s="46"/>
    </row>
    <row r="769" spans="3:3" ht="15.75" customHeight="1">
      <c r="C769" s="46"/>
    </row>
    <row r="770" spans="3:3" ht="15.75" customHeight="1">
      <c r="C770" s="46"/>
    </row>
    <row r="771" spans="3:3" ht="15.75" customHeight="1">
      <c r="C771" s="46"/>
    </row>
    <row r="772" spans="3:3" ht="15.75" customHeight="1">
      <c r="C772" s="46"/>
    </row>
    <row r="773" spans="3:3" ht="15.75" customHeight="1">
      <c r="C773" s="46"/>
    </row>
    <row r="774" spans="3:3" ht="15.75" customHeight="1">
      <c r="C774" s="46"/>
    </row>
    <row r="775" spans="3:3" ht="15.75" customHeight="1">
      <c r="C775" s="46"/>
    </row>
    <row r="776" spans="3:3" ht="15.75" customHeight="1">
      <c r="C776" s="46"/>
    </row>
    <row r="777" spans="3:3" ht="15.75" customHeight="1">
      <c r="C777" s="46"/>
    </row>
    <row r="778" spans="3:3" ht="15.75" customHeight="1">
      <c r="C778" s="46"/>
    </row>
    <row r="779" spans="3:3" ht="15.75" customHeight="1">
      <c r="C779" s="46"/>
    </row>
    <row r="780" spans="3:3" ht="15.75" customHeight="1">
      <c r="C780" s="46"/>
    </row>
    <row r="781" spans="3:3" ht="15.75" customHeight="1">
      <c r="C781" s="46"/>
    </row>
    <row r="782" spans="3:3" ht="15.75" customHeight="1">
      <c r="C782" s="46"/>
    </row>
    <row r="783" spans="3:3" ht="15.75" customHeight="1">
      <c r="C783" s="46"/>
    </row>
    <row r="784" spans="3:3" ht="15.75" customHeight="1">
      <c r="C784" s="46"/>
    </row>
    <row r="785" spans="3:3" ht="15.75" customHeight="1">
      <c r="C785" s="46"/>
    </row>
    <row r="786" spans="3:3" ht="15.75" customHeight="1">
      <c r="C786" s="46"/>
    </row>
    <row r="787" spans="3:3" ht="15.75" customHeight="1">
      <c r="C787" s="46"/>
    </row>
    <row r="788" spans="3:3" ht="15.75" customHeight="1">
      <c r="C788" s="46"/>
    </row>
    <row r="789" spans="3:3" ht="15.75" customHeight="1">
      <c r="C789" s="46"/>
    </row>
    <row r="790" spans="3:3" ht="15.75" customHeight="1">
      <c r="C790" s="46"/>
    </row>
    <row r="791" spans="3:3" ht="15.75" customHeight="1">
      <c r="C791" s="46"/>
    </row>
    <row r="792" spans="3:3" ht="15.75" customHeight="1">
      <c r="C792" s="46"/>
    </row>
    <row r="793" spans="3:3" ht="15.75" customHeight="1">
      <c r="C793" s="46"/>
    </row>
    <row r="794" spans="3:3" ht="15.75" customHeight="1">
      <c r="C794" s="46"/>
    </row>
    <row r="795" spans="3:3" ht="15.75" customHeight="1">
      <c r="C795" s="46"/>
    </row>
    <row r="796" spans="3:3" ht="15.75" customHeight="1">
      <c r="C796" s="46"/>
    </row>
    <row r="797" spans="3:3" ht="15.75" customHeight="1">
      <c r="C797" s="46"/>
    </row>
    <row r="798" spans="3:3" ht="15.75" customHeight="1">
      <c r="C798" s="46"/>
    </row>
    <row r="799" spans="3:3" ht="15.75" customHeight="1">
      <c r="C799" s="46"/>
    </row>
    <row r="800" spans="3:3" ht="15.75" customHeight="1">
      <c r="C800" s="46"/>
    </row>
    <row r="801" spans="3:3" ht="15.75" customHeight="1">
      <c r="C801" s="46"/>
    </row>
    <row r="802" spans="3:3" ht="15.75" customHeight="1">
      <c r="C802" s="46"/>
    </row>
    <row r="803" spans="3:3" ht="15.75" customHeight="1">
      <c r="C803" s="46"/>
    </row>
    <row r="804" spans="3:3" ht="15.75" customHeight="1">
      <c r="C804" s="46"/>
    </row>
    <row r="805" spans="3:3" ht="15.75" customHeight="1">
      <c r="C805" s="46"/>
    </row>
    <row r="806" spans="3:3" ht="15.75" customHeight="1">
      <c r="C806" s="46"/>
    </row>
    <row r="807" spans="3:3" ht="15.75" customHeight="1">
      <c r="C807" s="46"/>
    </row>
    <row r="808" spans="3:3" ht="15.75" customHeight="1">
      <c r="C808" s="46"/>
    </row>
    <row r="809" spans="3:3" ht="15.75" customHeight="1">
      <c r="C809" s="46"/>
    </row>
    <row r="810" spans="3:3" ht="15.75" customHeight="1">
      <c r="C810" s="46"/>
    </row>
    <row r="811" spans="3:3" ht="15.75" customHeight="1">
      <c r="C811" s="46"/>
    </row>
    <row r="812" spans="3:3" ht="15.75" customHeight="1">
      <c r="C812" s="46"/>
    </row>
    <row r="813" spans="3:3" ht="15.75" customHeight="1">
      <c r="C813" s="46"/>
    </row>
    <row r="814" spans="3:3" ht="15.75" customHeight="1">
      <c r="C814" s="46"/>
    </row>
    <row r="815" spans="3:3" ht="15.75" customHeight="1">
      <c r="C815" s="46"/>
    </row>
    <row r="816" spans="3:3" ht="15.75" customHeight="1">
      <c r="C816" s="46"/>
    </row>
    <row r="817" spans="3:3" ht="15.75" customHeight="1">
      <c r="C817" s="46"/>
    </row>
    <row r="818" spans="3:3" ht="15.75" customHeight="1">
      <c r="C818" s="46"/>
    </row>
    <row r="819" spans="3:3" ht="15.75" customHeight="1">
      <c r="C819" s="46"/>
    </row>
    <row r="820" spans="3:3" ht="15.75" customHeight="1">
      <c r="C820" s="46"/>
    </row>
    <row r="821" spans="3:3" ht="15.75" customHeight="1">
      <c r="C821" s="46"/>
    </row>
    <row r="822" spans="3:3" ht="15.75" customHeight="1">
      <c r="C822" s="46"/>
    </row>
    <row r="823" spans="3:3" ht="15.75" customHeight="1">
      <c r="C823" s="46"/>
    </row>
    <row r="824" spans="3:3" ht="15.75" customHeight="1">
      <c r="C824" s="46"/>
    </row>
    <row r="825" spans="3:3" ht="15.75" customHeight="1">
      <c r="C825" s="46"/>
    </row>
    <row r="826" spans="3:3" ht="15.75" customHeight="1">
      <c r="C826" s="46"/>
    </row>
    <row r="827" spans="3:3" ht="15.75" customHeight="1">
      <c r="C827" s="46"/>
    </row>
    <row r="828" spans="3:3" ht="15.75" customHeight="1">
      <c r="C828" s="46"/>
    </row>
    <row r="829" spans="3:3" ht="15.75" customHeight="1">
      <c r="C829" s="46"/>
    </row>
    <row r="830" spans="3:3" ht="15.75" customHeight="1">
      <c r="C830" s="46"/>
    </row>
    <row r="831" spans="3:3" ht="15.75" customHeight="1">
      <c r="C831" s="46"/>
    </row>
    <row r="832" spans="3:3" ht="15.75" customHeight="1">
      <c r="C832" s="46"/>
    </row>
    <row r="833" spans="3:3" ht="15.75" customHeight="1">
      <c r="C833" s="46"/>
    </row>
    <row r="834" spans="3:3" ht="15.75" customHeight="1">
      <c r="C834" s="46"/>
    </row>
    <row r="835" spans="3:3" ht="15.75" customHeight="1">
      <c r="C835" s="46"/>
    </row>
    <row r="836" spans="3:3" ht="15.75" customHeight="1">
      <c r="C836" s="46"/>
    </row>
    <row r="837" spans="3:3" ht="15.75" customHeight="1">
      <c r="C837" s="46"/>
    </row>
    <row r="838" spans="3:3" ht="15.75" customHeight="1">
      <c r="C838" s="46"/>
    </row>
    <row r="839" spans="3:3" ht="15.75" customHeight="1">
      <c r="C839" s="46"/>
    </row>
    <row r="840" spans="3:3" ht="15.75" customHeight="1">
      <c r="C840" s="46"/>
    </row>
    <row r="841" spans="3:3" ht="15.75" customHeight="1">
      <c r="C841" s="46"/>
    </row>
    <row r="842" spans="3:3" ht="15.75" customHeight="1">
      <c r="C842" s="46"/>
    </row>
    <row r="843" spans="3:3" ht="15.75" customHeight="1">
      <c r="C843" s="46"/>
    </row>
    <row r="844" spans="3:3" ht="15.75" customHeight="1">
      <c r="C844" s="46"/>
    </row>
    <row r="845" spans="3:3" ht="15.75" customHeight="1">
      <c r="C845" s="46"/>
    </row>
    <row r="846" spans="3:3" ht="15.75" customHeight="1">
      <c r="C846" s="46"/>
    </row>
    <row r="847" spans="3:3" ht="15.75" customHeight="1">
      <c r="C847" s="46"/>
    </row>
    <row r="848" spans="3:3" ht="15.75" customHeight="1">
      <c r="C848" s="46"/>
    </row>
    <row r="849" spans="3:3" ht="15.75" customHeight="1">
      <c r="C849" s="46"/>
    </row>
    <row r="850" spans="3:3" ht="15.75" customHeight="1">
      <c r="C850" s="46"/>
    </row>
    <row r="851" spans="3:3" ht="15.75" customHeight="1">
      <c r="C851" s="46"/>
    </row>
    <row r="852" spans="3:3" ht="15.75" customHeight="1">
      <c r="C852" s="46"/>
    </row>
    <row r="853" spans="3:3" ht="15.75" customHeight="1">
      <c r="C853" s="46"/>
    </row>
    <row r="854" spans="3:3" ht="15.75" customHeight="1">
      <c r="C854" s="46"/>
    </row>
    <row r="855" spans="3:3" ht="15.75" customHeight="1">
      <c r="C855" s="46"/>
    </row>
    <row r="856" spans="3:3" ht="15.75" customHeight="1">
      <c r="C856" s="46"/>
    </row>
    <row r="857" spans="3:3" ht="15.75" customHeight="1">
      <c r="C857" s="46"/>
    </row>
    <row r="858" spans="3:3" ht="15.75" customHeight="1">
      <c r="C858" s="46"/>
    </row>
    <row r="859" spans="3:3" ht="15.75" customHeight="1">
      <c r="C859" s="46"/>
    </row>
    <row r="860" spans="3:3" ht="15.75" customHeight="1">
      <c r="C860" s="46"/>
    </row>
    <row r="861" spans="3:3" ht="15.75" customHeight="1">
      <c r="C861" s="46"/>
    </row>
    <row r="862" spans="3:3" ht="15.75" customHeight="1">
      <c r="C862" s="46"/>
    </row>
    <row r="863" spans="3:3" ht="15.75" customHeight="1">
      <c r="C863" s="46"/>
    </row>
    <row r="864" spans="3:3" ht="15.75" customHeight="1">
      <c r="C864" s="46"/>
    </row>
    <row r="865" spans="3:3" ht="15.75" customHeight="1">
      <c r="C865" s="46"/>
    </row>
    <row r="866" spans="3:3" ht="15.75" customHeight="1">
      <c r="C866" s="46"/>
    </row>
    <row r="867" spans="3:3" ht="15.75" customHeight="1">
      <c r="C867" s="46"/>
    </row>
    <row r="868" spans="3:3" ht="15.75" customHeight="1">
      <c r="C868" s="46"/>
    </row>
    <row r="869" spans="3:3" ht="15.75" customHeight="1">
      <c r="C869" s="46"/>
    </row>
    <row r="870" spans="3:3" ht="15.75" customHeight="1">
      <c r="C870" s="46"/>
    </row>
    <row r="871" spans="3:3" ht="15.75" customHeight="1">
      <c r="C871" s="46"/>
    </row>
    <row r="872" spans="3:3" ht="15.75" customHeight="1">
      <c r="C872" s="46"/>
    </row>
    <row r="873" spans="3:3" ht="15.75" customHeight="1">
      <c r="C873" s="46"/>
    </row>
    <row r="874" spans="3:3" ht="15.75" customHeight="1">
      <c r="C874" s="46"/>
    </row>
    <row r="875" spans="3:3" ht="15.75" customHeight="1">
      <c r="C875" s="46"/>
    </row>
    <row r="876" spans="3:3" ht="15.75" customHeight="1">
      <c r="C876" s="46"/>
    </row>
    <row r="877" spans="3:3" ht="15.75" customHeight="1">
      <c r="C877" s="46"/>
    </row>
    <row r="878" spans="3:3" ht="15.75" customHeight="1">
      <c r="C878" s="46"/>
    </row>
    <row r="879" spans="3:3" ht="15.75" customHeight="1">
      <c r="C879" s="46"/>
    </row>
    <row r="880" spans="3:3" ht="15.75" customHeight="1">
      <c r="C880" s="46"/>
    </row>
    <row r="881" spans="3:3" ht="15.75" customHeight="1">
      <c r="C881" s="46"/>
    </row>
    <row r="882" spans="3:3" ht="15.75" customHeight="1">
      <c r="C882" s="46"/>
    </row>
    <row r="883" spans="3:3" ht="15.75" customHeight="1">
      <c r="C883" s="46"/>
    </row>
    <row r="884" spans="3:3" ht="15.75" customHeight="1">
      <c r="C884" s="46"/>
    </row>
    <row r="885" spans="3:3" ht="15.75" customHeight="1">
      <c r="C885" s="46"/>
    </row>
    <row r="886" spans="3:3" ht="15.75" customHeight="1">
      <c r="C886" s="46"/>
    </row>
    <row r="887" spans="3:3" ht="15.75" customHeight="1">
      <c r="C887" s="46"/>
    </row>
    <row r="888" spans="3:3" ht="15.75" customHeight="1">
      <c r="C888" s="46"/>
    </row>
    <row r="889" spans="3:3" ht="15.75" customHeight="1">
      <c r="C889" s="46"/>
    </row>
    <row r="890" spans="3:3" ht="15.75" customHeight="1">
      <c r="C890" s="46"/>
    </row>
    <row r="891" spans="3:3" ht="15.75" customHeight="1">
      <c r="C891" s="46"/>
    </row>
    <row r="892" spans="3:3" ht="15.75" customHeight="1">
      <c r="C892" s="46"/>
    </row>
    <row r="893" spans="3:3" ht="15.75" customHeight="1">
      <c r="C893" s="46"/>
    </row>
    <row r="894" spans="3:3" ht="15.75" customHeight="1">
      <c r="C894" s="46"/>
    </row>
    <row r="895" spans="3:3" ht="15.75" customHeight="1">
      <c r="C895" s="46"/>
    </row>
    <row r="896" spans="3:3" ht="15.75" customHeight="1">
      <c r="C896" s="46"/>
    </row>
    <row r="897" spans="3:3" ht="15.75" customHeight="1">
      <c r="C897" s="46"/>
    </row>
    <row r="898" spans="3:3" ht="15.75" customHeight="1">
      <c r="C898" s="46"/>
    </row>
    <row r="899" spans="3:3" ht="15.75" customHeight="1">
      <c r="C899" s="46"/>
    </row>
    <row r="900" spans="3:3" ht="15.75" customHeight="1">
      <c r="C900" s="46"/>
    </row>
    <row r="901" spans="3:3" ht="15.75" customHeight="1">
      <c r="C901" s="46"/>
    </row>
    <row r="902" spans="3:3" ht="15.75" customHeight="1">
      <c r="C902" s="46"/>
    </row>
    <row r="903" spans="3:3" ht="15.75" customHeight="1">
      <c r="C903" s="46"/>
    </row>
    <row r="904" spans="3:3" ht="15.75" customHeight="1">
      <c r="C904" s="46"/>
    </row>
    <row r="905" spans="3:3" ht="15.75" customHeight="1">
      <c r="C905" s="46"/>
    </row>
    <row r="906" spans="3:3" ht="15.75" customHeight="1">
      <c r="C906" s="46"/>
    </row>
    <row r="907" spans="3:3" ht="15.75" customHeight="1">
      <c r="C907" s="46"/>
    </row>
    <row r="908" spans="3:3" ht="15.75" customHeight="1">
      <c r="C908" s="46"/>
    </row>
    <row r="909" spans="3:3" ht="15.75" customHeight="1">
      <c r="C909" s="46"/>
    </row>
    <row r="910" spans="3:3" ht="15.75" customHeight="1">
      <c r="C910" s="46"/>
    </row>
    <row r="911" spans="3:3" ht="15.75" customHeight="1">
      <c r="C911" s="46"/>
    </row>
    <row r="912" spans="3:3" ht="15.75" customHeight="1">
      <c r="C912" s="46"/>
    </row>
    <row r="913" spans="3:3" ht="15.75" customHeight="1">
      <c r="C913" s="46"/>
    </row>
    <row r="914" spans="3:3" ht="15.75" customHeight="1">
      <c r="C914" s="46"/>
    </row>
    <row r="915" spans="3:3" ht="15.75" customHeight="1">
      <c r="C915" s="46"/>
    </row>
    <row r="916" spans="3:3" ht="15.75" customHeight="1">
      <c r="C916" s="46"/>
    </row>
    <row r="917" spans="3:3" ht="15.75" customHeight="1">
      <c r="C917" s="46"/>
    </row>
    <row r="918" spans="3:3" ht="15.75" customHeight="1">
      <c r="C918" s="46"/>
    </row>
    <row r="919" spans="3:3" ht="15.75" customHeight="1">
      <c r="C919" s="46"/>
    </row>
    <row r="920" spans="3:3" ht="15.75" customHeight="1">
      <c r="C920" s="46"/>
    </row>
    <row r="921" spans="3:3" ht="15.75" customHeight="1">
      <c r="C921" s="46"/>
    </row>
    <row r="922" spans="3:3" ht="15.75" customHeight="1">
      <c r="C922" s="46"/>
    </row>
    <row r="923" spans="3:3" ht="15.75" customHeight="1">
      <c r="C923" s="46"/>
    </row>
    <row r="924" spans="3:3" ht="15.75" customHeight="1">
      <c r="C924" s="46"/>
    </row>
    <row r="925" spans="3:3" ht="15.75" customHeight="1">
      <c r="C925" s="46"/>
    </row>
    <row r="926" spans="3:3" ht="15.75" customHeight="1">
      <c r="C926" s="46"/>
    </row>
    <row r="927" spans="3:3" ht="15.75" customHeight="1">
      <c r="C927" s="46"/>
    </row>
    <row r="928" spans="3:3" ht="15.75" customHeight="1">
      <c r="C928" s="46"/>
    </row>
    <row r="929" spans="3:3" ht="15.75" customHeight="1">
      <c r="C929" s="46"/>
    </row>
    <row r="930" spans="3:3" ht="15.75" customHeight="1">
      <c r="C930" s="46"/>
    </row>
    <row r="931" spans="3:3" ht="15.75" customHeight="1">
      <c r="C931" s="46"/>
    </row>
    <row r="932" spans="3:3" ht="15.75" customHeight="1">
      <c r="C932" s="46"/>
    </row>
    <row r="933" spans="3:3" ht="15.75" customHeight="1">
      <c r="C933" s="46"/>
    </row>
    <row r="934" spans="3:3" ht="15.75" customHeight="1">
      <c r="C934" s="46"/>
    </row>
    <row r="935" spans="3:3" ht="15.75" customHeight="1">
      <c r="C935" s="46"/>
    </row>
    <row r="936" spans="3:3" ht="15.75" customHeight="1">
      <c r="C936" s="46"/>
    </row>
    <row r="937" spans="3:3" ht="15.75" customHeight="1">
      <c r="C937" s="46"/>
    </row>
    <row r="938" spans="3:3" ht="15.75" customHeight="1">
      <c r="C938" s="46"/>
    </row>
    <row r="939" spans="3:3" ht="15.75" customHeight="1">
      <c r="C939" s="46"/>
    </row>
    <row r="940" spans="3:3" ht="15.75" customHeight="1">
      <c r="C940" s="46"/>
    </row>
    <row r="941" spans="3:3" ht="15.75" customHeight="1">
      <c r="C941" s="46"/>
    </row>
    <row r="942" spans="3:3" ht="15.75" customHeight="1">
      <c r="C942" s="46"/>
    </row>
    <row r="943" spans="3:3" ht="15.75" customHeight="1">
      <c r="C943" s="46"/>
    </row>
    <row r="944" spans="3:3" ht="15.75" customHeight="1">
      <c r="C944" s="46"/>
    </row>
    <row r="945" spans="3:3" ht="15.75" customHeight="1">
      <c r="C945" s="46"/>
    </row>
    <row r="946" spans="3:3" ht="15.75" customHeight="1">
      <c r="C946" s="46"/>
    </row>
    <row r="947" spans="3:3" ht="15.75" customHeight="1">
      <c r="C947" s="46"/>
    </row>
    <row r="948" spans="3:3" ht="15.75" customHeight="1">
      <c r="C948" s="46"/>
    </row>
    <row r="949" spans="3:3" ht="15.75" customHeight="1">
      <c r="C949" s="46"/>
    </row>
    <row r="950" spans="3:3" ht="15.75" customHeight="1">
      <c r="C950" s="46"/>
    </row>
    <row r="951" spans="3:3" ht="15.75" customHeight="1">
      <c r="C951" s="46"/>
    </row>
    <row r="952" spans="3:3" ht="15.75" customHeight="1">
      <c r="C952" s="46"/>
    </row>
    <row r="953" spans="3:3" ht="15.75" customHeight="1">
      <c r="C953" s="46"/>
    </row>
    <row r="954" spans="3:3" ht="15.75" customHeight="1">
      <c r="C954" s="46"/>
    </row>
    <row r="955" spans="3:3" ht="15.75" customHeight="1">
      <c r="C955" s="46"/>
    </row>
    <row r="956" spans="3:3" ht="15.75" customHeight="1">
      <c r="C956" s="46"/>
    </row>
    <row r="957" spans="3:3" ht="15.75" customHeight="1">
      <c r="C957" s="46"/>
    </row>
    <row r="958" spans="3:3" ht="15.75" customHeight="1">
      <c r="C958" s="46"/>
    </row>
    <row r="959" spans="3:3" ht="15.75" customHeight="1">
      <c r="C959" s="46"/>
    </row>
    <row r="960" spans="3:3" ht="15.75" customHeight="1">
      <c r="C960" s="46"/>
    </row>
    <row r="961" spans="3:3" ht="15.75" customHeight="1">
      <c r="C961" s="46"/>
    </row>
    <row r="962" spans="3:3" ht="15.75" customHeight="1">
      <c r="C962" s="46"/>
    </row>
    <row r="963" spans="3:3" ht="15.75" customHeight="1">
      <c r="C963" s="46"/>
    </row>
    <row r="964" spans="3:3" ht="15.75" customHeight="1">
      <c r="C964" s="46"/>
    </row>
    <row r="965" spans="3:3" ht="15.75" customHeight="1">
      <c r="C965" s="46"/>
    </row>
    <row r="966" spans="3:3" ht="15.75" customHeight="1">
      <c r="C966" s="46"/>
    </row>
    <row r="967" spans="3:3" ht="15.75" customHeight="1">
      <c r="C967" s="46"/>
    </row>
    <row r="968" spans="3:3" ht="15.75" customHeight="1">
      <c r="C968" s="46"/>
    </row>
    <row r="969" spans="3:3" ht="15.75" customHeight="1">
      <c r="C969" s="46"/>
    </row>
    <row r="970" spans="3:3" ht="15.75" customHeight="1">
      <c r="C970" s="46"/>
    </row>
    <row r="971" spans="3:3" ht="15.75" customHeight="1">
      <c r="C971" s="46"/>
    </row>
    <row r="972" spans="3:3" ht="15.75" customHeight="1">
      <c r="C972" s="46"/>
    </row>
    <row r="973" spans="3:3" ht="15.75" customHeight="1">
      <c r="C973" s="46"/>
    </row>
    <row r="974" spans="3:3" ht="15.75" customHeight="1">
      <c r="C974" s="46"/>
    </row>
    <row r="975" spans="3:3" ht="15.75" customHeight="1">
      <c r="C975" s="46"/>
    </row>
    <row r="976" spans="3:3" ht="15.75" customHeight="1">
      <c r="C976" s="46"/>
    </row>
    <row r="977" spans="3:3" ht="15.75" customHeight="1">
      <c r="C977" s="46"/>
    </row>
    <row r="978" spans="3:3" ht="15.75" customHeight="1">
      <c r="C978" s="46"/>
    </row>
    <row r="979" spans="3:3" ht="15.75" customHeight="1">
      <c r="C979" s="46"/>
    </row>
    <row r="980" spans="3:3" ht="15.75" customHeight="1">
      <c r="C980" s="46"/>
    </row>
    <row r="981" spans="3:3" ht="15.75" customHeight="1">
      <c r="C981" s="46"/>
    </row>
    <row r="982" spans="3:3" ht="15.75" customHeight="1">
      <c r="C982" s="46"/>
    </row>
    <row r="983" spans="3:3" ht="15.75" customHeight="1">
      <c r="C983" s="46"/>
    </row>
    <row r="984" spans="3:3" ht="15.75" customHeight="1">
      <c r="C984" s="46"/>
    </row>
    <row r="985" spans="3:3" ht="15.75" customHeight="1">
      <c r="C985" s="46"/>
    </row>
    <row r="986" spans="3:3" ht="15.75" customHeight="1">
      <c r="C986" s="46"/>
    </row>
    <row r="987" spans="3:3" ht="15.75" customHeight="1">
      <c r="C987" s="46"/>
    </row>
    <row r="988" spans="3:3" ht="15.75" customHeight="1">
      <c r="C988" s="46"/>
    </row>
    <row r="989" spans="3:3" ht="15.75" customHeight="1">
      <c r="C989" s="46"/>
    </row>
    <row r="990" spans="3:3" ht="15.75" customHeight="1">
      <c r="C990" s="46"/>
    </row>
    <row r="991" spans="3:3" ht="15.75" customHeight="1">
      <c r="C991" s="46"/>
    </row>
    <row r="992" spans="3:3" ht="15.75" customHeight="1">
      <c r="C992" s="46"/>
    </row>
    <row r="993" spans="3:3" ht="15.75" customHeight="1">
      <c r="C993" s="46"/>
    </row>
    <row r="994" spans="3:3" ht="15.75" customHeight="1">
      <c r="C994" s="46"/>
    </row>
    <row r="995" spans="3:3" ht="15.75" customHeight="1">
      <c r="C995" s="46"/>
    </row>
    <row r="996" spans="3:3" ht="15.75" customHeight="1">
      <c r="C996" s="46"/>
    </row>
    <row r="997" spans="3:3" ht="15.75" customHeight="1">
      <c r="C997" s="46"/>
    </row>
    <row r="998" spans="3:3" ht="15.75" customHeight="1">
      <c r="C998" s="46"/>
    </row>
    <row r="999" spans="3:3" ht="15.75" customHeight="1">
      <c r="C999" s="46"/>
    </row>
    <row r="1000" spans="3:3" ht="15.75" customHeight="1">
      <c r="C1000" s="46"/>
    </row>
  </sheetData>
  <sheetProtection algorithmName="SHA-512" hashValue="2tAdFxqCXuEEFP/wYjfHiA0sFkx6AkTBkgHz1KuIkN2QfLJPK1HCs+WO1LigK/CqJnRE59N+14uVAlo4oq/ASA==" saltValue="g183U7fTpF7pTmqj5z8sQQ==" spinCount="100000" sheet="1" objects="1" scenarios="1" selectLockedCells="1" selectUnlockedCells="1"/>
  <mergeCells count="3">
    <mergeCell ref="B2:O2"/>
    <mergeCell ref="B5:O5"/>
    <mergeCell ref="B13:C13"/>
  </mergeCells>
  <pageMargins left="0.7" right="0.7" top="0.75" bottom="0.75" header="0" footer="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CA3B5-4C02-8744-ADF1-277392A52634}">
  <sheetPr>
    <tabColor rgb="FFFFFFFF"/>
  </sheetPr>
  <dimension ref="A1:Z14"/>
  <sheetViews>
    <sheetView topLeftCell="E1" workbookViewId="0">
      <selection activeCell="C2" sqref="C2:Q2"/>
    </sheetView>
  </sheetViews>
  <sheetFormatPr baseColWidth="10" defaultColWidth="11" defaultRowHeight="14"/>
  <cols>
    <col min="2" max="2" width="16" customWidth="1"/>
  </cols>
  <sheetData>
    <row r="1" spans="1:26" ht="14.5" thickBot="1"/>
    <row r="2" spans="1:26" ht="91.5" customHeight="1" thickBot="1">
      <c r="A2" s="83"/>
      <c r="B2" s="2"/>
      <c r="C2" s="184" t="s">
        <v>160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4"/>
      <c r="S2" s="83"/>
      <c r="T2" s="83"/>
      <c r="U2" s="83"/>
      <c r="V2" s="83"/>
      <c r="W2" s="83"/>
      <c r="X2" s="83"/>
      <c r="Y2" s="83"/>
      <c r="Z2" s="83"/>
    </row>
    <row r="4" spans="1:26" ht="15" thickBot="1">
      <c r="B4" s="186" t="s">
        <v>1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</row>
    <row r="5" spans="1:26" ht="14.5">
      <c r="B5" s="84" t="s">
        <v>3</v>
      </c>
      <c r="C5" s="85" t="s">
        <v>4</v>
      </c>
      <c r="D5" s="85" t="s">
        <v>5</v>
      </c>
      <c r="E5" s="85" t="s">
        <v>6</v>
      </c>
      <c r="F5" s="85" t="s">
        <v>7</v>
      </c>
      <c r="G5" s="85" t="s">
        <v>8</v>
      </c>
      <c r="H5" s="85" t="s">
        <v>9</v>
      </c>
      <c r="I5" s="85" t="s">
        <v>10</v>
      </c>
      <c r="J5" s="85" t="s">
        <v>11</v>
      </c>
      <c r="K5" s="85" t="s">
        <v>12</v>
      </c>
      <c r="L5" s="85" t="s">
        <v>13</v>
      </c>
      <c r="M5" s="85" t="s">
        <v>14</v>
      </c>
      <c r="N5" s="85" t="s">
        <v>15</v>
      </c>
      <c r="O5" s="85" t="s">
        <v>16</v>
      </c>
      <c r="Q5" s="186" t="s">
        <v>2</v>
      </c>
      <c r="R5" s="187"/>
    </row>
    <row r="6" spans="1:26" ht="14.5">
      <c r="B6" s="86" t="s">
        <v>19</v>
      </c>
      <c r="C6" s="87">
        <f t="shared" ref="C6:N6" si="0">SUM(C7:C9)</f>
        <v>7804.4587000000001</v>
      </c>
      <c r="D6" s="87">
        <f t="shared" si="0"/>
        <v>9749.0020000000004</v>
      </c>
      <c r="E6" s="87">
        <f t="shared" si="0"/>
        <v>9755.0580000000009</v>
      </c>
      <c r="F6" s="87">
        <f t="shared" si="0"/>
        <v>8553.8220000000001</v>
      </c>
      <c r="G6" s="87">
        <f t="shared" si="0"/>
        <v>9984.643</v>
      </c>
      <c r="H6" s="87">
        <f t="shared" si="0"/>
        <v>8013.7920000000004</v>
      </c>
      <c r="I6" s="87">
        <f t="shared" si="0"/>
        <v>9570.1380000000008</v>
      </c>
      <c r="J6" s="87">
        <f t="shared" si="0"/>
        <v>10282.089</v>
      </c>
      <c r="K6" s="87">
        <f t="shared" si="0"/>
        <v>10903.013999999999</v>
      </c>
      <c r="L6" s="87">
        <f t="shared" si="0"/>
        <v>11358.392</v>
      </c>
      <c r="M6" s="87">
        <f t="shared" si="0"/>
        <v>9865.0460000000003</v>
      </c>
      <c r="N6" s="87">
        <f t="shared" si="0"/>
        <v>9332.26</v>
      </c>
      <c r="O6" s="87">
        <f>SUM(C6:N6)</f>
        <v>115171.7147</v>
      </c>
      <c r="Q6" s="85" t="s">
        <v>17</v>
      </c>
      <c r="R6" s="85" t="s">
        <v>18</v>
      </c>
    </row>
    <row r="7" spans="1:26" s="76" customFormat="1" ht="14.5">
      <c r="B7" s="8" t="s">
        <v>161</v>
      </c>
      <c r="C7" s="10">
        <v>7804.4587000000001</v>
      </c>
      <c r="D7" s="9">
        <v>9749.0020000000004</v>
      </c>
      <c r="E7" s="9">
        <v>9755.0580000000009</v>
      </c>
      <c r="F7" s="9">
        <v>8553.8220000000001</v>
      </c>
      <c r="G7" s="9">
        <v>9984.643</v>
      </c>
      <c r="H7" s="9">
        <v>8013.7920000000004</v>
      </c>
      <c r="I7" s="9">
        <v>9570.1380000000008</v>
      </c>
      <c r="J7" s="9">
        <v>10282.089</v>
      </c>
      <c r="K7" s="9">
        <v>10903.013999999999</v>
      </c>
      <c r="L7" s="9">
        <v>11358.392</v>
      </c>
      <c r="M7" s="9">
        <v>9865.0460000000003</v>
      </c>
      <c r="N7" s="9">
        <v>9332.26</v>
      </c>
      <c r="O7" s="9">
        <f>SUM(C7:N7)</f>
        <v>115171.7147</v>
      </c>
      <c r="Q7" s="86" t="s">
        <v>19</v>
      </c>
      <c r="R7" s="89">
        <f>SUM(R8:R11)</f>
        <v>85</v>
      </c>
    </row>
    <row r="8" spans="1:26" ht="14.5">
      <c r="Q8" s="8" t="s">
        <v>162</v>
      </c>
      <c r="R8" s="9">
        <v>85</v>
      </c>
    </row>
    <row r="10" spans="1:26" ht="14.5">
      <c r="B10" s="186" t="s">
        <v>26</v>
      </c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</row>
    <row r="11" spans="1:26" ht="14.5">
      <c r="B11" s="85" t="s">
        <v>27</v>
      </c>
      <c r="C11" s="85" t="s">
        <v>4</v>
      </c>
      <c r="D11" s="85" t="s">
        <v>5</v>
      </c>
      <c r="E11" s="85" t="s">
        <v>6</v>
      </c>
      <c r="F11" s="85" t="s">
        <v>7</v>
      </c>
      <c r="G11" s="85" t="s">
        <v>8</v>
      </c>
      <c r="H11" s="85" t="s">
        <v>9</v>
      </c>
      <c r="I11" s="85" t="s">
        <v>10</v>
      </c>
      <c r="J11" s="85" t="s">
        <v>11</v>
      </c>
      <c r="K11" s="85" t="s">
        <v>12</v>
      </c>
      <c r="L11" s="85" t="s">
        <v>13</v>
      </c>
      <c r="M11" s="85" t="s">
        <v>14</v>
      </c>
      <c r="N11" s="85" t="s">
        <v>15</v>
      </c>
      <c r="O11" s="85" t="s">
        <v>16</v>
      </c>
    </row>
    <row r="12" spans="1:26" ht="14.5">
      <c r="B12" s="1" t="s">
        <v>19</v>
      </c>
      <c r="C12" s="14">
        <f>C7*0.9</f>
        <v>7024.0128300000006</v>
      </c>
      <c r="D12" s="14">
        <f t="shared" ref="D12:N12" si="1">D7*0.9</f>
        <v>8774.1018000000004</v>
      </c>
      <c r="E12" s="14">
        <f t="shared" si="1"/>
        <v>8779.5522000000019</v>
      </c>
      <c r="F12" s="14">
        <f t="shared" si="1"/>
        <v>7698.4398000000001</v>
      </c>
      <c r="G12" s="14">
        <f t="shared" si="1"/>
        <v>8986.1787000000004</v>
      </c>
      <c r="H12" s="14">
        <f t="shared" si="1"/>
        <v>7212.4128000000001</v>
      </c>
      <c r="I12" s="14">
        <f t="shared" si="1"/>
        <v>8613.1242000000002</v>
      </c>
      <c r="J12" s="14">
        <f t="shared" si="1"/>
        <v>9253.8801000000003</v>
      </c>
      <c r="K12" s="14">
        <f t="shared" si="1"/>
        <v>9812.7125999999989</v>
      </c>
      <c r="L12" s="14">
        <f t="shared" si="1"/>
        <v>10222.552799999999</v>
      </c>
      <c r="M12" s="14">
        <f t="shared" si="1"/>
        <v>8878.5414000000001</v>
      </c>
      <c r="N12" s="14">
        <f t="shared" si="1"/>
        <v>8399.0339999999997</v>
      </c>
      <c r="O12" s="9">
        <f>SUM(C12:N12)</f>
        <v>103654.54323</v>
      </c>
    </row>
    <row r="13" spans="1:26" ht="14.5">
      <c r="B13" s="1" t="s">
        <v>28</v>
      </c>
      <c r="C13" s="14">
        <f>C7*10/100</f>
        <v>780.44587000000001</v>
      </c>
      <c r="D13" s="14">
        <f t="shared" ref="D13:N13" si="2">D7*10/100</f>
        <v>974.90020000000004</v>
      </c>
      <c r="E13" s="14">
        <f t="shared" si="2"/>
        <v>975.50580000000014</v>
      </c>
      <c r="F13" s="14">
        <f t="shared" si="2"/>
        <v>855.38220000000001</v>
      </c>
      <c r="G13" s="14">
        <f t="shared" si="2"/>
        <v>998.46429999999998</v>
      </c>
      <c r="H13" s="14">
        <f t="shared" si="2"/>
        <v>801.37919999999997</v>
      </c>
      <c r="I13" s="14">
        <f t="shared" si="2"/>
        <v>957.01380000000006</v>
      </c>
      <c r="J13" s="14">
        <f t="shared" si="2"/>
        <v>1028.2089000000001</v>
      </c>
      <c r="K13" s="14">
        <f t="shared" si="2"/>
        <v>1090.3013999999998</v>
      </c>
      <c r="L13" s="14">
        <f t="shared" si="2"/>
        <v>1135.8391999999999</v>
      </c>
      <c r="M13" s="14">
        <f t="shared" si="2"/>
        <v>986.5046000000001</v>
      </c>
      <c r="N13" s="14">
        <f t="shared" si="2"/>
        <v>933.22600000000011</v>
      </c>
      <c r="O13" s="9">
        <f>SUM(C13:N13)</f>
        <v>11517.171470000001</v>
      </c>
    </row>
    <row r="14" spans="1:26" ht="14.5">
      <c r="B14" s="87" t="s">
        <v>16</v>
      </c>
      <c r="C14" s="87">
        <f>C12+C13</f>
        <v>7804.458700000001</v>
      </c>
      <c r="D14" s="87">
        <f t="shared" ref="D14:N14" si="3">D12+D13</f>
        <v>9749.0020000000004</v>
      </c>
      <c r="E14" s="87">
        <f t="shared" si="3"/>
        <v>9755.0580000000027</v>
      </c>
      <c r="F14" s="87">
        <f t="shared" si="3"/>
        <v>8553.8220000000001</v>
      </c>
      <c r="G14" s="87">
        <f t="shared" si="3"/>
        <v>9984.643</v>
      </c>
      <c r="H14" s="87">
        <f t="shared" si="3"/>
        <v>8013.7920000000004</v>
      </c>
      <c r="I14" s="87">
        <f t="shared" si="3"/>
        <v>9570.1380000000008</v>
      </c>
      <c r="J14" s="87">
        <f t="shared" si="3"/>
        <v>10282.089</v>
      </c>
      <c r="K14" s="87">
        <f t="shared" si="3"/>
        <v>10903.013999999999</v>
      </c>
      <c r="L14" s="87">
        <f t="shared" si="3"/>
        <v>11358.392</v>
      </c>
      <c r="M14" s="87">
        <f t="shared" si="3"/>
        <v>9865.0460000000003</v>
      </c>
      <c r="N14" s="87">
        <f t="shared" si="3"/>
        <v>9332.26</v>
      </c>
      <c r="O14" s="87">
        <f>O12+O13</f>
        <v>115171.7147</v>
      </c>
    </row>
  </sheetData>
  <sheetProtection algorithmName="SHA-512" hashValue="IVPEEXSkTP7M1+tXQQ0HN7kwWlBXxt9lTJi5q8K2w9YCDY4mm16yn04wn45Eli+bl2o7Y+eBCrE1dxK6GvaO2A==" saltValue="X4I2SEhcMHKK/nXr5meNqA==" spinCount="100000" sheet="1" objects="1" scenarios="1" selectLockedCells="1" selectUnlockedCells="1"/>
  <mergeCells count="4">
    <mergeCell ref="B4:N4"/>
    <mergeCell ref="B10:N10"/>
    <mergeCell ref="C2:Q2"/>
    <mergeCell ref="Q5:R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Combustible móviles</vt:lpstr>
      <vt:lpstr>Combustibles estacionarias</vt:lpstr>
      <vt:lpstr>Biogás</vt:lpstr>
      <vt:lpstr>GasNatural</vt:lpstr>
      <vt:lpstr>Acetileno</vt:lpstr>
      <vt:lpstr>Refrigerantes</vt:lpstr>
      <vt:lpstr>Extintores</vt:lpstr>
      <vt:lpstr>Energía</vt:lpstr>
      <vt:lpstr>Combustibles Rutas</vt:lpstr>
      <vt:lpstr>Vuelos</vt:lpstr>
      <vt:lpstr>Papel</vt:lpstr>
      <vt:lpstr>Residuos no peligrosos no aprov</vt:lpstr>
      <vt:lpstr>Residuos peligrosos</vt:lpstr>
      <vt:lpstr>Insumos químicos</vt:lpstr>
      <vt:lpstr>Embalses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Martha Patricia Cruz Moreno</dc:creator>
  <cp:keywords/>
  <dc:description/>
  <cp:lastModifiedBy>Martha Patricia Cruz Moreno</cp:lastModifiedBy>
  <cp:revision/>
  <dcterms:created xsi:type="dcterms:W3CDTF">2006-09-16T00:00:00Z</dcterms:created>
  <dcterms:modified xsi:type="dcterms:W3CDTF">2022-08-17T22:29:41Z</dcterms:modified>
  <cp:category/>
  <cp:contentStatus/>
</cp:coreProperties>
</file>