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N:\04 PROGRAMAS\2019\25. Decreto 215 de 2017PDD\ABRIL\"/>
    </mc:Choice>
  </mc:AlternateContent>
  <bookViews>
    <workbookView xWindow="480" yWindow="1125" windowWidth="16380" windowHeight="8520" activeTab="1"/>
  </bookViews>
  <sheets>
    <sheet name="Línea base" sheetId="9" r:id="rId1"/>
    <sheet name="Avance pdd" sheetId="2" r:id="rId2"/>
  </sheets>
  <definedNames>
    <definedName name="_xlnm._FilterDatabase" localSheetId="1" hidden="1">'Avance pdd'!$A$4:$BS$49</definedName>
    <definedName name="_xlnm.Print_Area" localSheetId="1">'Avance pdd'!$A$1:$BS$49</definedName>
    <definedName name="_xlnm.Print_Titles" localSheetId="1">'Avance pdd'!$3:$3</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N16" i="2" l="1"/>
  <c r="BN12" i="2"/>
  <c r="BN6" i="2"/>
  <c r="BT6" i="2" s="1"/>
  <c r="AC48" i="2" l="1"/>
  <c r="AC47" i="2"/>
  <c r="AC46" i="2"/>
  <c r="AC45" i="2"/>
  <c r="AC42" i="2"/>
  <c r="AC39" i="2"/>
  <c r="AC33" i="2"/>
  <c r="AC31" i="2"/>
  <c r="AC30" i="2"/>
  <c r="AC29" i="2"/>
  <c r="AC27" i="2"/>
  <c r="AC26" i="2"/>
  <c r="AC23" i="2"/>
  <c r="AC20" i="2"/>
  <c r="AC19" i="2"/>
  <c r="AC17" i="2"/>
  <c r="AC15" i="2"/>
  <c r="AC14" i="2"/>
  <c r="AC13" i="2"/>
  <c r="AC11" i="2"/>
  <c r="AC10" i="2"/>
  <c r="AC8" i="2"/>
  <c r="AC7" i="2"/>
  <c r="AC44" i="2"/>
  <c r="AC43" i="2"/>
  <c r="AC41" i="2"/>
  <c r="AC37" i="2"/>
  <c r="AC35" i="2"/>
  <c r="AC34" i="2"/>
  <c r="AC28" i="2"/>
  <c r="AC25" i="2"/>
  <c r="AC24" i="2"/>
  <c r="AC22" i="2"/>
  <c r="AC21" i="2"/>
  <c r="AC18" i="2"/>
  <c r="AC16" i="2"/>
  <c r="AC12" i="2"/>
  <c r="AC9" i="2"/>
  <c r="AC6" i="2"/>
  <c r="AS7" i="2" l="1"/>
  <c r="AS8" i="2"/>
  <c r="AS9" i="2"/>
  <c r="AS10" i="2"/>
  <c r="AS11" i="2"/>
  <c r="AS12" i="2"/>
  <c r="AS13" i="2"/>
  <c r="AS14" i="2"/>
  <c r="AS15" i="2"/>
  <c r="AS16" i="2"/>
  <c r="AS17" i="2"/>
  <c r="AS18" i="2"/>
  <c r="AS19" i="2"/>
  <c r="AS20" i="2"/>
  <c r="AS21" i="2"/>
  <c r="AS22" i="2"/>
  <c r="AS23" i="2"/>
  <c r="AS24" i="2"/>
  <c r="AS25" i="2"/>
  <c r="AS26" i="2"/>
  <c r="AS27" i="2"/>
  <c r="AS28" i="2"/>
  <c r="AS29" i="2"/>
  <c r="AS30" i="2"/>
  <c r="AS31" i="2"/>
  <c r="AS32" i="2"/>
  <c r="AS33" i="2"/>
  <c r="AS34" i="2"/>
  <c r="AS35" i="2"/>
  <c r="AS36" i="2"/>
  <c r="AS37" i="2"/>
  <c r="AS38" i="2"/>
  <c r="AS39" i="2"/>
  <c r="AS40" i="2"/>
  <c r="AS41" i="2"/>
  <c r="AS42" i="2"/>
  <c r="AS43" i="2"/>
  <c r="AS44" i="2"/>
  <c r="AS45" i="2"/>
  <c r="AS46" i="2"/>
  <c r="AS47" i="2"/>
  <c r="AS48" i="2"/>
  <c r="AS6" i="2"/>
  <c r="AR49" i="2" l="1"/>
  <c r="AQ49" i="2"/>
  <c r="AQ51" i="2" s="1"/>
  <c r="AR51" i="2" l="1"/>
  <c r="AS49" i="2"/>
  <c r="AC36" i="2"/>
  <c r="BR5" i="2" l="1"/>
  <c r="BR48" i="2" l="1"/>
  <c r="BR45" i="2"/>
  <c r="BR43" i="2"/>
  <c r="BR41" i="2"/>
  <c r="BR38" i="2"/>
  <c r="BR37" i="2"/>
  <c r="BR35" i="2"/>
  <c r="BR34" i="2"/>
  <c r="BR24" i="2"/>
  <c r="AC40" i="2" l="1"/>
  <c r="AM49" i="2" l="1"/>
  <c r="BT45" i="2" l="1"/>
  <c r="BK16" i="2" l="1"/>
  <c r="BJ16" i="2"/>
  <c r="BK12" i="2"/>
  <c r="BJ12" i="2"/>
  <c r="BK6" i="2"/>
  <c r="BJ6" i="2"/>
  <c r="AO45" i="2" l="1"/>
  <c r="X47" i="9" l="1"/>
  <c r="W47" i="9"/>
  <c r="V47" i="9"/>
  <c r="U47" i="9"/>
  <c r="T47" i="9"/>
  <c r="Y46" i="9"/>
  <c r="Y45" i="9"/>
  <c r="Y44" i="9"/>
  <c r="AM43" i="9"/>
  <c r="Y43" i="9"/>
  <c r="Y42" i="9"/>
  <c r="S42" i="9"/>
  <c r="Y41" i="9"/>
  <c r="S41" i="9"/>
  <c r="Y40" i="9"/>
  <c r="S40" i="9"/>
  <c r="AM39" i="9"/>
  <c r="Y39" i="9"/>
  <c r="S39" i="9"/>
  <c r="Y38" i="9"/>
  <c r="AM37" i="9"/>
  <c r="Y37" i="9"/>
  <c r="S37" i="9"/>
  <c r="AM36" i="9"/>
  <c r="Y36" i="9"/>
  <c r="S36" i="9"/>
  <c r="Y35" i="9"/>
  <c r="AM34" i="9"/>
  <c r="Y34" i="9"/>
  <c r="S34" i="9"/>
  <c r="AM33" i="9"/>
  <c r="Y33" i="9"/>
  <c r="S33" i="9"/>
  <c r="Y32" i="9"/>
  <c r="S32" i="9"/>
  <c r="Y31" i="9"/>
  <c r="Y30" i="9"/>
  <c r="Y29" i="9"/>
  <c r="Y28" i="9"/>
  <c r="S28" i="9"/>
  <c r="Y27" i="9"/>
  <c r="Y26" i="9"/>
  <c r="Y25" i="9"/>
  <c r="S25" i="9"/>
  <c r="Y24" i="9"/>
  <c r="S24" i="9"/>
  <c r="Y23" i="9"/>
  <c r="Y22" i="9"/>
  <c r="S22" i="9"/>
  <c r="Y21" i="9"/>
  <c r="S21" i="9"/>
  <c r="Y20" i="9"/>
  <c r="Y19" i="9"/>
  <c r="Y18" i="9"/>
  <c r="S18" i="9"/>
  <c r="Y17" i="9"/>
  <c r="AM16" i="9"/>
  <c r="Y16" i="9"/>
  <c r="S16" i="9"/>
  <c r="Y15" i="9"/>
  <c r="Y14" i="9"/>
  <c r="Y13" i="9"/>
  <c r="AM12" i="9"/>
  <c r="Y12" i="9"/>
  <c r="S12" i="9"/>
  <c r="Y11" i="9"/>
  <c r="Y10" i="9"/>
  <c r="Y9" i="9"/>
  <c r="S9" i="9"/>
  <c r="Y8" i="9"/>
  <c r="Y7" i="9"/>
  <c r="AM6" i="9"/>
  <c r="Y6" i="9"/>
  <c r="S6" i="9"/>
  <c r="Y47" i="9" l="1"/>
  <c r="Y49" i="9" s="1"/>
  <c r="Y50" i="9" s="1"/>
  <c r="AO39" i="2" l="1"/>
  <c r="AO35" i="2"/>
  <c r="AN49" i="2" l="1"/>
  <c r="AN51" i="2" s="1"/>
  <c r="AM51" i="2"/>
  <c r="AO37" i="2"/>
  <c r="AO34" i="2"/>
  <c r="AO33" i="2"/>
  <c r="AO32" i="2"/>
  <c r="AO31" i="2"/>
  <c r="AO30" i="2"/>
  <c r="AO29" i="2"/>
  <c r="AO28" i="2"/>
  <c r="AO27" i="2"/>
  <c r="AO26" i="2"/>
  <c r="AO25" i="2"/>
  <c r="AO24" i="2"/>
  <c r="AO23" i="2"/>
  <c r="AO22" i="2"/>
  <c r="AO21" i="2"/>
  <c r="AO8" i="2"/>
  <c r="AO7" i="2"/>
  <c r="AO6" i="2"/>
  <c r="AO20" i="2"/>
  <c r="AO19" i="2"/>
  <c r="AO18" i="2"/>
  <c r="AO17" i="2"/>
  <c r="AO16" i="2"/>
  <c r="AO15" i="2"/>
  <c r="AO14" i="2"/>
  <c r="AO13" i="2"/>
  <c r="AO12" i="2"/>
  <c r="AO11" i="2"/>
  <c r="AO10" i="2"/>
  <c r="AO9" i="2"/>
  <c r="AO48" i="2"/>
  <c r="AO47" i="2"/>
  <c r="AO46" i="2"/>
  <c r="AO42" i="2"/>
  <c r="AO41" i="2"/>
  <c r="AO44" i="2" l="1"/>
  <c r="AO43" i="2"/>
  <c r="AT49" i="2" l="1"/>
  <c r="AP49" i="2"/>
  <c r="AL49" i="2"/>
  <c r="AJ49" i="2"/>
  <c r="AJ51" i="2" s="1"/>
  <c r="AI49" i="2"/>
  <c r="AI51" i="2" s="1"/>
  <c r="AH49" i="2"/>
  <c r="AF49" i="2"/>
  <c r="AE49" i="2"/>
  <c r="AD49" i="2"/>
  <c r="AU48" i="2"/>
  <c r="AK48" i="2"/>
  <c r="AG48" i="2"/>
  <c r="AU47" i="2"/>
  <c r="AK47" i="2"/>
  <c r="AG47" i="2"/>
  <c r="AU46" i="2"/>
  <c r="AK46" i="2"/>
  <c r="AG46" i="2"/>
  <c r="BQ45" i="2"/>
  <c r="AU45" i="2"/>
  <c r="AK45" i="2"/>
  <c r="AU44" i="2"/>
  <c r="AK44" i="2"/>
  <c r="AG44" i="2"/>
  <c r="AU43" i="2"/>
  <c r="AK43" i="2"/>
  <c r="AG43" i="2"/>
  <c r="AU42" i="2"/>
  <c r="AK42" i="2"/>
  <c r="AG42" i="2"/>
  <c r="BQ41" i="2"/>
  <c r="AU41" i="2"/>
  <c r="AK41" i="2"/>
  <c r="AG41" i="2"/>
  <c r="AK40" i="2"/>
  <c r="AU39" i="2"/>
  <c r="AK39" i="2"/>
  <c r="AG39" i="2"/>
  <c r="AU38" i="2"/>
  <c r="BQ37" i="2"/>
  <c r="AU37" i="2"/>
  <c r="AK37" i="2"/>
  <c r="AG37" i="2"/>
  <c r="AU36" i="2"/>
  <c r="AG36" i="2"/>
  <c r="BQ35" i="2"/>
  <c r="AU35" i="2"/>
  <c r="AG35" i="2"/>
  <c r="BQ34" i="2"/>
  <c r="AU34" i="2"/>
  <c r="AK34" i="2"/>
  <c r="AG34" i="2"/>
  <c r="AU33" i="2"/>
  <c r="AK33" i="2"/>
  <c r="AU32" i="2"/>
  <c r="AG32" i="2"/>
  <c r="AU31" i="2"/>
  <c r="AK31" i="2"/>
  <c r="AG31" i="2"/>
  <c r="AU30" i="2"/>
  <c r="AK30" i="2"/>
  <c r="AG30" i="2"/>
  <c r="AU29" i="2"/>
  <c r="AK29" i="2"/>
  <c r="AG29" i="2"/>
  <c r="AU28" i="2"/>
  <c r="AK28" i="2"/>
  <c r="AG28" i="2"/>
  <c r="AU27" i="2"/>
  <c r="AK27" i="2"/>
  <c r="AG27" i="2"/>
  <c r="AU26" i="2"/>
  <c r="AK26" i="2"/>
  <c r="AG26" i="2"/>
  <c r="AU25" i="2"/>
  <c r="AK25" i="2"/>
  <c r="AG25" i="2"/>
  <c r="AU24" i="2"/>
  <c r="AK24" i="2"/>
  <c r="AU23" i="2"/>
  <c r="AK23" i="2"/>
  <c r="AG23" i="2"/>
  <c r="AU22" i="2"/>
  <c r="AK22" i="2"/>
  <c r="AG22" i="2"/>
  <c r="AU21" i="2"/>
  <c r="AK21" i="2"/>
  <c r="AG21" i="2"/>
  <c r="AU20" i="2"/>
  <c r="AK20" i="2"/>
  <c r="AG20" i="2"/>
  <c r="AU19" i="2"/>
  <c r="AK19" i="2"/>
  <c r="AG19" i="2"/>
  <c r="AU18" i="2"/>
  <c r="AK18" i="2"/>
  <c r="AG18" i="2"/>
  <c r="AU17" i="2"/>
  <c r="AK17" i="2"/>
  <c r="AG17" i="2"/>
  <c r="BQ16" i="2"/>
  <c r="BH16" i="2"/>
  <c r="BG16" i="2"/>
  <c r="AU16" i="2"/>
  <c r="AK16" i="2"/>
  <c r="AG16" i="2"/>
  <c r="AU15" i="2"/>
  <c r="AK15" i="2"/>
  <c r="AG15" i="2"/>
  <c r="AU14" i="2"/>
  <c r="AK14" i="2"/>
  <c r="AG14" i="2"/>
  <c r="AU13" i="2"/>
  <c r="AK13" i="2"/>
  <c r="AG13" i="2"/>
  <c r="BQ12" i="2"/>
  <c r="BH12" i="2"/>
  <c r="BR12" i="2" s="1"/>
  <c r="BG12" i="2"/>
  <c r="AU12" i="2"/>
  <c r="AK12" i="2"/>
  <c r="AG12" i="2"/>
  <c r="AU11" i="2"/>
  <c r="AK11" i="2"/>
  <c r="AG11" i="2"/>
  <c r="AU10" i="2"/>
  <c r="AK10" i="2"/>
  <c r="AG10" i="2"/>
  <c r="AU9" i="2"/>
  <c r="AK9" i="2"/>
  <c r="AG9" i="2"/>
  <c r="AU8" i="2"/>
  <c r="AK8" i="2"/>
  <c r="AG8" i="2"/>
  <c r="AU7" i="2"/>
  <c r="AG7" i="2"/>
  <c r="BQ6" i="2"/>
  <c r="BH6" i="2"/>
  <c r="BR6" i="2" s="1"/>
  <c r="BG6" i="2"/>
  <c r="AU6" i="2"/>
  <c r="AK6" i="2"/>
  <c r="AG6" i="2"/>
  <c r="BT12" i="2" l="1"/>
  <c r="BT16" i="2"/>
  <c r="BR16" i="2"/>
  <c r="AG49" i="2"/>
  <c r="AK49" i="2"/>
  <c r="AU49" i="2"/>
</calcChain>
</file>

<file path=xl/comments1.xml><?xml version="1.0" encoding="utf-8"?>
<comments xmlns="http://schemas.openxmlformats.org/spreadsheetml/2006/main">
  <authors>
    <author>Ana Maria Hoyos Marino</author>
  </authors>
  <commentList>
    <comment ref="BJ34" authorId="0" shapeId="0">
      <text>
        <r>
          <rPr>
            <b/>
            <sz val="9"/>
            <color indexed="81"/>
            <rFont val="Tahoma"/>
            <family val="2"/>
          </rPr>
          <t>Ana Maria Hoyos Marino:</t>
        </r>
        <r>
          <rPr>
            <sz val="9"/>
            <color indexed="81"/>
            <rFont val="Tahoma"/>
            <family val="2"/>
          </rPr>
          <t xml:space="preserve">
Se modifica por solicitud de la DRTA oficio 2551001-2018-01525
</t>
        </r>
      </text>
    </comment>
    <comment ref="BJ35" authorId="0" shapeId="0">
      <text>
        <r>
          <rPr>
            <b/>
            <sz val="9"/>
            <color indexed="81"/>
            <rFont val="Tahoma"/>
            <family val="2"/>
          </rPr>
          <t>Ana Maria Hoyos Marino:</t>
        </r>
        <r>
          <rPr>
            <sz val="9"/>
            <color indexed="81"/>
            <rFont val="Tahoma"/>
            <family val="2"/>
          </rPr>
          <t xml:space="preserve">
Se modifica por solicitud DRTA ofc 2551001-2018-01525</t>
        </r>
      </text>
    </comment>
    <comment ref="BJ37" authorId="0" shapeId="0">
      <text>
        <r>
          <rPr>
            <b/>
            <sz val="9"/>
            <color indexed="81"/>
            <rFont val="Tahoma"/>
            <family val="2"/>
          </rPr>
          <t>Ana Maria Hoyos Marino:</t>
        </r>
        <r>
          <rPr>
            <sz val="9"/>
            <color indexed="81"/>
            <rFont val="Tahoma"/>
            <family val="2"/>
          </rPr>
          <t xml:space="preserve">
Se modifica por solicitud de la DRTA oficio 2551001-2018-01525
</t>
        </r>
      </text>
    </comment>
  </commentList>
</comments>
</file>

<file path=xl/sharedStrings.xml><?xml version="1.0" encoding="utf-8"?>
<sst xmlns="http://schemas.openxmlformats.org/spreadsheetml/2006/main" count="895" uniqueCount="272">
  <si>
    <t>0050</t>
  </si>
  <si>
    <t>Renovación, rehabilitación o reposición de los sistemas de abastecimiento, distribución matriz y red local de acueducto</t>
  </si>
  <si>
    <t>0051</t>
  </si>
  <si>
    <t>Renovación, rehabilitación o reposición del sistema troncal, secundario y local de alcantarillado sanitario</t>
  </si>
  <si>
    <t>0052</t>
  </si>
  <si>
    <t>Renovación, rehabilitación o reposición del sistema troncal, secundario y local de alcantarillado pluvial</t>
  </si>
  <si>
    <t>0053</t>
  </si>
  <si>
    <t>0021</t>
  </si>
  <si>
    <t>0022</t>
  </si>
  <si>
    <t>0054</t>
  </si>
  <si>
    <t>Acciones para el saneamiento del Río Bogotá</t>
  </si>
  <si>
    <t>0068</t>
  </si>
  <si>
    <t xml:space="preserve">Construcción, renovación, rehabilitación o reposición de redes asociadas a la infraestructura vial </t>
  </si>
  <si>
    <t>0055</t>
  </si>
  <si>
    <t>Fortalecimiento administrativo y operativo empresarial</t>
  </si>
  <si>
    <t>Adecuación hidráulica y recuperación ambiental de humedales, quebradas, ríos y cuencas abastecedoras</t>
  </si>
  <si>
    <t>Obras, equipos y suministros</t>
  </si>
  <si>
    <t>Consultorías, estudios, predios, interventorías.</t>
  </si>
  <si>
    <t>COMPONENTE DEL PROYECTO</t>
  </si>
  <si>
    <t>DEFINICIÓN DE LA META</t>
  </si>
  <si>
    <t>UNIDAD DE MEDIDA PRINCIPAL</t>
  </si>
  <si>
    <t>TIPO DE META</t>
  </si>
  <si>
    <t>Valor TOTAL</t>
  </si>
  <si>
    <t>Valor 2016</t>
  </si>
  <si>
    <t>Km</t>
  </si>
  <si>
    <t>%</t>
  </si>
  <si>
    <t>Suma</t>
  </si>
  <si>
    <t>Constante</t>
  </si>
  <si>
    <t>COSTO TOTAL</t>
  </si>
  <si>
    <t>METAS DE PLAN DE DESARROLLO - METAS DE CIUDAD EN SEGPLAN
(Valores Acumulados)</t>
  </si>
  <si>
    <t>COD.</t>
  </si>
  <si>
    <t>UNIDAD DE MEDIDA</t>
  </si>
  <si>
    <t>META FINAL</t>
  </si>
  <si>
    <t>Alcanzar 100% de cobertura de los servicios de acueducto y alcantarillado en barrios legalizados</t>
  </si>
  <si>
    <t>Acumu-
lado a 2016</t>
  </si>
  <si>
    <t>Adecuar el 100% de las redes de acueducto y alcantarillado asociadas a los proyectos de revitalización de iniciativa pública</t>
  </si>
  <si>
    <t>km</t>
  </si>
  <si>
    <t>ID META</t>
  </si>
  <si>
    <t>Obras, equipos y suministros
Consultorías, estudios, predios, interventorías.</t>
  </si>
  <si>
    <t>Has</t>
  </si>
  <si>
    <t>Un.</t>
  </si>
  <si>
    <t>Un</t>
  </si>
  <si>
    <t>Creciente</t>
  </si>
  <si>
    <t>OBSERVACIONES</t>
  </si>
  <si>
    <t>NA</t>
  </si>
  <si>
    <t>METAS DE INVERSIÓN - METAS DE PROYECTOS DEL PLAN DE ACCIÓN</t>
  </si>
  <si>
    <t>Infraestructura para el Desarrollo del Hábitat</t>
  </si>
  <si>
    <t>BOGOTA MEJOR PARA TODOS</t>
  </si>
  <si>
    <t>EJE O PILAR</t>
  </si>
  <si>
    <t>Programa</t>
  </si>
  <si>
    <t>Proyecto estratégico</t>
  </si>
  <si>
    <t>Código</t>
  </si>
  <si>
    <t>Nombre</t>
  </si>
  <si>
    <t xml:space="preserve">Nombre  </t>
  </si>
  <si>
    <t>02</t>
  </si>
  <si>
    <t>Pilar Democracia Urbana</t>
  </si>
  <si>
    <t>06</t>
  </si>
  <si>
    <t>Eje transversal Sostenibilidad ambiental basada en eficiencia energética</t>
  </si>
  <si>
    <t>Ambiente sano para la equidad y disfrute del ciudadano</t>
  </si>
  <si>
    <t>Ambiente Sano</t>
  </si>
  <si>
    <t>Recuperación y manejo de la estructura ecológica principal</t>
  </si>
  <si>
    <t>Consolidación de la Estructura Ecológica Principal</t>
  </si>
  <si>
    <t>07</t>
  </si>
  <si>
    <t>Eje transversal Gobierno Legítimo, fortalecimiento local y eficiencia</t>
  </si>
  <si>
    <t>Transparencia, gestión pública y servicio a la ciudadanía</t>
  </si>
  <si>
    <t>Fortalecimiento a la gestión pública efectiva y eficiente</t>
  </si>
  <si>
    <t>0082</t>
  </si>
  <si>
    <t>Plan de Saneamiento y Manejo de Vertimientos</t>
  </si>
  <si>
    <t>0082-1</t>
  </si>
  <si>
    <t>0082-2</t>
  </si>
  <si>
    <t>7341-12</t>
  </si>
  <si>
    <t>7341-13</t>
  </si>
  <si>
    <t>7341-14</t>
  </si>
  <si>
    <t>Intervenir Puntos de vertimiento</t>
  </si>
  <si>
    <t>Eliminar Conexiones Erradas</t>
  </si>
  <si>
    <t>Realizar las acciones definidas para protección de cuencas abastecedoras</t>
  </si>
  <si>
    <t>Realizar las actividades definidas para la recuperación de humedales</t>
  </si>
  <si>
    <t>Realizar las actividades definidas para la recuperación de quebradas</t>
  </si>
  <si>
    <t>0054-6</t>
  </si>
  <si>
    <t>0054-7</t>
  </si>
  <si>
    <t>0054-8</t>
  </si>
  <si>
    <t>0054-9</t>
  </si>
  <si>
    <t>Avanzar 70% en la construcción de la Estación Elevadora de Canoas</t>
  </si>
  <si>
    <t>Avanzar 20% en la gestión del proyecto PTAR Canoas Fase I</t>
  </si>
  <si>
    <t>Ejecutar 100%  de las acciones complementarias requeridas para el saneamiento del Río Bogotá</t>
  </si>
  <si>
    <t>Terminar 100% el sistema de interceptores Río Bogotá</t>
  </si>
  <si>
    <t>Valor 2017</t>
  </si>
  <si>
    <t>Valor 2018</t>
  </si>
  <si>
    <t>Valor 2019</t>
  </si>
  <si>
    <t>Valor 2020</t>
  </si>
  <si>
    <t>Ejecutar las actividades requeridas para el fortalecimiento administrativo y operativo empresarial</t>
  </si>
  <si>
    <t>0055-6</t>
  </si>
  <si>
    <t>Realizar las acciones definidas para la construcción, renovación o reposición de redes asociadas a la infraestructura vial y metro</t>
  </si>
  <si>
    <t>Ejecutar las actividades complementarias de los proyectos, para la construcción, renovación o reposición de redes asociadas a la infraestructura vial y metro</t>
  </si>
  <si>
    <t>0068-3</t>
  </si>
  <si>
    <t>0068-4</t>
  </si>
  <si>
    <t>0081</t>
  </si>
  <si>
    <t>Corredores Ambientales</t>
  </si>
  <si>
    <t>0081-1</t>
  </si>
  <si>
    <t>0081-2</t>
  </si>
  <si>
    <t>Terminar intervenciones en algunos Corredores Ambientales</t>
  </si>
  <si>
    <t>Avanzar en la ejecución de Otros Proyectos de Corredores Ambientales</t>
  </si>
  <si>
    <t xml:space="preserve"> Construcción de redes locales para el servicio de acueducto</t>
  </si>
  <si>
    <t>7338-5</t>
  </si>
  <si>
    <t>7338-6</t>
  </si>
  <si>
    <t>7338-7</t>
  </si>
  <si>
    <t>Construir km de redes locales de acueducto</t>
  </si>
  <si>
    <t>Ejecutar las obras complementarias requeridas para la optimización del sistema local de acueducto</t>
  </si>
  <si>
    <t>Ejecutar las actividades complementarias de los proyectos, para la ampliación u optimización del sistema local de acueducto</t>
  </si>
  <si>
    <t>Construir u optimizar km de redes de conducción o matrices de acueducto</t>
  </si>
  <si>
    <t>Ejecutar las obras complementarias requeridas para la ampliación u optimización del sistema de abastecimiento y distribución matriz de acueducto</t>
  </si>
  <si>
    <t>Ejecutar las actividades complementarias de los proyectos, para la ampliación u optimización del sistema de abastecimiento y de distribución matriz de acueducto</t>
  </si>
  <si>
    <t>Construcción y expansión del sistema de abastecimiento y matriz de acueducto</t>
  </si>
  <si>
    <t>7334-9</t>
  </si>
  <si>
    <t>7334-10</t>
  </si>
  <si>
    <t>7334-11</t>
  </si>
  <si>
    <t>0020</t>
  </si>
  <si>
    <t>Construcción de redes locales para el servicio de alcantarillado sanitario</t>
  </si>
  <si>
    <t>0020-5</t>
  </si>
  <si>
    <t>0020-6</t>
  </si>
  <si>
    <t>Construir km de redes locales de alcantarillado sanitario</t>
  </si>
  <si>
    <t>Ejecutar las actividades complementarias de los proyectos, requeridas para la ampliación u optimización del sistema local de alcantarillado sanitario</t>
  </si>
  <si>
    <t>Ejecutar las obras complementarias requeridas para la ampliación u optimización del sistema troncal y secundario de alcantarillado sanitario</t>
  </si>
  <si>
    <t>Ejecutar las actividades complementarias de los proyectos, para la ampliación u optimización del sistema troncal y secundario de alcantarillado sanitario</t>
  </si>
  <si>
    <t>0021-6</t>
  </si>
  <si>
    <t>0021-7</t>
  </si>
  <si>
    <t>0019</t>
  </si>
  <si>
    <t>Construcción de redes locales para el servicio de alcantarillado pluvial</t>
  </si>
  <si>
    <t>Construir km de redes locales de alcantarillado pluvial</t>
  </si>
  <si>
    <t>Ejecutar las actividades complementarias de los proyectos, requeridas para la ampliación u optimización del sistema local de alcantarillado pluvial</t>
  </si>
  <si>
    <t>0019-4</t>
  </si>
  <si>
    <t>0019-5</t>
  </si>
  <si>
    <t>Construir km de redes troncales y secundarias de alcantarillado pluvial (canales y colectores)</t>
  </si>
  <si>
    <t>Ejecutar las obras complementarias requeridas para la ampliación u optimización del sistema troncal y secundario de alcantarillado pluvial</t>
  </si>
  <si>
    <t>Ejecutar las actividades complementarias de los proyectos, para la ampliación u optimización del sistema troncal y secundadio de alcantarillado pluvial</t>
  </si>
  <si>
    <t>0022-12</t>
  </si>
  <si>
    <t>0022-13</t>
  </si>
  <si>
    <t>0022-14</t>
  </si>
  <si>
    <t>0052-5</t>
  </si>
  <si>
    <t>0052-6</t>
  </si>
  <si>
    <t>0052-7</t>
  </si>
  <si>
    <t>Renovar km de redes troncales o secundarias de alcantarillado pluvial</t>
  </si>
  <si>
    <t>Renovar km de redes locales de alcantarillado pluvial</t>
  </si>
  <si>
    <t>Ejecutar las actividades complementarias, para la renovación o reposición del sistema de alcantarillado pluvial</t>
  </si>
  <si>
    <t>Renovar km de redes de conducción o matrices de acueducto</t>
  </si>
  <si>
    <t>Renovar km de redes locales de acueducto</t>
  </si>
  <si>
    <t>Ejecutar las obras complementarias requeridas para la renovación o reposición del sistema de acueducto</t>
  </si>
  <si>
    <t>Ejecutar las actividades complementarias de los proyectos, para la renovación o reposición del sistema de acueducto</t>
  </si>
  <si>
    <t>0050-6</t>
  </si>
  <si>
    <t>0050-7</t>
  </si>
  <si>
    <t>0050-8</t>
  </si>
  <si>
    <t>0050-9</t>
  </si>
  <si>
    <t>Construir una planta de tratamiento de lodos y de aprovechamiento de residuos</t>
  </si>
  <si>
    <t>0053-6</t>
  </si>
  <si>
    <t>0051-5</t>
  </si>
  <si>
    <t>0051-6</t>
  </si>
  <si>
    <t>0051-7</t>
  </si>
  <si>
    <t>0051-8</t>
  </si>
  <si>
    <t>Renovar de manera integral el sistema de alcantarillado troncal sanitario de 4 subcuencas</t>
  </si>
  <si>
    <t>Ejecutar las obras complementarias requeridas para la renovación o reposición del sistema de alcantarillado sanitario</t>
  </si>
  <si>
    <t>Ejecutar las actividades complementarias de los proyectos, para la renovación o reposición del sistema de alcantarillado sanitario</t>
  </si>
  <si>
    <t>Renovar km de redes locales o secundarias de alcantarillado sanitario</t>
  </si>
  <si>
    <t>2016 a 2020</t>
  </si>
  <si>
    <t>Meta Resultado</t>
  </si>
  <si>
    <t>Indicador Resultado</t>
  </si>
  <si>
    <t xml:space="preserve">Mantener en mínimo en 95% el Indice de Riesgo de la Calidad del Agua (IRCA) </t>
  </si>
  <si>
    <t>Porcentaje del Indice de Riesgo de la Calidad del Agua (IRCA)</t>
  </si>
  <si>
    <t>Tratar 454 millones de metros cúbicos de agua</t>
  </si>
  <si>
    <t>Volumen de agua tratada y suministrada a la red</t>
  </si>
  <si>
    <t>mill m3</t>
  </si>
  <si>
    <t>Acumu-
lado a 2017</t>
  </si>
  <si>
    <t>Acumu-
lado a 2018</t>
  </si>
  <si>
    <t>Acumu-
lado a 2019</t>
  </si>
  <si>
    <t>Acumu-
lado a 2020</t>
  </si>
  <si>
    <t>Implementación del 100% de las acciones asociadas al saneamiento del río Bogotá</t>
  </si>
  <si>
    <t xml:space="preserve">Porcentaje de acciones implementadas asociadas al saneamiento del río Bogotá </t>
  </si>
  <si>
    <t>Porcentaje avance en la gestión de la PTAR</t>
  </si>
  <si>
    <t>Avanzar 70% en la construcción de la Estación Elevadora Canoas</t>
  </si>
  <si>
    <t>Porcentaje de avance de la Estación Elevadora Canoas - EEC</t>
  </si>
  <si>
    <t>Alcanzar el 100% del sistema de interceptores Río Bogotá</t>
  </si>
  <si>
    <t>Porcentaje de avance de interceptores</t>
  </si>
  <si>
    <t>Continuidad del servicio de acueducto mayor o igual a 98%</t>
  </si>
  <si>
    <t>Índice de continuidad del servicio de acueducto</t>
  </si>
  <si>
    <t>Adecuación del 100% de las redes de acueducto y alcantarillado asociadas a la infraestructura para la construccion del metro.</t>
  </si>
  <si>
    <t>Porcentaje de de las redes de acueducto y alcantarillado asociadas a la infraestructura para la construcción del metro adecuadas</t>
  </si>
  <si>
    <t>Adecuación del 100% de las redes de acueducto y alcantarillado asociadas a la infraestructura para la construcción del metro</t>
  </si>
  <si>
    <t>Porcentaje de las redes de acueducto y alcantarillado asociadas a la infraestructura para la construcción del metro adecuadas</t>
  </si>
  <si>
    <t>Construir 3 parques lineales para recuperar el sistema hídrico en ríos, quebradas, humedales y/o embalses</t>
  </si>
  <si>
    <t>Número de parques lineales construidos para recuperar el sistema hídrico</t>
  </si>
  <si>
    <t xml:space="preserve">Porcentaje de cobertura residencial en los servicios de acueducto </t>
  </si>
  <si>
    <t>Construir 91.81 km de redes de conducción, matrices y locales de acueducto</t>
  </si>
  <si>
    <t>METAS DE PRODUCTO DEL PLAN DE DESARROLLO - SEGPLAN</t>
  </si>
  <si>
    <t>Número de km de redes de acueducto construidas</t>
  </si>
  <si>
    <t>Porcentaje de cobertura residencial en los servicios de acueducto y alcantarillado sanitario</t>
  </si>
  <si>
    <t>Construir 62,40 km de redes de alcantarillado sanitario</t>
  </si>
  <si>
    <t>Número de km de redes de alcantarillado sanitario construidas</t>
  </si>
  <si>
    <t>Alcanzar 100% de cobertura de los servicios de acueducto y alcantarillado pluvial en barrios legalizados</t>
  </si>
  <si>
    <t>Porcentaje de cobertura residencial en los servicios de acueducto y alcantarillado pluvial</t>
  </si>
  <si>
    <t>Construir y/o renovar 88 km de redes troncales, secundarias y locales de alcantarillado pluvial</t>
  </si>
  <si>
    <t>Número de km de redes de alcantarillado pluvial construidas y/o renovadas</t>
  </si>
  <si>
    <t>Índice de reclamación operativa de alcantarillado menor igual a 0,30%</t>
  </si>
  <si>
    <t>Índice de reclamación operativa de alcantarillado</t>
  </si>
  <si>
    <t xml:space="preserve">Mantener 20.12 km y adicionar 10 km de ríos en el área urbana del Distrito con calidad de agua aceptable o superior (WQI &gt;65 de 20 a 30 km) </t>
  </si>
  <si>
    <t>Número de km de ríos en el área urbana del Distrito con calidad de agua aceptable o superior</t>
  </si>
  <si>
    <t>200 hectáreas nuevas con procesos de restauración en Cerros Orientales, ríos y quebradas y/o zonas de riesgo no mitigable que aportan a la conectividad ecológica de la región</t>
  </si>
  <si>
    <t>Hectáreas en proceso de restauración (nuevas áreas)</t>
  </si>
  <si>
    <t>Aplicar acciones del protocolo de restauración ecológica (diagnóstico, diseño, implementación y mantenimiento)  del Distrito en 200 has</t>
  </si>
  <si>
    <t>Número de hectáreas en procesos de restauración</t>
  </si>
  <si>
    <t>INDICADOR DE PRODUCTO - SEGPLAN</t>
  </si>
  <si>
    <t>Ejecutar el Plan de Saneamiento y Manejo de Vertimientos - PSMV, entre otros proyectos prioritarios.</t>
  </si>
  <si>
    <t>% de ejecución del PSMV</t>
  </si>
  <si>
    <t>MACROPROYECTO</t>
  </si>
  <si>
    <r>
      <t xml:space="preserve">COSTO POR VIGENCIA 
</t>
    </r>
    <r>
      <rPr>
        <b/>
        <sz val="16"/>
        <color theme="1"/>
        <rFont val="Calibri"/>
        <family val="2"/>
      </rPr>
      <t>(mill. $ constantes de 2016)</t>
    </r>
  </si>
  <si>
    <t>Incrementar a un 90% la sostenibilidad del SIG en el Gobierno Distrital</t>
  </si>
  <si>
    <t>Porcentaje de sostenibilidad del Sistema Integrado de Gestión en el Gobierno Distrital</t>
  </si>
  <si>
    <t>Construcción del sistema troncal y secundario de alcantarillado sanitario</t>
  </si>
  <si>
    <t>Construcción del sistema troncal y secundario de alcantarillado pluvial</t>
  </si>
  <si>
    <t>Valor Plan 2016</t>
  </si>
  <si>
    <t>Valor replanif</t>
  </si>
  <si>
    <t>2016 POAI dic 31</t>
  </si>
  <si>
    <t>2016
Ejecutado</t>
  </si>
  <si>
    <t>% ejecución</t>
  </si>
  <si>
    <t>Ejecutado Dic 2016</t>
  </si>
  <si>
    <t>Reprog
2017</t>
  </si>
  <si>
    <t>-</t>
  </si>
  <si>
    <t>Valor replanif 2017</t>
  </si>
  <si>
    <t>METAS DE PLAN DE DESARROLLO - METAS RESULTADO-PRODUCTO SEGPLAN</t>
  </si>
  <si>
    <t>0053-7</t>
  </si>
  <si>
    <t>Ejecutar las actividades para la construcción, renovación, rehabilitación ó reposición del sistema troncal, secundario y local de alcantarillado combinado</t>
  </si>
  <si>
    <t>Valor ejec dic 2017</t>
  </si>
  <si>
    <t>Ejecutado dic 31  2017</t>
  </si>
  <si>
    <t>2017 POAI
dic 31</t>
  </si>
  <si>
    <t>Ejecución dic 31</t>
  </si>
  <si>
    <t>0068-5</t>
  </si>
  <si>
    <t>Adecuar km de redes asociadas a infraestructura vial</t>
  </si>
  <si>
    <t>Valor replanif 2018</t>
  </si>
  <si>
    <t>Plan 2018</t>
  </si>
  <si>
    <t>Reprogramado 2018</t>
  </si>
  <si>
    <t>Replanificado 2019</t>
  </si>
  <si>
    <t>Replanificado 2020</t>
  </si>
  <si>
    <t>Reprogramado 2019</t>
  </si>
  <si>
    <t>Plan 2019</t>
  </si>
  <si>
    <t>Plan 2020</t>
  </si>
  <si>
    <t>Reprogramado 2020</t>
  </si>
  <si>
    <t>indexador:</t>
  </si>
  <si>
    <t>Renovación, rehabilitación o reposición del sistema troncal, secundario y local de alcantarillado combinado</t>
  </si>
  <si>
    <t>Valor ejec dic 31 2018</t>
  </si>
  <si>
    <t>Valor Total Ejecutado</t>
  </si>
  <si>
    <t>Valor Ejec 2016</t>
  </si>
  <si>
    <t>Ejecutado dic 31 2018</t>
  </si>
  <si>
    <t>2018 POAI
dic 31</t>
  </si>
  <si>
    <t>META FINAL PLAN</t>
  </si>
  <si>
    <t>META EJECUTADA ACUMULADA</t>
  </si>
  <si>
    <t xml:space="preserve">Se mantiene una continuidad superior al 99%.
Mayor tiempo en la disponibilidad de agua potable para el consumo humano y actividades productivas.   </t>
  </si>
  <si>
    <t>En 2018, la EAAB cumple con el criterio de mantener una reclamación inferior a 0.30%.
Esta meta se estructuró de tal manera que el valor 0,30% de Índice de Reclamos Operativos de Alcantarillado es un techo máximo, es decir nuestra meta en mantenernos por debajo de 0,30%.
Este valor indica que se presentan 3 reclamos de alcantarillado por cada 1000 suscriptores. Al llegar a un valor de 0.16% en diciembre de 2018, indica que estamos con valores de 1,6 reclamos de alcantarillado por cada 1000 suscriptores, lo que indica que estamos cumpliendo con el valor límite. La gestión de la EAAB se mantiene. 
Siempre que estemos por debajo de 0,30% estamos cumpliendo la meta, es decir el ideal es 0% de reclamos operativos de alcantarillado.</t>
  </si>
  <si>
    <t>2019 POAI
marz 31</t>
  </si>
  <si>
    <t>Ejecución marz 31</t>
  </si>
  <si>
    <t>Valor ejec marz 31 2019</t>
  </si>
  <si>
    <t>Ejecutado a marzo 31 2019</t>
  </si>
  <si>
    <t>Avance Metas Resultado marzo 31 de 2019</t>
  </si>
  <si>
    <t xml:space="preserve">Retrasos y soluciones: Una vez se surtió el trámite ante el Concejo Distrital de la aprobación del cupo de endeudamiento, para financiar una parte del Plan de Inversiones de la EAAB en el mes de junio de 2017 y posteriormente se incorporaron los recursos al presupuesto en octubre del 2017, se inició la contratación de proyectos en el 2017 para su ejecución en 2018. 
En la vigencia 2018 se maduraron proyectos y en algunos casos procesos de contratación se declararon desiertos por lo que se debieron reprogramar para la vigencia 2019.
Se mejoran los procesos de maduración de proyectos al interior de la EAAB ,  con el fin de disminuir los riesgos en el grado de definición de los proyectos, retrasos en trámites ambientales y en la gestión predial. La mayor parte de la contratación de proyectos se programó en el segundo semestre de 2018 y se incluyen en el presupuesto 2019 los proyectos que permitan el cumplimiento de las metas.
Avances y logros: 
Se ha avanzado en las siguientes obras:
Revestimiento de 0,75 km de los túneles de Chingaza y construcción de 0,6 km de redes matrices de las Líneas Variante Vitelma-La Fiscala, Variante Piedra Herrada-La Fiscala y Av. Calle 170 entre Autopista Norte y Av.Boyacá. Renovación de 0,94 km de las líneas de impulsión San Dionisio, Consuelo y 24'' Av. Boyacá - Tibabuyes.
Se han renovado  3,44 km de redes locales de acueducto en barrios de las localidades Bosa, Chapinero, Engativá, Puente Aranda, Rafael Uribe Uribe, Especial, San Cristóbal, Soacha.
La ejecución acumulada de 2016, 2017, 2018 y marzo de 2019 es de 27,59 km de redes de acueducto construidas, optimizadas y/o renovadas.
</t>
  </si>
  <si>
    <t>Retrasos y soluciones: Una vez se surtió el trámite ante el Concejo Distrital de la aprobación del cupo de endeudamiento, para financiar una parte del Plan de Inversiones de la EAAB en el mes de junio de 2017 y posteriormente se incorporaron los recursos al presupuesto en octubre del 2017, se inició la contratación de proyectos en el 2017 para su ejecución en 2018. 
En la vigencia 2018 se maduraron proyectos y en algunos casos procesos de contratación se declararon desiertos por lo que se debieron reprogramar para la vigencia 2019.
Se mejoran los procesos de maduración de proyectos al interior de la EAAB ,  con el fin de disminuir los riesgos en el grado de definición de los proyectos, retrasos en trámites ambientales y en la gestión predial. La mayor parte de la contratación de proyectos se programó en el segundo semestre de 2018 y se incluyen en el presupuesto 2019 los proyectos que permitan el cumplimiento de las metas.
Avances y logros: El avance es de 9,22 km de redes locales y secundarias de alcantarillado sanitario, en las siguientes localidades:
1,05 km de interceptores Trompeta, Infierno, Nutria y Zona Franca y del By Pass de la Estación Britalia al Interceptor Tunjuelo Bajo.
0,42 km de construcción de redes locales de alcantarillado sanitario en las localidades de Bosa y Kennedy.
7,75 km de redes de alcantarillado sanitario renovadas en las localidades de Bosa, Chapinero, Engativá, Puente Aranda, San Cristóbal, Soacha y Suba.
La ejecución acumulada de 2016, 2017, 2018 y febrero de 2019 es de 32,05 km de redes de alcantarillado sanitario construidas y renovadas.</t>
  </si>
  <si>
    <t>Retrasos y soluciones: Una vez se surtió el trámite ante el Concejo Distrital de la aprobación del cupo de endeudamiento, para financiar una parte del Plan de Inversiones de la EAAB en el mes de junio de 2017 y posteriormente se incorporaron los recursos al presupuesto en octubre del 2017, se inició la contratación de proyectos en el 2017 para su ejecución en 2018. 
En la vigencia 2018 se maduraron proyectos y en algunos casos procesos de contratación se declararon desiertos por lo que se debieron reprogramar para la vigencia 2019.
Se mejoran los procesos de maduración de proyectos al interior de la EAAB ,  con el fin de disminuir los riesgos en el grado de definición de los proyectos, retrasos en trámites ambientales y en la gestión predial. La mayor parte de la contratación de proyectos se programó en el segundo semestre de 2018 y se incluyen en el presupuesto 2019 los proyectos que permitan el cumplimiento de las metas.
Avances y logros: La ejecución acumulada de 2016, 2017, 2018 y febrero de 2019 es de 75,64 km de redes de alcantarillado pluvial construidas y renovadas.
0,55 km de construcción de redes locales de alcantarillado pluvial en barrios de Bosa, Soacha y Barrios Unidos.
0,85 km de colectores Piamonte, Chico Virrey y Canal Limitante Pardo Rubio .
3,26 km renovados de los Colectores La Vieja y San Miguel y Los Toches, y de los Canales de Córdoba, Comuneros y Río Fucha.
4,38 km de redes locales de alcantarillado pluvial renovados en barrios de Bosa, Chapinero, Fontibón, Engativá, Puente Aranda y San Cristóbal.</t>
  </si>
  <si>
    <t>Retraso y soluciones: Tiempos en trámites de vigencias futuras de importancia estratégica y larga duración en el proceso de selección, teniendo en cuenta la complejidad del proyecto.
Dar la mayor agilidad a los procesos de evaluación y selección de proponentes para dar  inicio a la mayor brevedad a este proyecto.
Logros: El acumulado del avance de la meta a marzo  31 de 2019 es 9,95%, que corresponde a la consultoría de diseños básicos y actualización de presupuesto, gestión de recursos de otras entidades y cierre financiero e incio del proceso de selección de los diseños detallados y construcción de la estación.
Se firman las actas de inicio  de los contratos No. 1-01-25500-1268-2018  de diseño y obra civil día  26 de marzo del 2019  con su  fecha fin el día 25 de Noviembre del 2022  y el contrato No 1-15-25500-0005-2019 de interventoría el día  26 de Marzo del 2019 y fecha fin el día 25 de Enero del 2023.</t>
  </si>
  <si>
    <t xml:space="preserve">Retrasos: Una vez aprobados los términos de referencia, se publicó la licitación ICSM 0647-2018 el día 19/04/2018 con fecha de cierre el 30/05/2018, no obstante, no se presentaron ofertas a la licitación mencionada por lo que se realizó revisión, ajuste y nueva solicitud de contratación.
Para el  ultimo trimestre del año se logró objetivo de adjudicar los diseños de ingenieria de detalle con el proveedor  Greeley and Hassen bajo el contrato No. 1-02-25500-1380-2018, esta firma va realizar los diseños detallados de la fase II cumpliendo con el alcance del año 2018, junto con  la adjudicación de la interventoria  N.2-15-25500-1433-2018 con la firma UNION TEMPORAL HAZEN AND SAWYER EPAM.
Logros: El acumulado del avance de la meta a marzo de 2019 es 3%.
El acta de inicio se firma en el año 2019  para los contratos N° 1-02-25500-1380-2018  de consultoría de la PTAR Canoas el día 15 de Marzo del 2019 y finaliza el día 15 de Junio del 2020  y el contrato No. 2-15-25500-1433-2018 de interventoría con fecha de inicio 15 de Marzo del 2019 y finaliza 14 de Julio 2020. 
El acumulado del avance de la meta a marzo de 2019 es 3%.
</t>
  </si>
  <si>
    <t>La ejecución acumulada de 2016, más 2017, 2018 y a marzo de 2019 es de 77.4% de avance de los interceptores del Río Bogotá.
Se realiza la obra del Interceptor Zona Franca, el porcentaje de avance  hace referencia al avance pagado de la obra. Se adelanta el diseño de la estructura de descarga del Canal Cundinamarca.</t>
  </si>
  <si>
    <t>Retrasos y soluciones: El avance depende de las definiciones del corredor para la línea del metro.
Avances y logros: 
La ejecución acumulada a marzo de 2019 es de 20%  que corresponde a los diseños para el Metro. 
Se recibieron los diseños de Traslado Anticipado de las Redes y se están liquidando los contratos.</t>
  </si>
  <si>
    <t xml:space="preserve">Retrasos: PARQUE LINEAL BORDE NORTE JUAN AMARILLO: Se presentaron algunos retrasos en el inicio de los contratos de los 2 frentes de obra del borde norte del humedal, debido a la entrega y aprobación del plan de calidad y trámites adicionales ante otras entidades. 
PARQUE LINEAL RÍO TUNJUELO-CHIGUAZA: Se presentaron algunos retrasos en el inicio de los contratos de obra, debido a que se debió emplear un tiempo adicional en la compatibilización de diseños arquitectónicos y técnicos y en la obtención de permisos ambientales (POC). 
CORREDOR AMBIENTAL HUMEDAL JABOQUE: Se presentaron algunos retrasos en el inicio del contrato de obra, debido a que se debió emplear un tiempo adicional en la compatibilización de diseños arquitectónicos y técnicos y en trámite ante IDU para intervención de alameda.
Soluciones: Se designó un profesional encargado de revisar y ajustar los insumos necesarios para la obtención de permisos ambientales ante las autoridades competentes. Esta persona es el puente entre la Empresa y las demás entidades, de forma que se logren agilizar los procesos. 
Se realizaron reuniones con los contratistas de cada uno de los proyectos en las cuales se verificó su avance, se analizaron las rutas criticas replanteando nuevos cronogramas de ejecución, realizando seguimiento a los mismos semanalmente.
Se intensificó el proceso de gestión interinstitucional con las diferentes entidades y partes interesadas de las cuales se requieren trámites de permisos.
Avances y Logros:PARQUE LINEAL JABOQUE: Se avanzó en replanteo, elaboración de Plan de Calidad y Plan para Manejo de Residuos.Una vez se aprueben estos documentos, se procederá a dar inicio al contrato de obra. 
PARQUE LINEAL RÍO TUNJUELO-CHIGUAZA: En el mes de marzo se dio inicio al contrato de obra, se avanzó en aprobación de Plan de Calidad y compatibilización de diseños. 
PARQUE LINEAL BORDE NORTE JUAN AMARILLO: En los meses de enero, febrero y marzo  se avanzó en rescate de fauna, replanteo, inicio de los 100 primeros metros de construcción del sendero en borde norte, inicio trámites licencia de construcción
Corredor Ambiental del río Fucha: Se avanza en el proceso de contratación de la obra, durante los meses de enero y febrero se realizó la evaluación y respuesta a observaciones. 
Parque del Indio: Se avanza en la aprobación de los diseños eléctricos ante CODENSA y en la obtención del permiso de prospección arqueológica y la licencia de construcción de las edificaciones del parque. Además, se trabaja conjuntamente con el contratsita de IDRD en el inicio de las obras del parque. 
Parque Ecológico San Rafael: Se avanza en el proceso de contratación de la obra, durante los meses de enero, febrero y marzo se realizó la respuesta a observaciones y aclaraciones por parte de los oferentes.
Corredor Ambiental Humedal Córdoba:Los diseños arquitectónicos y técnicos fueron entregados en su totalidad por el consultor y aprobados por la interventoría en el mes de febrero. El presupuesto para la obra está en revisión de CyC. Se avanza en la adquisición de predios y en el trámite de licencia de construcción para el aula ambiental. 
Corredor Ambiental Río Arzobispo: Se avanza en la elaboración de presupuesto para la obra, y en gestión con UAESP para aprobación de diseños fotométricos. Adicional, se adelantan gestiones antes SDM para cruces viales.
Sendero de las Mariposas: Se avanzó en la ejecución de los contratos para la elaboración de estudios y diseños urbanos, arquitectónicos y paisajísticos, y la factibilidad de las estructuras especiales. Adicionalmente, se encuentra en trámite la solicitud de permisos y licencias ambientales ante CAR y ANLA.
</t>
  </si>
  <si>
    <t xml:space="preserve">En el año 2018 se eliminaron 21 puntos de vertimiento: 
2 puntos de vertimiento del río Tunjuelo con la obra Interceptor Brazuelos, en la Carrera 4 con calle 103 Sur y Carrera 5 con Calle 100 C Sur del Barrio Santo Domingo
3 puntos de vertimiento eliminados: Canal Juan Amarillo Av Ciudad de Cali con Diag 91, Canal Fucha CL 13 A Sur KR 3 A San Blas, Canal Fucha CL 12 B Sur KR 23
2 puntos de vertimiento en la cuenca Torca. 
3 puntos de vertimiento de la cuenca Salitre, subcuenca Juan Amarillo.
11 puntos de vertimiento: 4 de la subcuenca San Francisco, 4 de la subcuenca Fucha y 3 del interceptor Fucha.
En el año 2019 no se han reportado puntos de vertimiento eliminados.
Se han eliminado 819 Conexiones erradas desde el año 2016, distribuidas de la siguiente manera por subcuencas:
Subcuenca Canal Torca 124, Subcuenca Canal Molinos: 32, Canal Contador: 22, Canal Córdoba 70, Humedal La Conejera 19, Humedal Juan Amarillo 409, Canal Fucha 101, Canal San Francisco 9, Canal Tintal 1, Callejas 13, Canal Cundinamarca 3, Canal Los Angeles 1, Canal Magdalena 6, San Antonio 1, San Cristóbal 8.
Se han identificado 250 conexiones erradas y se han diseñado 445.
</t>
  </si>
  <si>
    <t>Proyecto en estructuración para dar cumplimiento a la meta.</t>
  </si>
  <si>
    <t>Nueva meta a partir del 2019: 
Gestionar el 100% del plan de adecuación y sostenibilidad SIGD-MIPG
Las actividades se han ejecutado conforme a los planes aprobados. El porcentaje de cumplimiento trimestral de 42% corresponde a las actividades totalmente cumplidas en el trimestre. En cuanto al 58% restante se aclara que las actividades están en avance y no hay ninguna actividad vencida.
El cumplimiento acumulado sobre el 100% del plan anual es del 31% con corte a marzo. 
Monitoreo Enero a marzo: El  Plan de Adecuación y Sostenibilidad del SIG - MIPG 2019 contiene 26 actividades para ejecutar en el 2019.  De enero a marzo se cumplieron 8 actividades de 19 programadas para el trimestre, logrando un cumplimiento de 42% para el trimestre, las 11 actividades restantes para este trimestre se encuentran en un estado de avance.
Monitoreo acumulado: El cumplimiento frente al Plan de Adecuación y Sostenibilidad del SIG - MIPG 2019 anual  fue del 31%  (8 actividades cumplidas en el trimestre de 26 programadas en el año).</t>
  </si>
  <si>
    <t>En los últimos 12 meses el volumen tratado asciende a 443.67 millones.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</si>
</sst>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_(&quot;$&quot;\ * #,##0.00_);_(&quot;$&quot;\ * \(#,##0.00\);_(&quot;$&quot;\ * &quot;-&quot;??_);_(@_)"/>
    <numFmt numFmtId="165" formatCode="_(* #,##0.00_);_(* \(#,##0.00\);_(* &quot;-&quot;??_);_(@_)"/>
    <numFmt numFmtId="166" formatCode="0.0"/>
    <numFmt numFmtId="167" formatCode="_(&quot;$&quot;\ * #,##0_);_(&quot;$&quot;\ * \(#,##0\);_(&quot;$&quot;\ * &quot;-&quot;??_);_(@_)"/>
    <numFmt numFmtId="168" formatCode="_([$$-240A]\ * #,##0_);_([$$-240A]\ * \(#,##0\);_([$$-240A]\ * &quot;-&quot;??_);_(@_)"/>
    <numFmt numFmtId="169" formatCode="0.0%"/>
  </numFmts>
  <fonts count="23" x14ac:knownFonts="1">
    <font>
      <sz val="11"/>
      <color theme="1"/>
      <name val="Calibri"/>
      <family val="2"/>
      <scheme val="minor"/>
    </font>
    <font>
      <sz val="10"/>
      <name val="Arial"/>
      <family val="2"/>
    </font>
    <font>
      <sz val="11"/>
      <color theme="1"/>
      <name val="Calibri"/>
      <family val="2"/>
      <scheme val="minor"/>
    </font>
    <font>
      <sz val="10"/>
      <color theme="1"/>
      <name val="Trebuchet MS"/>
      <family val="2"/>
    </font>
    <font>
      <sz val="12"/>
      <name val="Arial"/>
      <family val="2"/>
    </font>
    <font>
      <sz val="14"/>
      <color theme="1"/>
      <name val="Calibri"/>
      <family val="2"/>
      <scheme val="minor"/>
    </font>
    <font>
      <sz val="14"/>
      <name val="Calibri"/>
      <family val="2"/>
      <scheme val="minor"/>
    </font>
    <font>
      <sz val="14"/>
      <name val="Arial"/>
      <family val="2"/>
    </font>
    <font>
      <b/>
      <sz val="20"/>
      <color theme="1"/>
      <name val="Calibri"/>
      <family val="2"/>
      <scheme val="minor"/>
    </font>
    <font>
      <b/>
      <sz val="16"/>
      <color theme="1"/>
      <name val="Calibri"/>
      <family val="2"/>
      <scheme val="minor"/>
    </font>
    <font>
      <b/>
      <sz val="14"/>
      <color theme="1"/>
      <name val="Calibri"/>
      <family val="2"/>
    </font>
    <font>
      <b/>
      <sz val="16"/>
      <color theme="1"/>
      <name val="Calibri"/>
      <family val="2"/>
    </font>
    <font>
      <b/>
      <sz val="20"/>
      <color theme="1"/>
      <name val="Calibri"/>
      <family val="2"/>
    </font>
    <font>
      <sz val="20"/>
      <color theme="1"/>
      <name val="Calibri"/>
      <family val="2"/>
    </font>
    <font>
      <sz val="16"/>
      <color theme="1"/>
      <name val="Calibri"/>
      <family val="2"/>
    </font>
    <font>
      <sz val="14"/>
      <name val="Calibri"/>
      <family val="2"/>
    </font>
    <font>
      <sz val="9"/>
      <color indexed="81"/>
      <name val="Tahoma"/>
      <family val="2"/>
    </font>
    <font>
      <b/>
      <sz val="9"/>
      <color indexed="81"/>
      <name val="Tahoma"/>
      <family val="2"/>
    </font>
    <font>
      <sz val="14"/>
      <color theme="1"/>
      <name val="Arial"/>
      <family val="2"/>
    </font>
    <font>
      <sz val="11"/>
      <color theme="1"/>
      <name val="Arial"/>
      <family val="2"/>
    </font>
    <font>
      <sz val="10"/>
      <color theme="1"/>
      <name val="Arial"/>
      <family val="2"/>
    </font>
    <font>
      <b/>
      <sz val="10"/>
      <color theme="1"/>
      <name val="Calibri"/>
      <family val="2"/>
      <scheme val="minor"/>
    </font>
    <font>
      <b/>
      <sz val="10"/>
      <color theme="1"/>
      <name val="Calibri"/>
      <family val="2"/>
    </font>
  </fonts>
  <fills count="7">
    <fill>
      <patternFill patternType="none"/>
    </fill>
    <fill>
      <patternFill patternType="gray125"/>
    </fill>
    <fill>
      <patternFill patternType="solid">
        <fgColor rgb="FFCCFF99"/>
        <bgColor indexed="64"/>
      </patternFill>
    </fill>
    <fill>
      <patternFill patternType="solid">
        <fgColor theme="8" tint="0.59999389629810485"/>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99"/>
        <bgColor indexed="64"/>
      </patternFill>
    </fill>
  </fills>
  <borders count="54">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right/>
      <top style="thin">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s>
  <cellStyleXfs count="7">
    <xf numFmtId="0" fontId="0" fillId="0" borderId="0"/>
    <xf numFmtId="0" fontId="1" fillId="0" borderId="0"/>
    <xf numFmtId="164" fontId="2" fillId="0" borderId="0" applyFont="0" applyFill="0" applyBorder="0" applyAlignment="0" applyProtection="0"/>
    <xf numFmtId="0" fontId="4" fillId="0" borderId="0"/>
    <xf numFmtId="0" fontId="1" fillId="0" borderId="0" applyFont="0" applyFill="0" applyBorder="0" applyAlignment="0" applyProtection="0"/>
    <xf numFmtId="165" fontId="2" fillId="0" borderId="0" applyFont="0" applyFill="0" applyBorder="0" applyAlignment="0" applyProtection="0"/>
    <xf numFmtId="9" fontId="2" fillId="0" borderId="0" applyFont="0" applyFill="0" applyBorder="0" applyAlignment="0" applyProtection="0"/>
  </cellStyleXfs>
  <cellXfs count="448">
    <xf numFmtId="0" fontId="0" fillId="0" borderId="0" xfId="0"/>
    <xf numFmtId="0" fontId="6" fillId="0" borderId="2" xfId="0" applyFont="1" applyFill="1" applyBorder="1" applyAlignment="1">
      <alignment vertical="center" wrapText="1"/>
    </xf>
    <xf numFmtId="0" fontId="0" fillId="0" borderId="0" xfId="0" applyNumberFormat="1" applyFill="1" applyBorder="1" applyAlignment="1">
      <alignment vertical="center" wrapText="1"/>
    </xf>
    <xf numFmtId="0" fontId="9" fillId="0" borderId="2" xfId="0" applyFont="1" applyFill="1" applyBorder="1" applyAlignment="1">
      <alignment horizontal="center" vertical="center" wrapText="1"/>
    </xf>
    <xf numFmtId="0" fontId="8" fillId="0" borderId="13" xfId="0" applyFont="1" applyFill="1" applyBorder="1" applyAlignment="1">
      <alignment vertical="center"/>
    </xf>
    <xf numFmtId="0" fontId="8" fillId="0" borderId="0" xfId="0" applyFont="1" applyFill="1" applyBorder="1" applyAlignment="1">
      <alignment vertical="center"/>
    </xf>
    <xf numFmtId="0" fontId="9" fillId="0" borderId="16" xfId="0" applyFont="1" applyFill="1" applyBorder="1" applyAlignment="1">
      <alignment horizontal="center" vertical="center" wrapText="1"/>
    </xf>
    <xf numFmtId="0" fontId="5" fillId="0" borderId="2" xfId="0" applyFont="1" applyFill="1" applyBorder="1" applyAlignment="1">
      <alignment vertical="center" wrapText="1"/>
    </xf>
    <xf numFmtId="0" fontId="0" fillId="0" borderId="0" xfId="0" applyFill="1"/>
    <xf numFmtId="0" fontId="11" fillId="0" borderId="2" xfId="0" applyFont="1" applyFill="1" applyBorder="1" applyAlignment="1">
      <alignment horizontal="center" vertical="center" wrapText="1"/>
    </xf>
    <xf numFmtId="0" fontId="14" fillId="0" borderId="1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15" xfId="0" applyFont="1" applyFill="1" applyBorder="1" applyAlignment="1">
      <alignment horizontal="center" vertical="center" wrapText="1"/>
    </xf>
    <xf numFmtId="2" fontId="6" fillId="0" borderId="5" xfId="0" applyNumberFormat="1" applyFont="1" applyFill="1" applyBorder="1" applyAlignment="1">
      <alignment vertical="center" wrapText="1"/>
    </xf>
    <xf numFmtId="0" fontId="6" fillId="0" borderId="5" xfId="0" quotePrefix="1" applyFont="1" applyFill="1" applyBorder="1" applyAlignment="1">
      <alignment horizontal="center" vertical="center" wrapText="1"/>
    </xf>
    <xf numFmtId="3" fontId="6" fillId="0" borderId="2" xfId="4" applyNumberFormat="1" applyFont="1" applyFill="1" applyBorder="1" applyAlignment="1">
      <alignment horizontal="left" vertical="center" wrapText="1"/>
    </xf>
    <xf numFmtId="165" fontId="5" fillId="0" borderId="2" xfId="5" applyNumberFormat="1" applyFont="1" applyFill="1" applyBorder="1" applyAlignment="1">
      <alignment horizontal="center" vertical="center"/>
    </xf>
    <xf numFmtId="165" fontId="5" fillId="0" borderId="2" xfId="5" applyNumberFormat="1" applyFont="1" applyFill="1" applyBorder="1" applyAlignment="1">
      <alignment vertical="center"/>
    </xf>
    <xf numFmtId="167" fontId="5" fillId="0" borderId="2" xfId="2" applyNumberFormat="1" applyFont="1" applyFill="1" applyBorder="1" applyAlignment="1">
      <alignment vertical="center"/>
    </xf>
    <xf numFmtId="0" fontId="5" fillId="0" borderId="1" xfId="0" applyFont="1" applyFill="1" applyBorder="1" applyAlignment="1">
      <alignment vertical="center" wrapText="1"/>
    </xf>
    <xf numFmtId="0" fontId="6" fillId="0" borderId="2" xfId="0" quotePrefix="1" applyFont="1" applyFill="1" applyBorder="1" applyAlignment="1">
      <alignment vertical="center" wrapText="1"/>
    </xf>
    <xf numFmtId="0" fontId="6" fillId="0" borderId="15" xfId="0" quotePrefix="1" applyFont="1" applyFill="1" applyBorder="1" applyAlignment="1">
      <alignment horizontal="center" vertical="center" wrapText="1"/>
    </xf>
    <xf numFmtId="165" fontId="5" fillId="0" borderId="5" xfId="5" applyNumberFormat="1" applyFont="1" applyFill="1" applyBorder="1" applyAlignment="1">
      <alignment horizontal="center" vertical="center"/>
    </xf>
    <xf numFmtId="0" fontId="6" fillId="0" borderId="1" xfId="0" quotePrefix="1" applyFont="1" applyFill="1" applyBorder="1" applyAlignment="1">
      <alignment vertical="center" wrapText="1"/>
    </xf>
    <xf numFmtId="0" fontId="6" fillId="0" borderId="8" xfId="0" quotePrefix="1" applyFont="1" applyFill="1" applyBorder="1" applyAlignment="1">
      <alignment vertical="center" wrapText="1"/>
    </xf>
    <xf numFmtId="3" fontId="6" fillId="0" borderId="5" xfId="4" applyNumberFormat="1" applyFont="1" applyFill="1" applyBorder="1" applyAlignment="1">
      <alignment horizontal="left" vertical="center" wrapText="1"/>
    </xf>
    <xf numFmtId="165" fontId="5" fillId="0" borderId="5" xfId="5" applyNumberFormat="1" applyFont="1" applyFill="1" applyBorder="1" applyAlignment="1">
      <alignment vertical="center"/>
    </xf>
    <xf numFmtId="167" fontId="5" fillId="0" borderId="5" xfId="2" applyNumberFormat="1" applyFont="1" applyFill="1" applyBorder="1" applyAlignment="1">
      <alignment vertical="center"/>
    </xf>
    <xf numFmtId="0" fontId="6" fillId="0" borderId="10" xfId="0" applyFont="1" applyFill="1" applyBorder="1" applyAlignment="1">
      <alignment vertical="center" wrapText="1"/>
    </xf>
    <xf numFmtId="0" fontId="5" fillId="0" borderId="2" xfId="0" applyNumberFormat="1" applyFont="1" applyFill="1" applyBorder="1" applyAlignment="1">
      <alignment vertical="center" wrapText="1"/>
    </xf>
    <xf numFmtId="165" fontId="5" fillId="0" borderId="2" xfId="5" applyNumberFormat="1" applyFont="1" applyFill="1" applyBorder="1" applyAlignment="1">
      <alignment vertical="center" wrapText="1"/>
    </xf>
    <xf numFmtId="0" fontId="6" fillId="0" borderId="2" xfId="0" applyFont="1" applyFill="1" applyBorder="1" applyAlignment="1">
      <alignment horizontal="left" vertical="center" wrapText="1"/>
    </xf>
    <xf numFmtId="0" fontId="5" fillId="0" borderId="3" xfId="0" applyFont="1" applyFill="1" applyBorder="1" applyAlignment="1">
      <alignment vertical="center" wrapText="1"/>
    </xf>
    <xf numFmtId="2" fontId="5" fillId="0" borderId="3" xfId="2" applyNumberFormat="1" applyFont="1" applyFill="1" applyBorder="1" applyAlignment="1">
      <alignment vertical="center"/>
    </xf>
    <xf numFmtId="166" fontId="5"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xf>
    <xf numFmtId="3" fontId="6" fillId="0" borderId="4" xfId="4" applyNumberFormat="1" applyFont="1" applyFill="1" applyBorder="1" applyAlignment="1">
      <alignment horizontal="left" vertical="center" wrapText="1"/>
    </xf>
    <xf numFmtId="0" fontId="3" fillId="0" borderId="2" xfId="0" applyFont="1" applyFill="1" applyBorder="1" applyAlignment="1">
      <alignment horizontal="center" vertical="center"/>
    </xf>
    <xf numFmtId="165" fontId="5" fillId="0" borderId="4" xfId="5" applyNumberFormat="1" applyFont="1" applyFill="1" applyBorder="1" applyAlignment="1">
      <alignment vertical="center"/>
    </xf>
    <xf numFmtId="0" fontId="6" fillId="0" borderId="3" xfId="0" quotePrefix="1" applyFont="1" applyFill="1" applyBorder="1" applyAlignment="1">
      <alignment horizontal="center" vertical="center" wrapText="1"/>
    </xf>
    <xf numFmtId="0" fontId="6" fillId="0" borderId="4" xfId="0" quotePrefix="1" applyFont="1" applyFill="1" applyBorder="1" applyAlignment="1">
      <alignment horizontal="center" vertical="center" wrapText="1"/>
    </xf>
    <xf numFmtId="3" fontId="6" fillId="0" borderId="2" xfId="4" quotePrefix="1" applyNumberFormat="1" applyFont="1" applyFill="1" applyBorder="1" applyAlignment="1">
      <alignment horizontal="left" vertical="center" wrapText="1"/>
    </xf>
    <xf numFmtId="0" fontId="5" fillId="0" borderId="2" xfId="0" applyFont="1" applyFill="1" applyBorder="1" applyAlignment="1">
      <alignment horizontal="justify" vertical="center" wrapText="1"/>
    </xf>
    <xf numFmtId="2" fontId="6" fillId="0" borderId="2" xfId="0" applyNumberFormat="1" applyFont="1" applyFill="1" applyBorder="1" applyAlignment="1">
      <alignment vertical="center" wrapText="1"/>
    </xf>
    <xf numFmtId="0" fontId="0" fillId="0" borderId="2" xfId="0" applyFill="1" applyBorder="1"/>
    <xf numFmtId="167" fontId="5" fillId="0" borderId="0" xfId="0" applyNumberFormat="1" applyFont="1" applyFill="1"/>
    <xf numFmtId="169" fontId="5" fillId="0" borderId="0" xfId="6" applyNumberFormat="1" applyFont="1" applyFill="1"/>
    <xf numFmtId="0" fontId="5" fillId="0" borderId="2" xfId="0"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quotePrefix="1" applyFont="1" applyFill="1" applyBorder="1" applyAlignment="1">
      <alignment horizontal="center" vertical="center" wrapText="1"/>
    </xf>
    <xf numFmtId="0" fontId="6" fillId="0" borderId="3"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 xfId="2" applyNumberFormat="1" applyFont="1" applyFill="1" applyBorder="1" applyAlignment="1">
      <alignment horizontal="center" vertical="center"/>
    </xf>
    <xf numFmtId="2" fontId="5" fillId="0" borderId="3" xfId="2" applyNumberFormat="1" applyFont="1" applyFill="1" applyBorder="1" applyAlignment="1">
      <alignment horizontal="center" vertical="center"/>
    </xf>
    <xf numFmtId="0" fontId="5" fillId="0" borderId="2" xfId="0" quotePrefix="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quotePrefix="1"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2" applyNumberFormat="1" applyFont="1" applyFill="1" applyBorder="1" applyAlignment="1">
      <alignment horizontal="center" vertical="center"/>
    </xf>
    <xf numFmtId="0" fontId="9" fillId="0" borderId="12" xfId="0" applyFont="1" applyFill="1" applyBorder="1" applyAlignment="1">
      <alignment horizontal="center" vertical="center" wrapText="1"/>
    </xf>
    <xf numFmtId="165" fontId="5" fillId="2" borderId="2" xfId="5" applyNumberFormat="1" applyFont="1" applyFill="1" applyBorder="1" applyAlignment="1">
      <alignment vertical="center"/>
    </xf>
    <xf numFmtId="165" fontId="5" fillId="2" borderId="5" xfId="5" applyNumberFormat="1" applyFont="1" applyFill="1" applyBorder="1" applyAlignment="1">
      <alignment vertical="center"/>
    </xf>
    <xf numFmtId="167" fontId="0" fillId="0" borderId="0" xfId="0" applyNumberFormat="1" applyFill="1"/>
    <xf numFmtId="0" fontId="5" fillId="0" borderId="0" xfId="0" applyNumberFormat="1" applyFont="1" applyFill="1"/>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quotePrefix="1" applyFont="1" applyFill="1" applyBorder="1" applyAlignment="1">
      <alignment horizontal="center" vertical="center" wrapText="1"/>
    </xf>
    <xf numFmtId="0" fontId="6" fillId="0" borderId="12" xfId="0" applyFont="1" applyFill="1" applyBorder="1" applyAlignment="1">
      <alignment horizontal="center" vertical="center" wrapText="1"/>
    </xf>
    <xf numFmtId="0" fontId="5" fillId="0" borderId="14" xfId="2" applyNumberFormat="1" applyFont="1" applyFill="1" applyBorder="1" applyAlignment="1">
      <alignment horizontal="center" vertical="center"/>
    </xf>
    <xf numFmtId="0" fontId="5" fillId="0" borderId="13" xfId="2" applyNumberFormat="1" applyFont="1" applyFill="1" applyBorder="1" applyAlignment="1">
      <alignment horizontal="center" vertical="center"/>
    </xf>
    <xf numFmtId="0" fontId="5" fillId="0" borderId="12" xfId="2" applyNumberFormat="1" applyFont="1" applyFill="1" applyBorder="1" applyAlignment="1">
      <alignment horizontal="center" vertical="center"/>
    </xf>
    <xf numFmtId="0" fontId="0" fillId="0" borderId="2" xfId="0" applyFill="1" applyBorder="1" applyAlignment="1">
      <alignment horizontal="center"/>
    </xf>
    <xf numFmtId="0" fontId="5" fillId="0" borderId="3" xfId="2" applyNumberFormat="1" applyFont="1" applyFill="1" applyBorder="1" applyAlignment="1">
      <alignment horizontal="center" vertical="center" wrapText="1"/>
    </xf>
    <xf numFmtId="0" fontId="5" fillId="0" borderId="4" xfId="2" applyNumberFormat="1" applyFont="1" applyFill="1" applyBorder="1" applyAlignment="1">
      <alignment horizontal="center" vertical="center" wrapText="1"/>
    </xf>
    <xf numFmtId="0" fontId="5" fillId="0" borderId="5" xfId="2" applyNumberFormat="1" applyFont="1" applyFill="1" applyBorder="1" applyAlignment="1">
      <alignment horizontal="center" vertical="center" wrapText="1"/>
    </xf>
    <xf numFmtId="2" fontId="5" fillId="0" borderId="3" xfId="2" applyNumberFormat="1" applyFont="1" applyFill="1" applyBorder="1" applyAlignment="1">
      <alignment horizontal="center" vertical="center"/>
    </xf>
    <xf numFmtId="2" fontId="5" fillId="0" borderId="5" xfId="2" applyNumberFormat="1" applyFont="1" applyFill="1" applyBorder="1" applyAlignment="1">
      <alignment horizontal="center" vertical="center"/>
    </xf>
    <xf numFmtId="0" fontId="5" fillId="0" borderId="3"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3" xfId="2" applyNumberFormat="1" applyFont="1" applyFill="1" applyBorder="1" applyAlignment="1">
      <alignment horizontal="center" vertical="center"/>
    </xf>
    <xf numFmtId="0" fontId="5" fillId="0" borderId="5" xfId="2" applyNumberFormat="1" applyFont="1" applyFill="1" applyBorder="1" applyAlignment="1">
      <alignment horizontal="center" vertical="center"/>
    </xf>
    <xf numFmtId="0" fontId="5" fillId="0" borderId="3" xfId="0" quotePrefix="1" applyFont="1" applyFill="1" applyBorder="1" applyAlignment="1">
      <alignment horizontal="center" vertical="center" wrapText="1"/>
    </xf>
    <xf numFmtId="0" fontId="5" fillId="0" borderId="4" xfId="0" quotePrefix="1" applyFont="1" applyFill="1" applyBorder="1" applyAlignment="1">
      <alignment horizontal="center" vertical="center" wrapText="1"/>
    </xf>
    <xf numFmtId="0" fontId="5" fillId="0" borderId="5" xfId="0" quotePrefix="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6" fillId="0" borderId="2" xfId="0" quotePrefix="1" applyFont="1" applyFill="1" applyBorder="1" applyAlignment="1">
      <alignment horizontal="center" vertical="center" wrapText="1"/>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5" xfId="0" applyFont="1" applyFill="1" applyBorder="1" applyAlignment="1">
      <alignment horizontal="left" vertical="center" wrapText="1"/>
    </xf>
    <xf numFmtId="168" fontId="6" fillId="0" borderId="18" xfId="0" applyNumberFormat="1" applyFont="1" applyFill="1" applyBorder="1" applyAlignment="1">
      <alignment horizontal="center" vertical="center" wrapText="1"/>
    </xf>
    <xf numFmtId="168" fontId="6" fillId="0" borderId="17" xfId="0" applyNumberFormat="1" applyFont="1" applyFill="1" applyBorder="1" applyAlignment="1">
      <alignment horizontal="center" vertical="center" wrapText="1"/>
    </xf>
    <xf numFmtId="0" fontId="5" fillId="0" borderId="2" xfId="2" applyNumberFormat="1"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7" xfId="0" applyFont="1" applyFill="1" applyBorder="1" applyAlignment="1">
      <alignment horizontal="left" vertical="center" wrapText="1"/>
    </xf>
    <xf numFmtId="168" fontId="6" fillId="0" borderId="2" xfId="0" applyNumberFormat="1" applyFont="1" applyFill="1" applyBorder="1" applyAlignment="1">
      <alignment horizontal="left" vertical="center" wrapText="1"/>
    </xf>
    <xf numFmtId="0" fontId="5" fillId="0" borderId="4" xfId="2" applyNumberFormat="1" applyFont="1" applyFill="1" applyBorder="1" applyAlignment="1">
      <alignment horizontal="center" vertical="center"/>
    </xf>
    <xf numFmtId="0" fontId="6" fillId="0" borderId="8" xfId="0" quotePrefix="1" applyFont="1" applyFill="1" applyBorder="1" applyAlignment="1">
      <alignment horizontal="center" vertical="center" wrapText="1"/>
    </xf>
    <xf numFmtId="0" fontId="6" fillId="0" borderId="9" xfId="0" quotePrefix="1" applyFont="1" applyFill="1" applyBorder="1" applyAlignment="1">
      <alignment horizontal="center" vertical="center" wrapText="1"/>
    </xf>
    <xf numFmtId="0" fontId="6" fillId="0" borderId="6" xfId="0" quotePrefix="1" applyFont="1" applyFill="1" applyBorder="1" applyAlignment="1">
      <alignment horizontal="center" vertical="center" wrapText="1"/>
    </xf>
    <xf numFmtId="166" fontId="7" fillId="0" borderId="2" xfId="3" applyNumberFormat="1" applyFont="1" applyFill="1" applyBorder="1" applyAlignment="1">
      <alignment horizontal="center" vertical="center" wrapText="1"/>
    </xf>
    <xf numFmtId="0" fontId="0" fillId="0" borderId="4" xfId="0" applyFill="1" applyBorder="1" applyAlignment="1">
      <alignment horizontal="center" vertical="center"/>
    </xf>
    <xf numFmtId="0" fontId="9" fillId="0" borderId="2"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6" fillId="0" borderId="4" xfId="0" applyFont="1" applyFill="1" applyBorder="1" applyAlignment="1">
      <alignment vertical="center" wrapText="1"/>
    </xf>
    <xf numFmtId="0" fontId="6" fillId="0" borderId="3" xfId="0" applyFont="1" applyFill="1" applyBorder="1" applyAlignment="1">
      <alignment vertical="center" wrapText="1"/>
    </xf>
    <xf numFmtId="0" fontId="5" fillId="0" borderId="4" xfId="0" applyFont="1" applyFill="1" applyBorder="1" applyAlignment="1">
      <alignment horizontal="justify" vertical="center" wrapText="1"/>
    </xf>
    <xf numFmtId="2" fontId="6" fillId="0" borderId="4" xfId="0" applyNumberFormat="1" applyFont="1" applyFill="1" applyBorder="1" applyAlignment="1">
      <alignment vertical="center" wrapText="1"/>
    </xf>
    <xf numFmtId="0" fontId="6" fillId="0" borderId="5" xfId="0" quotePrefix="1" applyFont="1" applyFill="1" applyBorder="1" applyAlignment="1">
      <alignment vertical="center" wrapText="1"/>
    </xf>
    <xf numFmtId="0" fontId="6" fillId="0" borderId="17" xfId="0" quotePrefix="1"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2" xfId="0" applyFont="1" applyFill="1" applyBorder="1" applyAlignment="1">
      <alignment horizontal="left" vertical="center" wrapText="1"/>
    </xf>
    <xf numFmtId="0" fontId="6" fillId="0" borderId="23" xfId="0" quotePrefix="1" applyFont="1" applyFill="1" applyBorder="1" applyAlignment="1">
      <alignment horizontal="center" vertical="center" wrapText="1"/>
    </xf>
    <xf numFmtId="0" fontId="6" fillId="0" borderId="24" xfId="0" quotePrefix="1" applyFont="1" applyFill="1" applyBorder="1" applyAlignment="1">
      <alignment horizontal="center" vertical="center" wrapText="1"/>
    </xf>
    <xf numFmtId="3" fontId="6" fillId="0" borderId="24" xfId="4" applyNumberFormat="1" applyFont="1" applyFill="1" applyBorder="1" applyAlignment="1">
      <alignment horizontal="left" vertical="center" wrapText="1"/>
    </xf>
    <xf numFmtId="165" fontId="5" fillId="0" borderId="24" xfId="5" applyNumberFormat="1" applyFont="1" applyFill="1" applyBorder="1" applyAlignment="1">
      <alignment horizontal="center" vertical="center"/>
    </xf>
    <xf numFmtId="165" fontId="5" fillId="0" borderId="24" xfId="5" applyNumberFormat="1" applyFont="1" applyFill="1" applyBorder="1" applyAlignment="1">
      <alignment vertical="center"/>
    </xf>
    <xf numFmtId="165" fontId="5" fillId="2" borderId="24" xfId="5" applyNumberFormat="1" applyFont="1" applyFill="1" applyBorder="1" applyAlignment="1">
      <alignment vertical="center"/>
    </xf>
    <xf numFmtId="167" fontId="5" fillId="0" borderId="24" xfId="2" applyNumberFormat="1" applyFont="1" applyFill="1" applyBorder="1" applyAlignment="1">
      <alignment vertical="center"/>
    </xf>
    <xf numFmtId="0" fontId="5" fillId="0" borderId="25"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0" fillId="0" borderId="25" xfId="0" applyFill="1" applyBorder="1" applyAlignment="1">
      <alignment horizontal="center" vertical="center"/>
    </xf>
    <xf numFmtId="166" fontId="7" fillId="0" borderId="24" xfId="3" applyNumberFormat="1"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6" fillId="0" borderId="29" xfId="0" applyFont="1" applyFill="1" applyBorder="1" applyAlignment="1">
      <alignment horizontal="left" vertical="center" wrapText="1"/>
    </xf>
    <xf numFmtId="0" fontId="5" fillId="0" borderId="28" xfId="0" applyFont="1" applyFill="1" applyBorder="1" applyAlignment="1">
      <alignment vertical="center" wrapText="1"/>
    </xf>
    <xf numFmtId="0" fontId="6" fillId="0" borderId="30" xfId="0" applyFont="1" applyFill="1" applyBorder="1" applyAlignment="1">
      <alignment horizontal="center" vertical="center" wrapText="1"/>
    </xf>
    <xf numFmtId="3" fontId="6" fillId="0" borderId="30" xfId="4" applyNumberFormat="1" applyFont="1" applyFill="1" applyBorder="1" applyAlignment="1">
      <alignment horizontal="left" vertical="center" wrapText="1"/>
    </xf>
    <xf numFmtId="165" fontId="5" fillId="0" borderId="30" xfId="5" applyNumberFormat="1" applyFont="1" applyFill="1" applyBorder="1" applyAlignment="1">
      <alignment horizontal="center" vertical="center"/>
    </xf>
    <xf numFmtId="165" fontId="5" fillId="0" borderId="30" xfId="5" applyNumberFormat="1" applyFont="1" applyFill="1" applyBorder="1" applyAlignment="1">
      <alignment vertical="center"/>
    </xf>
    <xf numFmtId="167" fontId="5" fillId="0" borderId="30" xfId="2" applyNumberFormat="1" applyFont="1" applyFill="1" applyBorder="1" applyAlignment="1">
      <alignment vertical="center"/>
    </xf>
    <xf numFmtId="0" fontId="5" fillId="0" borderId="31"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31" xfId="0" applyFill="1" applyBorder="1" applyAlignment="1">
      <alignment horizontal="center" vertical="center"/>
    </xf>
    <xf numFmtId="166" fontId="7" fillId="0" borderId="30" xfId="3" applyNumberFormat="1" applyFont="1" applyFill="1" applyBorder="1" applyAlignment="1">
      <alignment horizontal="center" vertical="center" wrapText="1"/>
    </xf>
    <xf numFmtId="0" fontId="5" fillId="0" borderId="32" xfId="0" applyFont="1" applyFill="1" applyBorder="1" applyAlignment="1">
      <alignment horizontal="center" vertical="center" wrapText="1"/>
    </xf>
    <xf numFmtId="0" fontId="6" fillId="0" borderId="33" xfId="0" quotePrefix="1" applyFont="1" applyFill="1" applyBorder="1" applyAlignment="1">
      <alignment horizontal="center" vertical="center" wrapText="1"/>
    </xf>
    <xf numFmtId="0" fontId="6" fillId="0" borderId="34" xfId="0" quotePrefix="1" applyFont="1" applyFill="1" applyBorder="1" applyAlignment="1">
      <alignment horizontal="center" vertical="center" wrapText="1"/>
    </xf>
    <xf numFmtId="0" fontId="5" fillId="0" borderId="35" xfId="0" applyFont="1" applyFill="1" applyBorder="1" applyAlignment="1">
      <alignment vertical="center" wrapText="1"/>
    </xf>
    <xf numFmtId="0" fontId="9" fillId="0"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6" fillId="0" borderId="37" xfId="0" applyFont="1" applyFill="1" applyBorder="1" applyAlignment="1">
      <alignment vertical="center" wrapText="1"/>
    </xf>
    <xf numFmtId="0" fontId="6" fillId="0" borderId="37" xfId="0" applyFont="1" applyFill="1" applyBorder="1" applyAlignment="1">
      <alignment horizontal="center" vertical="center" wrapText="1"/>
    </xf>
    <xf numFmtId="0" fontId="6" fillId="3" borderId="37" xfId="0" applyFont="1" applyFill="1" applyBorder="1" applyAlignment="1">
      <alignment vertical="center" wrapText="1"/>
    </xf>
    <xf numFmtId="0" fontId="6" fillId="5" borderId="37" xfId="0" applyFont="1" applyFill="1" applyBorder="1" applyAlignment="1">
      <alignment horizontal="center" vertical="center" wrapText="1"/>
    </xf>
    <xf numFmtId="0" fontId="5" fillId="0" borderId="37" xfId="0" applyFont="1" applyFill="1" applyBorder="1" applyAlignment="1">
      <alignment horizontal="justify" vertical="center" wrapText="1"/>
    </xf>
    <xf numFmtId="2" fontId="6" fillId="0" borderId="37" xfId="0" applyNumberFormat="1" applyFont="1" applyFill="1" applyBorder="1" applyAlignment="1">
      <alignment vertical="center" wrapText="1"/>
    </xf>
    <xf numFmtId="0" fontId="15" fillId="0" borderId="37" xfId="0" applyFont="1" applyFill="1" applyBorder="1" applyAlignment="1">
      <alignment horizontal="center" vertical="center" wrapText="1"/>
    </xf>
    <xf numFmtId="2" fontId="6" fillId="3" borderId="37" xfId="0" applyNumberFormat="1" applyFont="1" applyFill="1" applyBorder="1" applyAlignment="1">
      <alignment vertical="center" wrapText="1"/>
    </xf>
    <xf numFmtId="0" fontId="6" fillId="3" borderId="38" xfId="0" applyFont="1" applyFill="1" applyBorder="1" applyAlignment="1">
      <alignment vertical="center" wrapText="1"/>
    </xf>
    <xf numFmtId="0" fontId="6" fillId="0" borderId="16" xfId="0" quotePrefix="1" applyFont="1" applyFill="1" applyBorder="1" applyAlignment="1">
      <alignment vertical="center" wrapText="1"/>
    </xf>
    <xf numFmtId="0" fontId="6" fillId="0" borderId="35" xfId="0" quotePrefix="1" applyFont="1" applyFill="1" applyBorder="1" applyAlignment="1">
      <alignment vertical="center" wrapText="1"/>
    </xf>
    <xf numFmtId="0" fontId="6" fillId="0" borderId="39" xfId="0" quotePrefix="1" applyFont="1" applyFill="1" applyBorder="1" applyAlignment="1">
      <alignment vertical="center" wrapText="1"/>
    </xf>
    <xf numFmtId="0" fontId="6" fillId="0" borderId="39" xfId="0" quotePrefix="1" applyFont="1" applyFill="1" applyBorder="1" applyAlignment="1">
      <alignment horizontal="center" vertical="center" wrapText="1"/>
    </xf>
    <xf numFmtId="0" fontId="5" fillId="0" borderId="39" xfId="0" applyNumberFormat="1" applyFont="1" applyFill="1" applyBorder="1" applyAlignment="1">
      <alignment horizontal="center" vertical="center" wrapText="1"/>
    </xf>
    <xf numFmtId="0" fontId="5" fillId="0" borderId="34" xfId="0" applyNumberFormat="1" applyFont="1" applyFill="1" applyBorder="1" applyAlignment="1">
      <alignment horizontal="center" vertical="center" wrapText="1"/>
    </xf>
    <xf numFmtId="0" fontId="5" fillId="0" borderId="16" xfId="0" applyNumberFormat="1" applyFont="1" applyFill="1" applyBorder="1" applyAlignment="1">
      <alignment vertical="center" wrapText="1"/>
    </xf>
    <xf numFmtId="3" fontId="7" fillId="0" borderId="24" xfId="4" applyNumberFormat="1" applyFont="1" applyFill="1" applyBorder="1" applyAlignment="1">
      <alignment horizontal="left" vertical="center" wrapText="1"/>
    </xf>
    <xf numFmtId="165" fontId="18" fillId="0" borderId="24" xfId="5" applyNumberFormat="1" applyFont="1" applyFill="1" applyBorder="1" applyAlignment="1">
      <alignment horizontal="center" vertical="center"/>
    </xf>
    <xf numFmtId="165" fontId="18" fillId="0" borderId="24" xfId="5" applyNumberFormat="1" applyFont="1" applyFill="1" applyBorder="1" applyAlignment="1">
      <alignment vertical="center"/>
    </xf>
    <xf numFmtId="165" fontId="18" fillId="4" borderId="24" xfId="5" applyNumberFormat="1" applyFont="1" applyFill="1" applyBorder="1" applyAlignment="1">
      <alignment vertical="center"/>
    </xf>
    <xf numFmtId="167" fontId="18" fillId="0" borderId="24" xfId="2" applyNumberFormat="1" applyFont="1" applyFill="1" applyBorder="1" applyAlignment="1">
      <alignment vertical="center"/>
    </xf>
    <xf numFmtId="169" fontId="18" fillId="0" borderId="24" xfId="6" applyNumberFormat="1" applyFont="1" applyFill="1" applyBorder="1" applyAlignment="1">
      <alignment vertical="center"/>
    </xf>
    <xf numFmtId="167" fontId="18" fillId="3" borderId="24" xfId="2" applyNumberFormat="1" applyFont="1" applyFill="1" applyBorder="1" applyAlignment="1">
      <alignment vertical="center"/>
    </xf>
    <xf numFmtId="0" fontId="18" fillId="0" borderId="25"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19" fillId="0" borderId="25" xfId="0" applyFont="1" applyFill="1" applyBorder="1" applyAlignment="1">
      <alignment horizontal="center" vertical="center"/>
    </xf>
    <xf numFmtId="43" fontId="18" fillId="0" borderId="24" xfId="0" applyNumberFormat="1" applyFont="1" applyFill="1" applyBorder="1" applyAlignment="1">
      <alignment horizontal="center" vertical="center" wrapText="1"/>
    </xf>
    <xf numFmtId="0" fontId="18" fillId="3" borderId="24" xfId="0" applyFont="1" applyFill="1" applyBorder="1" applyAlignment="1">
      <alignment horizontal="center" vertical="center" wrapText="1"/>
    </xf>
    <xf numFmtId="43" fontId="18" fillId="3" borderId="24" xfId="0" applyNumberFormat="1" applyFont="1" applyFill="1" applyBorder="1" applyAlignment="1">
      <alignment horizontal="center" vertical="center" wrapText="1"/>
    </xf>
    <xf numFmtId="0" fontId="7" fillId="3" borderId="22" xfId="0" applyFont="1" applyFill="1" applyBorder="1" applyAlignment="1">
      <alignment horizontal="left" vertical="center" wrapText="1"/>
    </xf>
    <xf numFmtId="3" fontId="7" fillId="0" borderId="2" xfId="4" applyNumberFormat="1" applyFont="1" applyFill="1" applyBorder="1" applyAlignment="1">
      <alignment horizontal="left" vertical="center" wrapText="1"/>
    </xf>
    <xf numFmtId="165" fontId="18" fillId="0" borderId="2" xfId="5" applyNumberFormat="1" applyFont="1" applyFill="1" applyBorder="1" applyAlignment="1">
      <alignment horizontal="center" vertical="center"/>
    </xf>
    <xf numFmtId="165" fontId="18" fillId="0" borderId="2" xfId="5" applyNumberFormat="1" applyFont="1" applyFill="1" applyBorder="1" applyAlignment="1">
      <alignment vertical="center"/>
    </xf>
    <xf numFmtId="165" fontId="18" fillId="3" borderId="2" xfId="5" applyNumberFormat="1" applyFont="1" applyFill="1" applyBorder="1" applyAlignment="1">
      <alignment vertical="center"/>
    </xf>
    <xf numFmtId="165" fontId="18" fillId="5" borderId="2" xfId="5" applyNumberFormat="1" applyFont="1" applyFill="1" applyBorder="1" applyAlignment="1">
      <alignment vertical="center"/>
    </xf>
    <xf numFmtId="167" fontId="18" fillId="0" borderId="2" xfId="2" applyNumberFormat="1" applyFont="1" applyFill="1" applyBorder="1" applyAlignment="1">
      <alignment vertical="center"/>
    </xf>
    <xf numFmtId="169" fontId="18" fillId="0" borderId="2" xfId="6" applyNumberFormat="1" applyFont="1" applyFill="1" applyBorder="1" applyAlignment="1">
      <alignment vertical="center"/>
    </xf>
    <xf numFmtId="0" fontId="7" fillId="0" borderId="5" xfId="0" applyFont="1" applyFill="1" applyBorder="1" applyAlignment="1">
      <alignment horizontal="center" vertical="center" wrapText="1"/>
    </xf>
    <xf numFmtId="167" fontId="18" fillId="3" borderId="2" xfId="2" applyNumberFormat="1" applyFont="1" applyFill="1" applyBorder="1" applyAlignment="1">
      <alignment vertical="center"/>
    </xf>
    <xf numFmtId="0" fontId="18" fillId="0" borderId="4"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9" fillId="0" borderId="4" xfId="0" applyFont="1" applyFill="1" applyBorder="1" applyAlignment="1">
      <alignment horizontal="center" vertical="center"/>
    </xf>
    <xf numFmtId="0" fontId="18" fillId="3" borderId="2" xfId="0" applyFont="1" applyFill="1" applyBorder="1" applyAlignment="1">
      <alignment horizontal="center" vertical="center" wrapText="1"/>
    </xf>
    <xf numFmtId="0" fontId="7" fillId="3" borderId="11" xfId="0" applyFont="1" applyFill="1" applyBorder="1" applyAlignment="1">
      <alignment horizontal="left" vertical="center" wrapText="1"/>
    </xf>
    <xf numFmtId="165" fontId="18" fillId="4" borderId="2" xfId="5" applyNumberFormat="1" applyFont="1" applyFill="1" applyBorder="1" applyAlignment="1">
      <alignment vertical="center"/>
    </xf>
    <xf numFmtId="3" fontId="7" fillId="0" borderId="30" xfId="4" applyNumberFormat="1" applyFont="1" applyFill="1" applyBorder="1" applyAlignment="1">
      <alignment horizontal="left" vertical="center" wrapText="1"/>
    </xf>
    <xf numFmtId="165" fontId="18" fillId="0" borderId="30" xfId="5" applyNumberFormat="1" applyFont="1" applyFill="1" applyBorder="1" applyAlignment="1">
      <alignment horizontal="center" vertical="center"/>
    </xf>
    <xf numFmtId="165" fontId="18" fillId="0" borderId="30" xfId="5" applyNumberFormat="1" applyFont="1" applyFill="1" applyBorder="1" applyAlignment="1">
      <alignment vertical="center"/>
    </xf>
    <xf numFmtId="165" fontId="18" fillId="3" borderId="30" xfId="5" applyNumberFormat="1" applyFont="1" applyFill="1" applyBorder="1" applyAlignment="1">
      <alignment vertical="center"/>
    </xf>
    <xf numFmtId="165" fontId="18" fillId="5" borderId="30" xfId="5" applyNumberFormat="1" applyFont="1" applyFill="1" applyBorder="1" applyAlignment="1">
      <alignment vertical="center"/>
    </xf>
    <xf numFmtId="167" fontId="18" fillId="0" borderId="30" xfId="2" applyNumberFormat="1" applyFont="1" applyFill="1" applyBorder="1" applyAlignment="1">
      <alignment vertical="center"/>
    </xf>
    <xf numFmtId="169" fontId="18" fillId="0" borderId="30" xfId="6" applyNumberFormat="1" applyFont="1" applyFill="1" applyBorder="1" applyAlignment="1">
      <alignment vertical="center"/>
    </xf>
    <xf numFmtId="167" fontId="18" fillId="3" borderId="30" xfId="2" applyNumberFormat="1" applyFont="1" applyFill="1" applyBorder="1" applyAlignment="1">
      <alignment vertical="center"/>
    </xf>
    <xf numFmtId="0" fontId="18" fillId="0" borderId="31" xfId="0" applyFont="1" applyFill="1" applyBorder="1" applyAlignment="1">
      <alignment horizontal="center" vertical="center" wrapText="1"/>
    </xf>
    <xf numFmtId="0" fontId="18" fillId="0" borderId="30" xfId="0" applyFont="1" applyFill="1" applyBorder="1" applyAlignment="1">
      <alignment horizontal="center" vertical="center" wrapText="1"/>
    </xf>
    <xf numFmtId="0" fontId="19" fillId="0" borderId="31" xfId="0" applyFont="1" applyFill="1" applyBorder="1" applyAlignment="1">
      <alignment horizontal="center" vertical="center"/>
    </xf>
    <xf numFmtId="0" fontId="18" fillId="3" borderId="30" xfId="0" applyFont="1" applyFill="1" applyBorder="1" applyAlignment="1">
      <alignment horizontal="center" vertical="center" wrapText="1"/>
    </xf>
    <xf numFmtId="0" fontId="7" fillId="3" borderId="36" xfId="0" applyFont="1" applyFill="1" applyBorder="1" applyAlignment="1">
      <alignment horizontal="left" vertical="center" wrapText="1"/>
    </xf>
    <xf numFmtId="165" fontId="18" fillId="0" borderId="25" xfId="0" applyNumberFormat="1" applyFont="1" applyFill="1" applyBorder="1" applyAlignment="1">
      <alignment horizontal="center" vertical="center" wrapText="1"/>
    </xf>
    <xf numFmtId="0" fontId="18" fillId="3" borderId="25" xfId="0" applyFont="1" applyFill="1" applyBorder="1" applyAlignment="1">
      <alignment horizontal="center" vertical="center" wrapText="1"/>
    </xf>
    <xf numFmtId="43" fontId="18" fillId="3" borderId="25" xfId="0" applyNumberFormat="1" applyFont="1" applyFill="1" applyBorder="1" applyAlignment="1">
      <alignment horizontal="center" vertical="center" wrapText="1"/>
    </xf>
    <xf numFmtId="43" fontId="18" fillId="0" borderId="25" xfId="0" applyNumberFormat="1" applyFont="1" applyFill="1" applyBorder="1" applyAlignment="1">
      <alignment horizontal="center" vertical="center" wrapText="1"/>
    </xf>
    <xf numFmtId="0" fontId="18" fillId="3" borderId="22" xfId="0" applyFont="1" applyFill="1" applyBorder="1" applyAlignment="1">
      <alignment horizontal="left" vertical="center" wrapText="1"/>
    </xf>
    <xf numFmtId="0" fontId="18" fillId="3" borderId="4" xfId="0" applyFont="1" applyFill="1" applyBorder="1" applyAlignment="1">
      <alignment horizontal="center" vertical="center" wrapText="1"/>
    </xf>
    <xf numFmtId="0" fontId="18" fillId="3" borderId="11" xfId="0" applyFont="1" applyFill="1" applyBorder="1" applyAlignment="1">
      <alignment horizontal="left" vertical="center" wrapText="1"/>
    </xf>
    <xf numFmtId="0" fontId="18" fillId="3" borderId="31" xfId="0" applyFont="1" applyFill="1" applyBorder="1" applyAlignment="1">
      <alignment horizontal="center" vertical="center" wrapText="1"/>
    </xf>
    <xf numFmtId="0" fontId="18" fillId="3" borderId="36" xfId="0" applyFont="1" applyFill="1" applyBorder="1" applyAlignment="1">
      <alignment horizontal="left" vertical="center" wrapText="1"/>
    </xf>
    <xf numFmtId="43" fontId="18" fillId="3" borderId="4" xfId="0" applyNumberFormat="1" applyFont="1" applyFill="1" applyBorder="1" applyAlignment="1">
      <alignment horizontal="center" vertical="center" wrapText="1"/>
    </xf>
    <xf numFmtId="43" fontId="18" fillId="0" borderId="4" xfId="0" applyNumberFormat="1" applyFont="1" applyFill="1" applyBorder="1" applyAlignment="1">
      <alignment horizontal="center" vertical="center" wrapText="1"/>
    </xf>
    <xf numFmtId="165" fontId="18" fillId="0" borderId="5" xfId="5" applyNumberFormat="1" applyFont="1" applyFill="1" applyBorder="1" applyAlignment="1">
      <alignment horizontal="center" vertical="center"/>
    </xf>
    <xf numFmtId="43" fontId="18" fillId="3" borderId="31" xfId="0" applyNumberFormat="1" applyFont="1" applyFill="1" applyBorder="1" applyAlignment="1">
      <alignment horizontal="center" vertical="center" wrapText="1"/>
    </xf>
    <xf numFmtId="43" fontId="18" fillId="0" borderId="31" xfId="0" applyNumberFormat="1" applyFont="1" applyFill="1" applyBorder="1" applyAlignment="1">
      <alignment horizontal="center" vertical="center" wrapText="1"/>
    </xf>
    <xf numFmtId="0" fontId="18" fillId="0" borderId="25" xfId="2" applyNumberFormat="1" applyFont="1" applyFill="1" applyBorder="1" applyAlignment="1">
      <alignment horizontal="center" vertical="center"/>
    </xf>
    <xf numFmtId="0" fontId="18" fillId="0" borderId="25" xfId="2" applyNumberFormat="1" applyFont="1" applyFill="1" applyBorder="1" applyAlignment="1">
      <alignment horizontal="center" vertical="center" wrapText="1"/>
    </xf>
    <xf numFmtId="0" fontId="18" fillId="3" borderId="22" xfId="2" applyNumberFormat="1" applyFont="1" applyFill="1" applyBorder="1" applyAlignment="1">
      <alignment horizontal="left" vertical="center" wrapText="1"/>
    </xf>
    <xf numFmtId="3" fontId="7" fillId="0" borderId="5" xfId="4" applyNumberFormat="1" applyFont="1" applyFill="1" applyBorder="1" applyAlignment="1">
      <alignment horizontal="left" vertical="center" wrapText="1"/>
    </xf>
    <xf numFmtId="165" fontId="18" fillId="0" borderId="5" xfId="5" applyNumberFormat="1" applyFont="1" applyFill="1" applyBorder="1" applyAlignment="1">
      <alignment vertical="center"/>
    </xf>
    <xf numFmtId="165" fontId="18" fillId="4" borderId="5" xfId="5" applyNumberFormat="1" applyFont="1" applyFill="1" applyBorder="1" applyAlignment="1">
      <alignment vertical="center"/>
    </xf>
    <xf numFmtId="167" fontId="18" fillId="0" borderId="5" xfId="2" applyNumberFormat="1" applyFont="1" applyFill="1" applyBorder="1" applyAlignment="1">
      <alignment vertical="center"/>
    </xf>
    <xf numFmtId="167" fontId="18" fillId="3" borderId="5" xfId="2" applyNumberFormat="1" applyFont="1" applyFill="1" applyBorder="1" applyAlignment="1">
      <alignment vertical="center"/>
    </xf>
    <xf numFmtId="0" fontId="18" fillId="0" borderId="4" xfId="2" applyNumberFormat="1" applyFont="1" applyFill="1" applyBorder="1" applyAlignment="1">
      <alignment horizontal="center" vertical="center"/>
    </xf>
    <xf numFmtId="0" fontId="18" fillId="0" borderId="4" xfId="2" applyNumberFormat="1" applyFont="1" applyFill="1" applyBorder="1" applyAlignment="1">
      <alignment horizontal="center" vertical="center" wrapText="1"/>
    </xf>
    <xf numFmtId="0" fontId="18" fillId="3" borderId="11" xfId="2" applyNumberFormat="1" applyFont="1" applyFill="1" applyBorder="1" applyAlignment="1">
      <alignment horizontal="left" vertical="center" wrapText="1"/>
    </xf>
    <xf numFmtId="0" fontId="18" fillId="0" borderId="31" xfId="2" applyNumberFormat="1" applyFont="1" applyFill="1" applyBorder="1" applyAlignment="1">
      <alignment horizontal="center" vertical="center"/>
    </xf>
    <xf numFmtId="0" fontId="18" fillId="0" borderId="31" xfId="2" applyNumberFormat="1" applyFont="1" applyFill="1" applyBorder="1" applyAlignment="1">
      <alignment horizontal="center" vertical="center" wrapText="1"/>
    </xf>
    <xf numFmtId="0" fontId="18" fillId="3" borderId="36" xfId="2" applyNumberFormat="1" applyFont="1" applyFill="1" applyBorder="1" applyAlignment="1">
      <alignment horizontal="left" vertical="center" wrapText="1"/>
    </xf>
    <xf numFmtId="0" fontId="18" fillId="3" borderId="25" xfId="2" applyNumberFormat="1" applyFont="1" applyFill="1" applyBorder="1" applyAlignment="1">
      <alignment horizontal="center" vertical="center"/>
    </xf>
    <xf numFmtId="0" fontId="18" fillId="3" borderId="4" xfId="2" applyNumberFormat="1" applyFont="1" applyFill="1" applyBorder="1" applyAlignment="1">
      <alignment horizontal="center" vertical="center"/>
    </xf>
    <xf numFmtId="165" fontId="18" fillId="0" borderId="2" xfId="5" applyNumberFormat="1" applyFont="1" applyFill="1" applyBorder="1" applyAlignment="1">
      <alignment vertical="center" wrapText="1"/>
    </xf>
    <xf numFmtId="0" fontId="18" fillId="3" borderId="31" xfId="2" applyNumberFormat="1" applyFont="1" applyFill="1" applyBorder="1" applyAlignment="1">
      <alignment horizontal="center" vertical="center"/>
    </xf>
    <xf numFmtId="165" fontId="18" fillId="0" borderId="3" xfId="5" applyNumberFormat="1" applyFont="1" applyFill="1" applyBorder="1" applyAlignment="1">
      <alignment horizontal="center" vertical="center"/>
    </xf>
    <xf numFmtId="165" fontId="18" fillId="0" borderId="3" xfId="5" applyNumberFormat="1" applyFont="1" applyFill="1" applyBorder="1" applyAlignment="1">
      <alignment vertical="center"/>
    </xf>
    <xf numFmtId="167" fontId="18" fillId="0" borderId="3" xfId="2" applyNumberFormat="1" applyFont="1" applyFill="1" applyBorder="1" applyAlignment="1">
      <alignment vertical="center"/>
    </xf>
    <xf numFmtId="169" fontId="18" fillId="0" borderId="3" xfId="6" applyNumberFormat="1" applyFont="1" applyFill="1" applyBorder="1" applyAlignment="1">
      <alignment vertical="center"/>
    </xf>
    <xf numFmtId="167" fontId="18" fillId="3" borderId="3" xfId="2" applyNumberFormat="1" applyFont="1" applyFill="1" applyBorder="1" applyAlignment="1">
      <alignment vertical="center"/>
    </xf>
    <xf numFmtId="3" fontId="7" fillId="0" borderId="37" xfId="4" applyNumberFormat="1" applyFont="1" applyFill="1" applyBorder="1" applyAlignment="1">
      <alignment horizontal="left" vertical="center" wrapText="1"/>
    </xf>
    <xf numFmtId="165" fontId="18" fillId="0" borderId="37" xfId="5" applyNumberFormat="1" applyFont="1" applyFill="1" applyBorder="1" applyAlignment="1">
      <alignment horizontal="center" vertical="center"/>
    </xf>
    <xf numFmtId="165" fontId="18" fillId="0" borderId="37" xfId="5" applyNumberFormat="1" applyFont="1" applyFill="1" applyBorder="1" applyAlignment="1">
      <alignment vertical="center"/>
    </xf>
    <xf numFmtId="165" fontId="18" fillId="3" borderId="37" xfId="5" applyNumberFormat="1" applyFont="1" applyFill="1" applyBorder="1" applyAlignment="1">
      <alignment vertical="center"/>
    </xf>
    <xf numFmtId="165" fontId="18" fillId="5" borderId="37" xfId="5" applyNumberFormat="1" applyFont="1" applyFill="1" applyBorder="1" applyAlignment="1">
      <alignment vertical="center"/>
    </xf>
    <xf numFmtId="167" fontId="18" fillId="0" borderId="37" xfId="2" applyNumberFormat="1" applyFont="1" applyFill="1" applyBorder="1" applyAlignment="1">
      <alignment vertical="center"/>
    </xf>
    <xf numFmtId="169" fontId="18" fillId="0" borderId="37" xfId="6" applyNumberFormat="1" applyFont="1" applyFill="1" applyBorder="1" applyAlignment="1">
      <alignment vertical="center"/>
    </xf>
    <xf numFmtId="167" fontId="18" fillId="3" borderId="37" xfId="2" applyNumberFormat="1" applyFont="1" applyFill="1" applyBorder="1" applyAlignment="1">
      <alignment vertical="center"/>
    </xf>
    <xf numFmtId="0" fontId="18" fillId="0" borderId="37" xfId="0" applyFont="1" applyFill="1" applyBorder="1" applyAlignment="1">
      <alignment horizontal="justify" vertical="center" wrapText="1"/>
    </xf>
    <xf numFmtId="0" fontId="7" fillId="0" borderId="37" xfId="0" applyFont="1" applyFill="1" applyBorder="1" applyAlignment="1">
      <alignment horizontal="center" vertical="center" wrapText="1"/>
    </xf>
    <xf numFmtId="0" fontId="7" fillId="0" borderId="37" xfId="0" applyFont="1" applyFill="1" applyBorder="1" applyAlignment="1">
      <alignment vertical="center" wrapText="1"/>
    </xf>
    <xf numFmtId="2" fontId="7" fillId="0" borderId="37" xfId="0" applyNumberFormat="1" applyFont="1" applyFill="1" applyBorder="1" applyAlignment="1">
      <alignment vertical="center" wrapText="1"/>
    </xf>
    <xf numFmtId="2" fontId="7" fillId="3" borderId="37" xfId="0" applyNumberFormat="1" applyFont="1" applyFill="1" applyBorder="1" applyAlignment="1">
      <alignment vertical="center" wrapText="1"/>
    </xf>
    <xf numFmtId="0" fontId="7" fillId="3" borderId="38" xfId="0" applyFont="1" applyFill="1" applyBorder="1" applyAlignment="1">
      <alignment vertical="center" wrapText="1"/>
    </xf>
    <xf numFmtId="3" fontId="7" fillId="0" borderId="3" xfId="4" applyNumberFormat="1" applyFont="1" applyFill="1" applyBorder="1" applyAlignment="1">
      <alignment horizontal="left" vertical="center" wrapText="1"/>
    </xf>
    <xf numFmtId="165" fontId="18" fillId="3" borderId="3" xfId="5" applyNumberFormat="1" applyFont="1" applyFill="1" applyBorder="1" applyAlignment="1">
      <alignment vertical="center"/>
    </xf>
    <xf numFmtId="165" fontId="18" fillId="5" borderId="3" xfId="5" applyNumberFormat="1" applyFont="1" applyFill="1" applyBorder="1" applyAlignment="1">
      <alignment vertical="center"/>
    </xf>
    <xf numFmtId="0" fontId="0" fillId="0" borderId="43" xfId="0" applyFill="1" applyBorder="1"/>
    <xf numFmtId="0" fontId="0" fillId="0" borderId="44" xfId="0" applyFill="1" applyBorder="1" applyAlignment="1">
      <alignment horizontal="center"/>
    </xf>
    <xf numFmtId="0" fontId="0" fillId="0" borderId="45" xfId="0" applyFill="1" applyBorder="1" applyAlignment="1">
      <alignment horizontal="center"/>
    </xf>
    <xf numFmtId="0" fontId="0" fillId="0" borderId="46" xfId="0" applyFill="1" applyBorder="1"/>
    <xf numFmtId="0" fontId="0" fillId="0" borderId="20" xfId="0" applyFill="1" applyBorder="1"/>
    <xf numFmtId="0" fontId="0" fillId="0" borderId="48" xfId="0" applyFill="1" applyBorder="1" applyAlignment="1">
      <alignment horizontal="center"/>
    </xf>
    <xf numFmtId="43" fontId="0" fillId="0" borderId="44" xfId="0" applyNumberFormat="1" applyFill="1" applyBorder="1" applyAlignment="1">
      <alignment horizontal="center" vertical="center"/>
    </xf>
    <xf numFmtId="43" fontId="0" fillId="0" borderId="48" xfId="0" applyNumberFormat="1" applyFill="1" applyBorder="1" applyAlignment="1">
      <alignment horizontal="center" vertical="center"/>
    </xf>
    <xf numFmtId="43" fontId="0" fillId="0" borderId="45" xfId="0" applyNumberFormat="1" applyFill="1" applyBorder="1" applyAlignment="1">
      <alignment horizontal="center" vertical="center"/>
    </xf>
    <xf numFmtId="169" fontId="0" fillId="0" borderId="44" xfId="6" applyNumberFormat="1" applyFont="1" applyFill="1" applyBorder="1" applyAlignment="1">
      <alignment horizontal="center" vertical="center"/>
    </xf>
    <xf numFmtId="169" fontId="0" fillId="0" borderId="48" xfId="6" applyNumberFormat="1" applyFont="1" applyFill="1" applyBorder="1" applyAlignment="1">
      <alignment horizontal="center" vertical="center"/>
    </xf>
    <xf numFmtId="169" fontId="0" fillId="0" borderId="45" xfId="6" applyNumberFormat="1" applyFont="1" applyFill="1" applyBorder="1" applyAlignment="1">
      <alignment horizontal="center" vertical="center"/>
    </xf>
    <xf numFmtId="0" fontId="12" fillId="0" borderId="19"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12" fillId="0" borderId="2" xfId="0" applyFont="1" applyFill="1" applyBorder="1" applyAlignment="1">
      <alignment vertical="center" wrapText="1"/>
    </xf>
    <xf numFmtId="0" fontId="12" fillId="0" borderId="16" xfId="0" applyFont="1" applyFill="1" applyBorder="1" applyAlignment="1">
      <alignment vertical="center" wrapText="1"/>
    </xf>
    <xf numFmtId="0" fontId="12" fillId="0" borderId="15" xfId="0" applyFont="1" applyFill="1" applyBorder="1" applyAlignment="1">
      <alignment vertical="center" wrapText="1"/>
    </xf>
    <xf numFmtId="0" fontId="9" fillId="0" borderId="1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7" fillId="0" borderId="50" xfId="0" quotePrefix="1" applyFont="1" applyFill="1" applyBorder="1" applyAlignment="1">
      <alignment horizontal="center" vertical="center" wrapText="1"/>
    </xf>
    <xf numFmtId="0" fontId="7" fillId="0" borderId="15" xfId="0" quotePrefix="1"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7" fillId="0" borderId="51" xfId="0" quotePrefix="1" applyFont="1" applyFill="1" applyBorder="1" applyAlignment="1">
      <alignment horizontal="center" vertical="center" wrapText="1"/>
    </xf>
    <xf numFmtId="0" fontId="7" fillId="0" borderId="17" xfId="0" quotePrefix="1" applyFont="1" applyFill="1" applyBorder="1" applyAlignment="1">
      <alignment horizontal="center" vertical="center" wrapText="1"/>
    </xf>
    <xf numFmtId="0" fontId="7" fillId="0" borderId="52" xfId="0" quotePrefix="1" applyFont="1" applyFill="1" applyBorder="1" applyAlignment="1">
      <alignment horizontal="center" vertical="center" wrapText="1"/>
    </xf>
    <xf numFmtId="0" fontId="7" fillId="0" borderId="49" xfId="0" applyFont="1" applyFill="1" applyBorder="1" applyAlignment="1">
      <alignment horizontal="center" vertical="center" wrapText="1"/>
    </xf>
    <xf numFmtId="0" fontId="6" fillId="6" borderId="5" xfId="0" quotePrefix="1"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12" xfId="0" quotePrefix="1" applyFont="1" applyFill="1" applyBorder="1" applyAlignment="1">
      <alignment vertical="center" wrapText="1"/>
    </xf>
    <xf numFmtId="0" fontId="7" fillId="6" borderId="50" xfId="0" quotePrefix="1" applyFont="1" applyFill="1" applyBorder="1" applyAlignment="1">
      <alignment horizontal="center" vertical="center" wrapText="1"/>
    </xf>
    <xf numFmtId="3" fontId="7" fillId="6" borderId="25" xfId="4" applyNumberFormat="1" applyFont="1" applyFill="1" applyBorder="1" applyAlignment="1">
      <alignment horizontal="left" vertical="center" wrapText="1"/>
    </xf>
    <xf numFmtId="0" fontId="20" fillId="6" borderId="24" xfId="0" applyFont="1" applyFill="1" applyBorder="1" applyAlignment="1">
      <alignment horizontal="center" vertical="center"/>
    </xf>
    <xf numFmtId="165" fontId="18" fillId="6" borderId="24" xfId="5" applyNumberFormat="1" applyFont="1" applyFill="1" applyBorder="1" applyAlignment="1">
      <alignment vertical="center"/>
    </xf>
    <xf numFmtId="165" fontId="18" fillId="6" borderId="24" xfId="5" applyNumberFormat="1" applyFont="1" applyFill="1" applyBorder="1" applyAlignment="1">
      <alignment horizontal="center" vertical="center"/>
    </xf>
    <xf numFmtId="167" fontId="18" fillId="6" borderId="24" xfId="2" applyNumberFormat="1" applyFont="1" applyFill="1" applyBorder="1" applyAlignment="1">
      <alignment vertical="center"/>
    </xf>
    <xf numFmtId="169" fontId="18" fillId="6" borderId="24" xfId="6" applyNumberFormat="1" applyFont="1" applyFill="1" applyBorder="1" applyAlignment="1">
      <alignment vertical="center"/>
    </xf>
    <xf numFmtId="0" fontId="7" fillId="6" borderId="24" xfId="0" applyFont="1" applyFill="1" applyBorder="1" applyAlignment="1">
      <alignment horizontal="center" vertical="center" wrapText="1"/>
    </xf>
    <xf numFmtId="0" fontId="18" fillId="6" borderId="25" xfId="2" applyNumberFormat="1" applyFont="1" applyFill="1" applyBorder="1" applyAlignment="1">
      <alignment horizontal="center" vertical="center" wrapText="1"/>
    </xf>
    <xf numFmtId="0" fontId="18" fillId="6" borderId="25" xfId="2" applyNumberFormat="1" applyFont="1" applyFill="1" applyBorder="1" applyAlignment="1">
      <alignment horizontal="center" vertical="center"/>
    </xf>
    <xf numFmtId="0" fontId="18" fillId="6" borderId="25" xfId="0" applyFont="1" applyFill="1" applyBorder="1" applyAlignment="1">
      <alignment horizontal="center" vertical="center" wrapText="1"/>
    </xf>
    <xf numFmtId="2" fontId="18" fillId="6" borderId="25" xfId="2" applyNumberFormat="1" applyFont="1" applyFill="1" applyBorder="1" applyAlignment="1">
      <alignment horizontal="center" vertical="center"/>
    </xf>
    <xf numFmtId="0" fontId="18" fillId="6" borderId="22" xfId="0" applyFont="1" applyFill="1" applyBorder="1" applyAlignment="1">
      <alignment horizontal="left" vertical="top" wrapText="1"/>
    </xf>
    <xf numFmtId="0" fontId="0" fillId="6" borderId="44" xfId="0" applyFill="1" applyBorder="1" applyAlignment="1">
      <alignment horizontal="center"/>
    </xf>
    <xf numFmtId="0" fontId="6" fillId="6" borderId="2" xfId="0" quotePrefix="1" applyFont="1" applyFill="1" applyBorder="1" applyAlignment="1">
      <alignment horizontal="center" vertical="center" wrapText="1"/>
    </xf>
    <xf numFmtId="0" fontId="6" fillId="6" borderId="13" xfId="0" applyFont="1" applyFill="1" applyBorder="1" applyAlignment="1">
      <alignment horizontal="center" vertical="center" wrapText="1"/>
    </xf>
    <xf numFmtId="0" fontId="5" fillId="6" borderId="16" xfId="0" applyFont="1" applyFill="1" applyBorder="1" applyAlignment="1">
      <alignment vertical="center" wrapText="1"/>
    </xf>
    <xf numFmtId="0" fontId="7" fillId="6" borderId="15" xfId="0" quotePrefix="1" applyFont="1" applyFill="1" applyBorder="1" applyAlignment="1">
      <alignment horizontal="center" vertical="center" wrapText="1"/>
    </xf>
    <xf numFmtId="3" fontId="7" fillId="6" borderId="2" xfId="4" applyNumberFormat="1" applyFont="1" applyFill="1" applyBorder="1" applyAlignment="1">
      <alignment horizontal="left" vertical="center" wrapText="1"/>
    </xf>
    <xf numFmtId="0" fontId="20" fillId="6" borderId="2" xfId="0" applyFont="1" applyFill="1" applyBorder="1" applyAlignment="1">
      <alignment horizontal="center" vertical="center"/>
    </xf>
    <xf numFmtId="165" fontId="18" fillId="6" borderId="2" xfId="5" applyNumberFormat="1" applyFont="1" applyFill="1" applyBorder="1" applyAlignment="1">
      <alignment vertical="center"/>
    </xf>
    <xf numFmtId="167" fontId="18" fillId="6" borderId="2" xfId="2" applyNumberFormat="1" applyFont="1" applyFill="1" applyBorder="1" applyAlignment="1">
      <alignment vertical="center"/>
    </xf>
    <xf numFmtId="169" fontId="18" fillId="6" borderId="2" xfId="6" applyNumberFormat="1" applyFont="1" applyFill="1" applyBorder="1" applyAlignment="1">
      <alignment vertical="center"/>
    </xf>
    <xf numFmtId="0" fontId="18" fillId="6" borderId="4" xfId="2" applyNumberFormat="1" applyFont="1" applyFill="1" applyBorder="1" applyAlignment="1">
      <alignment horizontal="center" vertical="center" wrapText="1"/>
    </xf>
    <xf numFmtId="0" fontId="18" fillId="6" borderId="4" xfId="2" applyNumberFormat="1" applyFont="1" applyFill="1" applyBorder="1" applyAlignment="1">
      <alignment horizontal="center" vertical="center"/>
    </xf>
    <xf numFmtId="0" fontId="18" fillId="6" borderId="4" xfId="0" applyFont="1" applyFill="1" applyBorder="1" applyAlignment="1">
      <alignment horizontal="center" vertical="center" wrapText="1"/>
    </xf>
    <xf numFmtId="2" fontId="18" fillId="6" borderId="4" xfId="2" applyNumberFormat="1" applyFont="1" applyFill="1" applyBorder="1" applyAlignment="1">
      <alignment horizontal="center" vertical="center"/>
    </xf>
    <xf numFmtId="0" fontId="18" fillId="6" borderId="11" xfId="0" applyFont="1" applyFill="1" applyBorder="1" applyAlignment="1">
      <alignment horizontal="left" vertical="top" wrapText="1"/>
    </xf>
    <xf numFmtId="0" fontId="0" fillId="6" borderId="48" xfId="0" applyFill="1" applyBorder="1" applyAlignment="1">
      <alignment horizontal="center"/>
    </xf>
    <xf numFmtId="0" fontId="6" fillId="6" borderId="12" xfId="0" applyFont="1" applyFill="1" applyBorder="1" applyAlignment="1">
      <alignment horizontal="center" vertical="center" wrapText="1"/>
    </xf>
    <xf numFmtId="0" fontId="6" fillId="6" borderId="16" xfId="0" quotePrefix="1" applyFont="1" applyFill="1" applyBorder="1" applyAlignment="1">
      <alignment vertical="center" wrapText="1"/>
    </xf>
    <xf numFmtId="0" fontId="7" fillId="6" borderId="51" xfId="0" quotePrefix="1" applyFont="1" applyFill="1" applyBorder="1" applyAlignment="1">
      <alignment horizontal="center" vertical="center" wrapText="1"/>
    </xf>
    <xf numFmtId="3" fontId="7" fillId="6" borderId="30" xfId="4" applyNumberFormat="1" applyFont="1" applyFill="1" applyBorder="1" applyAlignment="1">
      <alignment horizontal="left" vertical="center" wrapText="1"/>
    </xf>
    <xf numFmtId="0" fontId="20" fillId="6" borderId="30" xfId="0" applyFont="1" applyFill="1" applyBorder="1" applyAlignment="1">
      <alignment horizontal="center" vertical="center"/>
    </xf>
    <xf numFmtId="165" fontId="18" fillId="6" borderId="30" xfId="5" applyNumberFormat="1" applyFont="1" applyFill="1" applyBorder="1" applyAlignment="1">
      <alignment vertical="center"/>
    </xf>
    <xf numFmtId="167" fontId="18" fillId="6" borderId="30" xfId="2" applyNumberFormat="1" applyFont="1" applyFill="1" applyBorder="1" applyAlignment="1">
      <alignment vertical="center"/>
    </xf>
    <xf numFmtId="169" fontId="18" fillId="6" borderId="30" xfId="6" applyNumberFormat="1" applyFont="1" applyFill="1" applyBorder="1" applyAlignment="1">
      <alignment vertical="center"/>
    </xf>
    <xf numFmtId="167" fontId="18" fillId="6" borderId="30" xfId="2" applyNumberFormat="1" applyFont="1" applyFill="1" applyBorder="1" applyAlignment="1">
      <alignment horizontal="center" vertical="center"/>
    </xf>
    <xf numFmtId="0" fontId="18" fillId="6" borderId="31" xfId="2" applyNumberFormat="1" applyFont="1" applyFill="1" applyBorder="1" applyAlignment="1">
      <alignment horizontal="center" vertical="center" wrapText="1"/>
    </xf>
    <xf numFmtId="0" fontId="18" fillId="6" borderId="31" xfId="2" applyNumberFormat="1" applyFont="1" applyFill="1" applyBorder="1" applyAlignment="1">
      <alignment horizontal="center" vertical="center"/>
    </xf>
    <xf numFmtId="0" fontId="18" fillId="6" borderId="31" xfId="0" applyFont="1" applyFill="1" applyBorder="1" applyAlignment="1">
      <alignment horizontal="center" vertical="center" wrapText="1"/>
    </xf>
    <xf numFmtId="2" fontId="18" fillId="6" borderId="31" xfId="2" applyNumberFormat="1" applyFont="1" applyFill="1" applyBorder="1" applyAlignment="1">
      <alignment horizontal="center" vertical="center"/>
    </xf>
    <xf numFmtId="0" fontId="18" fillId="6" borderId="36" xfId="0" applyFont="1" applyFill="1" applyBorder="1" applyAlignment="1">
      <alignment horizontal="left" vertical="top" wrapText="1"/>
    </xf>
    <xf numFmtId="0" fontId="0" fillId="6" borderId="45" xfId="0" applyFill="1" applyBorder="1" applyAlignment="1">
      <alignment horizontal="center"/>
    </xf>
    <xf numFmtId="0" fontId="6" fillId="6" borderId="3" xfId="0" applyFont="1" applyFill="1" applyBorder="1" applyAlignment="1">
      <alignment horizontal="center" vertical="center" wrapText="1"/>
    </xf>
    <xf numFmtId="168" fontId="6" fillId="6" borderId="41" xfId="0" applyNumberFormat="1" applyFont="1" applyFill="1" applyBorder="1" applyAlignment="1">
      <alignment horizontal="center" vertical="center" wrapText="1"/>
    </xf>
    <xf numFmtId="3" fontId="7" fillId="6" borderId="24" xfId="4" applyNumberFormat="1" applyFont="1" applyFill="1" applyBorder="1" applyAlignment="1">
      <alignment horizontal="left" vertical="center" wrapText="1"/>
    </xf>
    <xf numFmtId="165" fontId="18" fillId="6" borderId="25" xfId="5" applyNumberFormat="1" applyFont="1" applyFill="1" applyBorder="1" applyAlignment="1">
      <alignment vertical="center"/>
    </xf>
    <xf numFmtId="0" fontId="18" fillId="6" borderId="24" xfId="2" applyNumberFormat="1" applyFont="1" applyFill="1" applyBorder="1" applyAlignment="1">
      <alignment horizontal="center" vertical="center"/>
    </xf>
    <xf numFmtId="0" fontId="18" fillId="6" borderId="25" xfId="0" applyFont="1" applyFill="1" applyBorder="1" applyAlignment="1">
      <alignment horizontal="left" vertical="center" wrapText="1"/>
    </xf>
    <xf numFmtId="0" fontId="18" fillId="6" borderId="24" xfId="0" applyFont="1" applyFill="1" applyBorder="1" applyAlignment="1">
      <alignment horizontal="center" vertical="center" wrapText="1"/>
    </xf>
    <xf numFmtId="0" fontId="6" fillId="6" borderId="3" xfId="0" quotePrefix="1" applyFont="1" applyFill="1" applyBorder="1" applyAlignment="1">
      <alignment horizontal="center" vertical="center" wrapText="1"/>
    </xf>
    <xf numFmtId="0" fontId="6" fillId="6" borderId="5" xfId="0" applyFont="1" applyFill="1" applyBorder="1" applyAlignment="1">
      <alignment horizontal="center" vertical="center" wrapText="1"/>
    </xf>
    <xf numFmtId="168" fontId="6" fillId="6" borderId="42" xfId="0" applyNumberFormat="1" applyFont="1" applyFill="1" applyBorder="1" applyAlignment="1">
      <alignment horizontal="center" vertical="center" wrapText="1"/>
    </xf>
    <xf numFmtId="165" fontId="18" fillId="6" borderId="30" xfId="5" applyNumberFormat="1" applyFont="1" applyFill="1" applyBorder="1" applyAlignment="1">
      <alignment horizontal="center" vertical="center"/>
    </xf>
    <xf numFmtId="0" fontId="18" fillId="6" borderId="30" xfId="2" applyNumberFormat="1" applyFont="1" applyFill="1" applyBorder="1" applyAlignment="1">
      <alignment horizontal="center" vertical="center"/>
    </xf>
    <xf numFmtId="0" fontId="18" fillId="6" borderId="31" xfId="0" applyFont="1" applyFill="1" applyBorder="1" applyAlignment="1">
      <alignment horizontal="left" vertical="center" wrapText="1"/>
    </xf>
    <xf numFmtId="0" fontId="18" fillId="6" borderId="30" xfId="0" applyFont="1" applyFill="1" applyBorder="1" applyAlignment="1">
      <alignment horizontal="center" vertical="center" wrapText="1"/>
    </xf>
    <xf numFmtId="0" fontId="5" fillId="6" borderId="3" xfId="0" quotePrefix="1"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2" xfId="0" quotePrefix="1" applyFont="1" applyFill="1" applyBorder="1" applyAlignment="1">
      <alignment horizontal="center" vertical="center" wrapText="1"/>
    </xf>
    <xf numFmtId="0" fontId="6" fillId="6" borderId="2" xfId="0" applyFont="1" applyFill="1" applyBorder="1" applyAlignment="1">
      <alignment horizontal="center" vertical="center" wrapText="1"/>
    </xf>
    <xf numFmtId="0" fontId="5" fillId="6" borderId="16" xfId="0" applyNumberFormat="1" applyFont="1" applyFill="1" applyBorder="1" applyAlignment="1">
      <alignment horizontal="center" vertical="center" wrapText="1"/>
    </xf>
    <xf numFmtId="3" fontId="7" fillId="6" borderId="50" xfId="4" quotePrefix="1" applyNumberFormat="1" applyFont="1" applyFill="1" applyBorder="1" applyAlignment="1">
      <alignment horizontal="left" vertical="center" wrapText="1"/>
    </xf>
    <xf numFmtId="167" fontId="18" fillId="6" borderId="24" xfId="2" applyNumberFormat="1" applyFont="1" applyFill="1" applyBorder="1" applyAlignment="1">
      <alignment horizontal="center" vertical="center"/>
    </xf>
    <xf numFmtId="0" fontId="18" fillId="6" borderId="40" xfId="2" applyNumberFormat="1" applyFont="1" applyFill="1" applyBorder="1" applyAlignment="1">
      <alignment horizontal="center" vertical="center"/>
    </xf>
    <xf numFmtId="0" fontId="18" fillId="6" borderId="22" xfId="2" applyNumberFormat="1" applyFont="1" applyFill="1" applyBorder="1" applyAlignment="1">
      <alignment horizontal="left" vertical="center" wrapText="1"/>
    </xf>
    <xf numFmtId="169" fontId="0" fillId="6" borderId="44" xfId="6" applyNumberFormat="1" applyFont="1" applyFill="1" applyBorder="1" applyAlignment="1">
      <alignment horizontal="center" vertical="center"/>
    </xf>
    <xf numFmtId="0" fontId="0" fillId="6" borderId="0" xfId="0" applyFill="1"/>
    <xf numFmtId="0" fontId="5" fillId="6" borderId="4" xfId="0" quotePrefix="1" applyFont="1" applyFill="1" applyBorder="1" applyAlignment="1">
      <alignment horizontal="center" vertical="center" wrapText="1"/>
    </xf>
    <xf numFmtId="0" fontId="6" fillId="6" borderId="4" xfId="0" applyFont="1" applyFill="1" applyBorder="1" applyAlignment="1">
      <alignment horizontal="center" vertical="center" wrapText="1"/>
    </xf>
    <xf numFmtId="3" fontId="7" fillId="6" borderId="15" xfId="4" quotePrefix="1" applyNumberFormat="1" applyFont="1" applyFill="1" applyBorder="1" applyAlignment="1">
      <alignment horizontal="left" vertical="center" wrapText="1"/>
    </xf>
    <xf numFmtId="165" fontId="18" fillId="6" borderId="2" xfId="5" applyNumberFormat="1" applyFont="1" applyFill="1" applyBorder="1" applyAlignment="1">
      <alignment horizontal="center" vertical="center"/>
    </xf>
    <xf numFmtId="0" fontId="18" fillId="6" borderId="13" xfId="2" applyNumberFormat="1" applyFont="1" applyFill="1" applyBorder="1" applyAlignment="1">
      <alignment horizontal="center" vertical="center"/>
    </xf>
    <xf numFmtId="0" fontId="18" fillId="6" borderId="11" xfId="2" applyNumberFormat="1" applyFont="1" applyFill="1" applyBorder="1" applyAlignment="1">
      <alignment horizontal="left" vertical="center" wrapText="1"/>
    </xf>
    <xf numFmtId="169" fontId="0" fillId="6" borderId="48" xfId="6" applyNumberFormat="1" applyFont="1" applyFill="1" applyBorder="1" applyAlignment="1">
      <alignment horizontal="center" vertical="center"/>
    </xf>
    <xf numFmtId="0" fontId="5" fillId="6" borderId="5" xfId="0" quotePrefix="1" applyFont="1" applyFill="1" applyBorder="1" applyAlignment="1">
      <alignment horizontal="center" vertical="center" wrapText="1"/>
    </xf>
    <xf numFmtId="0" fontId="7" fillId="6" borderId="51" xfId="0" applyFont="1" applyFill="1" applyBorder="1" applyAlignment="1">
      <alignment horizontal="center" vertical="center" wrapText="1"/>
    </xf>
    <xf numFmtId="0" fontId="18" fillId="6" borderId="29" xfId="2" applyNumberFormat="1" applyFont="1" applyFill="1" applyBorder="1" applyAlignment="1">
      <alignment horizontal="center" vertical="center"/>
    </xf>
    <xf numFmtId="0" fontId="18" fillId="6" borderId="36" xfId="2" applyNumberFormat="1" applyFont="1" applyFill="1" applyBorder="1" applyAlignment="1">
      <alignment horizontal="left" vertical="center" wrapText="1"/>
    </xf>
    <xf numFmtId="169" fontId="0" fillId="6" borderId="45" xfId="6" applyNumberFormat="1" applyFont="1" applyFill="1" applyBorder="1" applyAlignment="1">
      <alignment horizontal="center" vertical="center"/>
    </xf>
    <xf numFmtId="0" fontId="6" fillId="6" borderId="2" xfId="0" quotePrefix="1" applyFont="1" applyFill="1" applyBorder="1" applyAlignment="1">
      <alignment horizontal="center" vertical="center" wrapText="1"/>
    </xf>
    <xf numFmtId="0" fontId="18" fillId="6" borderId="22" xfId="2" applyNumberFormat="1" applyFont="1" applyFill="1" applyBorder="1" applyAlignment="1">
      <alignment horizontal="left" vertical="top" wrapText="1"/>
    </xf>
    <xf numFmtId="0" fontId="7" fillId="6" borderId="53" xfId="0" quotePrefix="1" applyFont="1" applyFill="1" applyBorder="1" applyAlignment="1">
      <alignment horizontal="center" vertical="center" wrapText="1"/>
    </xf>
    <xf numFmtId="0" fontId="18" fillId="6" borderId="30" xfId="0" applyNumberFormat="1" applyFont="1" applyFill="1" applyBorder="1" applyAlignment="1">
      <alignment vertical="center" wrapText="1"/>
    </xf>
    <xf numFmtId="0" fontId="18" fillId="6" borderId="36" xfId="2" applyNumberFormat="1" applyFont="1" applyFill="1" applyBorder="1" applyAlignment="1">
      <alignment horizontal="left" vertical="top" wrapText="1"/>
    </xf>
    <xf numFmtId="0" fontId="6" fillId="6" borderId="37" xfId="0" quotePrefix="1" applyFont="1" applyFill="1" applyBorder="1" applyAlignment="1">
      <alignment horizontal="center" vertical="center" wrapText="1"/>
    </xf>
    <xf numFmtId="0" fontId="6" fillId="6" borderId="10" xfId="0" applyFont="1" applyFill="1" applyBorder="1" applyAlignment="1">
      <alignment horizontal="left" vertical="center" wrapText="1"/>
    </xf>
    <xf numFmtId="168" fontId="6" fillId="6" borderId="2" xfId="0" applyNumberFormat="1" applyFont="1" applyFill="1" applyBorder="1" applyAlignment="1">
      <alignment horizontal="left" vertical="center" wrapText="1"/>
    </xf>
    <xf numFmtId="0" fontId="7" fillId="6" borderId="49" xfId="0" quotePrefix="1" applyFont="1" applyFill="1" applyBorder="1" applyAlignment="1">
      <alignment horizontal="center" vertical="center" wrapText="1"/>
    </xf>
    <xf numFmtId="0" fontId="7" fillId="6" borderId="37" xfId="0" applyFont="1" applyFill="1" applyBorder="1" applyAlignment="1">
      <alignment horizontal="left" vertical="center" wrapText="1"/>
    </xf>
    <xf numFmtId="165" fontId="18" fillId="6" borderId="37" xfId="5" applyNumberFormat="1" applyFont="1" applyFill="1" applyBorder="1" applyAlignment="1">
      <alignment horizontal="center" vertical="center"/>
    </xf>
    <xf numFmtId="165" fontId="18" fillId="6" borderId="37" xfId="5" applyNumberFormat="1" applyFont="1" applyFill="1" applyBorder="1" applyAlignment="1">
      <alignment vertical="center" wrapText="1"/>
    </xf>
    <xf numFmtId="165" fontId="18" fillId="6" borderId="37" xfId="5" applyNumberFormat="1" applyFont="1" applyFill="1" applyBorder="1" applyAlignment="1">
      <alignment vertical="center"/>
    </xf>
    <xf numFmtId="167" fontId="18" fillId="6" borderId="37" xfId="2" applyNumberFormat="1" applyFont="1" applyFill="1" applyBorder="1" applyAlignment="1">
      <alignment vertical="center"/>
    </xf>
    <xf numFmtId="169" fontId="18" fillId="6" borderId="37" xfId="6" applyNumberFormat="1" applyFont="1" applyFill="1" applyBorder="1" applyAlignment="1">
      <alignment vertical="center"/>
    </xf>
    <xf numFmtId="0" fontId="18" fillId="6" borderId="37" xfId="2" applyNumberFormat="1" applyFont="1" applyFill="1" applyBorder="1" applyAlignment="1">
      <alignment horizontal="center" vertical="center"/>
    </xf>
    <xf numFmtId="0" fontId="18" fillId="6" borderId="37" xfId="0" applyFont="1" applyFill="1" applyBorder="1" applyAlignment="1">
      <alignment vertical="center" wrapText="1"/>
    </xf>
    <xf numFmtId="0" fontId="18" fillId="6" borderId="37" xfId="0" applyFont="1" applyFill="1" applyBorder="1" applyAlignment="1">
      <alignment horizontal="center" vertical="center" wrapText="1"/>
    </xf>
    <xf numFmtId="2" fontId="18" fillId="6" borderId="37" xfId="2" applyNumberFormat="1" applyFont="1" applyFill="1" applyBorder="1" applyAlignment="1">
      <alignment vertical="center"/>
    </xf>
    <xf numFmtId="2" fontId="18" fillId="6" borderId="37" xfId="0" applyNumberFormat="1" applyFont="1" applyFill="1" applyBorder="1" applyAlignment="1">
      <alignment horizontal="center" vertical="center"/>
    </xf>
    <xf numFmtId="2" fontId="18" fillId="6" borderId="37" xfId="2" applyNumberFormat="1" applyFont="1" applyFill="1" applyBorder="1" applyAlignment="1">
      <alignment horizontal="center" vertical="center"/>
    </xf>
    <xf numFmtId="0" fontId="18" fillId="6" borderId="47" xfId="0" applyFont="1" applyFill="1" applyBorder="1" applyAlignment="1">
      <alignment vertical="center" wrapText="1"/>
    </xf>
    <xf numFmtId="0" fontId="6" fillId="6" borderId="11" xfId="0" applyFont="1" applyFill="1" applyBorder="1" applyAlignment="1">
      <alignment horizontal="left" vertical="center" wrapText="1"/>
    </xf>
    <xf numFmtId="0" fontId="7" fillId="6" borderId="17" xfId="0" quotePrefix="1" applyFont="1" applyFill="1" applyBorder="1" applyAlignment="1">
      <alignment horizontal="center" vertical="center" wrapText="1"/>
    </xf>
    <xf numFmtId="0" fontId="7" fillId="6" borderId="4" xfId="0" applyFont="1" applyFill="1" applyBorder="1" applyAlignment="1">
      <alignment horizontal="left" vertical="center" wrapText="1"/>
    </xf>
    <xf numFmtId="165" fontId="18" fillId="6" borderId="5" xfId="5" applyNumberFormat="1" applyFont="1" applyFill="1" applyBorder="1" applyAlignment="1">
      <alignment horizontal="center" vertical="center"/>
    </xf>
    <xf numFmtId="165" fontId="18" fillId="6" borderId="5" xfId="5" applyNumberFormat="1" applyFont="1" applyFill="1" applyBorder="1" applyAlignment="1">
      <alignment vertical="center"/>
    </xf>
    <xf numFmtId="167" fontId="18" fillId="6" borderId="5" xfId="2" applyNumberFormat="1" applyFont="1" applyFill="1" applyBorder="1" applyAlignment="1">
      <alignment vertical="center"/>
    </xf>
    <xf numFmtId="169" fontId="18" fillId="6" borderId="5" xfId="6" applyNumberFormat="1" applyFont="1" applyFill="1" applyBorder="1" applyAlignment="1">
      <alignment vertical="center"/>
    </xf>
    <xf numFmtId="0" fontId="18" fillId="6" borderId="3" xfId="2" applyNumberFormat="1" applyFont="1" applyFill="1" applyBorder="1" applyAlignment="1">
      <alignment horizontal="center" vertical="center"/>
    </xf>
    <xf numFmtId="0" fontId="18" fillId="6" borderId="3" xfId="0" applyFont="1" applyFill="1" applyBorder="1" applyAlignment="1">
      <alignment horizontal="left" vertical="center" wrapText="1"/>
    </xf>
    <xf numFmtId="0" fontId="18" fillId="6" borderId="3" xfId="0" applyFont="1" applyFill="1" applyBorder="1" applyAlignment="1">
      <alignment horizontal="center" vertical="center" wrapText="1"/>
    </xf>
    <xf numFmtId="2" fontId="18" fillId="6" borderId="3" xfId="2" applyNumberFormat="1" applyFont="1" applyFill="1" applyBorder="1" applyAlignment="1">
      <alignment horizontal="center" vertical="center"/>
    </xf>
    <xf numFmtId="0" fontId="18" fillId="6" borderId="14" xfId="0" applyFont="1" applyFill="1" applyBorder="1" applyAlignment="1">
      <alignment horizontal="left" vertical="center" wrapText="1"/>
    </xf>
    <xf numFmtId="0" fontId="7" fillId="6" borderId="18" xfId="0" quotePrefix="1" applyFont="1" applyFill="1" applyBorder="1" applyAlignment="1">
      <alignment horizontal="center" vertical="center" wrapText="1"/>
    </xf>
    <xf numFmtId="0" fontId="7" fillId="6" borderId="3" xfId="0" applyFont="1" applyFill="1" applyBorder="1" applyAlignment="1">
      <alignment horizontal="left" vertical="center" wrapText="1"/>
    </xf>
    <xf numFmtId="165" fontId="18" fillId="6" borderId="3" xfId="5" applyNumberFormat="1" applyFont="1" applyFill="1" applyBorder="1" applyAlignment="1">
      <alignment horizontal="center" vertical="center"/>
    </xf>
    <xf numFmtId="165" fontId="18" fillId="6" borderId="3" xfId="5" applyNumberFormat="1" applyFont="1" applyFill="1" applyBorder="1" applyAlignment="1">
      <alignment vertical="center"/>
    </xf>
    <xf numFmtId="167" fontId="18" fillId="6" borderId="3" xfId="2" applyNumberFormat="1" applyFont="1" applyFill="1" applyBorder="1" applyAlignment="1">
      <alignment vertical="center"/>
    </xf>
    <xf numFmtId="169" fontId="18" fillId="6" borderId="3" xfId="6" applyNumberFormat="1" applyFont="1" applyFill="1" applyBorder="1" applyAlignment="1">
      <alignment vertical="center"/>
    </xf>
    <xf numFmtId="0" fontId="18" fillId="6" borderId="5" xfId="2" applyNumberFormat="1" applyFont="1" applyFill="1" applyBorder="1" applyAlignment="1">
      <alignment horizontal="center" vertical="center"/>
    </xf>
    <xf numFmtId="0" fontId="18" fillId="6" borderId="5" xfId="0" applyFont="1" applyFill="1" applyBorder="1" applyAlignment="1">
      <alignment horizontal="left" vertical="center" wrapText="1"/>
    </xf>
    <xf numFmtId="0" fontId="18" fillId="6" borderId="5" xfId="0" applyFont="1" applyFill="1" applyBorder="1" applyAlignment="1">
      <alignment horizontal="center" vertical="center" wrapText="1"/>
    </xf>
    <xf numFmtId="2" fontId="18" fillId="6" borderId="5" xfId="2" applyNumberFormat="1" applyFont="1" applyFill="1" applyBorder="1" applyAlignment="1">
      <alignment horizontal="center" vertical="center"/>
    </xf>
    <xf numFmtId="0" fontId="18" fillId="6" borderId="12" xfId="0" applyFont="1" applyFill="1" applyBorder="1" applyAlignment="1">
      <alignment horizontal="left" vertical="center" wrapText="1"/>
    </xf>
    <xf numFmtId="0" fontId="6" fillId="6" borderId="7" xfId="0" applyFont="1" applyFill="1" applyBorder="1" applyAlignment="1">
      <alignment horizontal="left" vertical="center" wrapText="1"/>
    </xf>
    <xf numFmtId="166" fontId="18" fillId="6" borderId="37" xfId="0" applyNumberFormat="1" applyFont="1" applyFill="1" applyBorder="1" applyAlignment="1">
      <alignment horizontal="center" vertical="center"/>
    </xf>
  </cellXfs>
  <cellStyles count="7">
    <cellStyle name="Millares" xfId="5" builtinId="3"/>
    <cellStyle name="Millares_02- Plan de Acción BSI 2004 2008 - Julio 31" xfId="4"/>
    <cellStyle name="Moneda" xfId="2" builtinId="4"/>
    <cellStyle name="Normal" xfId="0" builtinId="0"/>
    <cellStyle name="Normal 2" xfId="1"/>
    <cellStyle name="Normal_Especialprincipalesindicadores93-2002actual" xfId="3"/>
    <cellStyle name="Porcentaje" xfId="6" builtinId="5"/>
  </cellStyles>
  <dxfs count="0"/>
  <tableStyles count="0" defaultTableStyle="TableStyleMedium9" defaultPivotStyle="PivotStyleLight16"/>
  <colors>
    <mruColors>
      <color rgb="FFFFFF99"/>
      <color rgb="FFFFFFCC"/>
      <color rgb="FF99FF99"/>
      <color rgb="FF6699FF"/>
      <color rgb="FF6666FF"/>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N50"/>
  <sheetViews>
    <sheetView topLeftCell="U1" zoomScale="70" zoomScaleNormal="70" workbookViewId="0">
      <selection activeCell="Z6" sqref="Z6:Z11"/>
    </sheetView>
  </sheetViews>
  <sheetFormatPr baseColWidth="10" defaultRowHeight="15" x14ac:dyDescent="0.25"/>
  <cols>
    <col min="1" max="1" width="10.42578125" style="8" hidden="1" customWidth="1"/>
    <col min="2" max="2" width="21.85546875" style="8" hidden="1" customWidth="1"/>
    <col min="3" max="3" width="11.28515625" style="8" hidden="1" customWidth="1"/>
    <col min="4" max="4" width="25" style="8" hidden="1" customWidth="1"/>
    <col min="5" max="5" width="14.7109375" style="8" hidden="1" customWidth="1"/>
    <col min="6" max="6" width="23.140625" style="8" hidden="1" customWidth="1"/>
    <col min="7" max="7" width="17.140625" style="8" customWidth="1"/>
    <col min="8" max="8" width="42.85546875" style="8" customWidth="1"/>
    <col min="9" max="9" width="29.85546875" style="8" customWidth="1"/>
    <col min="10" max="10" width="11.28515625" style="8" customWidth="1"/>
    <col min="11" max="11" width="41" style="8" customWidth="1"/>
    <col min="12" max="12" width="16" style="8" customWidth="1"/>
    <col min="13" max="13" width="16.140625" style="8" customWidth="1"/>
    <col min="14" max="19" width="11.42578125" style="8"/>
    <col min="20" max="20" width="14.28515625" style="8" customWidth="1"/>
    <col min="21" max="23" width="16.5703125" style="8" customWidth="1"/>
    <col min="24" max="24" width="15.140625" style="8" customWidth="1"/>
    <col min="25" max="25" width="19" style="8" customWidth="1"/>
    <col min="26" max="26" width="29.5703125" style="8" customWidth="1"/>
    <col min="27" max="27" width="20.42578125" style="8" customWidth="1"/>
    <col min="28" max="28" width="11.5703125" style="8" customWidth="1"/>
    <col min="29" max="29" width="27.140625" style="8" customWidth="1"/>
    <col min="30" max="30" width="11.42578125" style="8"/>
    <col min="31" max="31" width="22.5703125" style="8" customWidth="1"/>
    <col min="32" max="32" width="11.42578125" style="8"/>
    <col min="33" max="33" width="16.85546875" style="8" customWidth="1"/>
    <col min="34" max="38" width="11.42578125" style="8"/>
    <col min="39" max="39" width="10" style="8" customWidth="1"/>
    <col min="40" max="40" width="46.140625" style="8" customWidth="1"/>
    <col min="41" max="16384" width="11.42578125" style="8"/>
  </cols>
  <sheetData>
    <row r="2" spans="1:40" ht="26.25" x14ac:dyDescent="0.25">
      <c r="A2" s="117" t="s">
        <v>47</v>
      </c>
      <c r="B2" s="117"/>
      <c r="C2" s="117"/>
      <c r="D2" s="117"/>
      <c r="E2" s="117"/>
      <c r="F2" s="117"/>
      <c r="G2" s="4"/>
      <c r="H2" s="5"/>
    </row>
    <row r="3" spans="1:40" ht="65.25" customHeight="1" x14ac:dyDescent="0.25">
      <c r="A3" s="118" t="s">
        <v>48</v>
      </c>
      <c r="B3" s="119"/>
      <c r="C3" s="118" t="s">
        <v>49</v>
      </c>
      <c r="D3" s="119"/>
      <c r="E3" s="118" t="s">
        <v>50</v>
      </c>
      <c r="F3" s="119"/>
      <c r="G3" s="120" t="s">
        <v>211</v>
      </c>
      <c r="H3" s="120"/>
      <c r="I3" s="120" t="s">
        <v>45</v>
      </c>
      <c r="J3" s="120"/>
      <c r="K3" s="120"/>
      <c r="L3" s="120"/>
      <c r="M3" s="120"/>
      <c r="N3" s="120"/>
      <c r="O3" s="120"/>
      <c r="P3" s="120"/>
      <c r="Q3" s="120"/>
      <c r="R3" s="120"/>
      <c r="S3" s="121"/>
      <c r="T3" s="120" t="s">
        <v>212</v>
      </c>
      <c r="U3" s="120"/>
      <c r="V3" s="120"/>
      <c r="W3" s="120"/>
      <c r="X3" s="120"/>
      <c r="Y3" s="9" t="s">
        <v>28</v>
      </c>
      <c r="Z3" s="122" t="s">
        <v>29</v>
      </c>
      <c r="AA3" s="122"/>
      <c r="AB3" s="122"/>
      <c r="AC3" s="123"/>
      <c r="AD3" s="123"/>
      <c r="AE3" s="123"/>
      <c r="AF3" s="123"/>
      <c r="AG3" s="123"/>
      <c r="AH3" s="123"/>
      <c r="AI3" s="123"/>
      <c r="AJ3" s="123"/>
      <c r="AK3" s="123"/>
      <c r="AL3" s="123"/>
      <c r="AM3" s="123"/>
      <c r="AN3" s="10" t="s">
        <v>43</v>
      </c>
    </row>
    <row r="4" spans="1:40" ht="65.25" customHeight="1" x14ac:dyDescent="0.25">
      <c r="A4" s="3" t="s">
        <v>51</v>
      </c>
      <c r="B4" s="3" t="s">
        <v>52</v>
      </c>
      <c r="C4" s="3" t="s">
        <v>51</v>
      </c>
      <c r="D4" s="3" t="s">
        <v>52</v>
      </c>
      <c r="E4" s="3" t="s">
        <v>51</v>
      </c>
      <c r="F4" s="3" t="s">
        <v>53</v>
      </c>
      <c r="G4" s="3" t="s">
        <v>51</v>
      </c>
      <c r="H4" s="6" t="s">
        <v>53</v>
      </c>
      <c r="I4" s="3" t="s">
        <v>18</v>
      </c>
      <c r="J4" s="3" t="s">
        <v>37</v>
      </c>
      <c r="K4" s="3" t="s">
        <v>19</v>
      </c>
      <c r="L4" s="3" t="s">
        <v>20</v>
      </c>
      <c r="M4" s="3" t="s">
        <v>21</v>
      </c>
      <c r="N4" s="3" t="s">
        <v>23</v>
      </c>
      <c r="O4" s="3" t="s">
        <v>86</v>
      </c>
      <c r="P4" s="3" t="s">
        <v>87</v>
      </c>
      <c r="Q4" s="3" t="s">
        <v>88</v>
      </c>
      <c r="R4" s="3" t="s">
        <v>89</v>
      </c>
      <c r="S4" s="3" t="s">
        <v>22</v>
      </c>
      <c r="T4" s="11">
        <v>2016</v>
      </c>
      <c r="U4" s="11">
        <v>2017</v>
      </c>
      <c r="V4" s="11">
        <v>2018</v>
      </c>
      <c r="W4" s="11">
        <v>2019</v>
      </c>
      <c r="X4" s="11">
        <v>2020</v>
      </c>
      <c r="Y4" s="62" t="s">
        <v>162</v>
      </c>
      <c r="Z4" s="12" t="s">
        <v>163</v>
      </c>
      <c r="AA4" s="12" t="s">
        <v>164</v>
      </c>
      <c r="AB4" s="12" t="s">
        <v>30</v>
      </c>
      <c r="AC4" s="12" t="s">
        <v>191</v>
      </c>
      <c r="AD4" s="12" t="s">
        <v>30</v>
      </c>
      <c r="AE4" s="12" t="s">
        <v>208</v>
      </c>
      <c r="AF4" s="12" t="s">
        <v>31</v>
      </c>
      <c r="AG4" s="12" t="s">
        <v>21</v>
      </c>
      <c r="AH4" s="12" t="s">
        <v>34</v>
      </c>
      <c r="AI4" s="12" t="s">
        <v>170</v>
      </c>
      <c r="AJ4" s="12" t="s">
        <v>171</v>
      </c>
      <c r="AK4" s="12" t="s">
        <v>172</v>
      </c>
      <c r="AL4" s="12" t="s">
        <v>173</v>
      </c>
      <c r="AM4" s="12" t="s">
        <v>32</v>
      </c>
      <c r="AN4" s="13"/>
    </row>
    <row r="5" spans="1:40" ht="117.75" customHeight="1" thickBot="1" x14ac:dyDescent="0.3">
      <c r="A5" s="85" t="s">
        <v>54</v>
      </c>
      <c r="B5" s="81" t="s">
        <v>55</v>
      </c>
      <c r="C5" s="81">
        <v>13</v>
      </c>
      <c r="D5" s="81" t="s">
        <v>46</v>
      </c>
      <c r="E5" s="81">
        <v>133</v>
      </c>
      <c r="F5" s="81" t="s">
        <v>46</v>
      </c>
      <c r="G5" s="67" t="s">
        <v>44</v>
      </c>
      <c r="H5" s="67" t="s">
        <v>44</v>
      </c>
      <c r="I5" s="68" t="s">
        <v>44</v>
      </c>
      <c r="J5" s="68" t="s">
        <v>44</v>
      </c>
      <c r="K5" s="130" t="s">
        <v>44</v>
      </c>
      <c r="L5" s="130" t="s">
        <v>44</v>
      </c>
      <c r="M5" s="130" t="s">
        <v>44</v>
      </c>
      <c r="N5" s="130" t="s">
        <v>44</v>
      </c>
      <c r="O5" s="130" t="s">
        <v>44</v>
      </c>
      <c r="P5" s="130" t="s">
        <v>44</v>
      </c>
      <c r="Q5" s="130" t="s">
        <v>44</v>
      </c>
      <c r="R5" s="130" t="s">
        <v>44</v>
      </c>
      <c r="S5" s="130" t="s">
        <v>44</v>
      </c>
      <c r="T5" s="131" t="s">
        <v>44</v>
      </c>
      <c r="U5" s="131" t="s">
        <v>44</v>
      </c>
      <c r="V5" s="131" t="s">
        <v>44</v>
      </c>
      <c r="W5" s="131" t="s">
        <v>44</v>
      </c>
      <c r="X5" s="131" t="s">
        <v>44</v>
      </c>
      <c r="Y5" s="131" t="s">
        <v>44</v>
      </c>
      <c r="Z5" s="132" t="s">
        <v>165</v>
      </c>
      <c r="AA5" s="132" t="s">
        <v>166</v>
      </c>
      <c r="AB5" s="68">
        <v>507</v>
      </c>
      <c r="AC5" s="132" t="s">
        <v>167</v>
      </c>
      <c r="AD5" s="68">
        <v>514</v>
      </c>
      <c r="AE5" s="130" t="s">
        <v>168</v>
      </c>
      <c r="AF5" s="130" t="s">
        <v>169</v>
      </c>
      <c r="AG5" s="130" t="s">
        <v>42</v>
      </c>
      <c r="AH5" s="133">
        <v>444</v>
      </c>
      <c r="AI5" s="133">
        <v>447</v>
      </c>
      <c r="AJ5" s="133">
        <v>449</v>
      </c>
      <c r="AK5" s="14">
        <v>452</v>
      </c>
      <c r="AL5" s="14">
        <v>454</v>
      </c>
      <c r="AM5" s="14">
        <v>454</v>
      </c>
      <c r="AN5" s="1"/>
    </row>
    <row r="6" spans="1:40" ht="37.5" customHeight="1" x14ac:dyDescent="0.25">
      <c r="A6" s="86"/>
      <c r="B6" s="88"/>
      <c r="C6" s="88"/>
      <c r="D6" s="88"/>
      <c r="E6" s="88"/>
      <c r="F6" s="127"/>
      <c r="G6" s="136">
        <v>7338</v>
      </c>
      <c r="H6" s="137" t="s">
        <v>102</v>
      </c>
      <c r="I6" s="138" t="s">
        <v>16</v>
      </c>
      <c r="J6" s="139" t="s">
        <v>103</v>
      </c>
      <c r="K6" s="140" t="s">
        <v>106</v>
      </c>
      <c r="L6" s="141" t="s">
        <v>24</v>
      </c>
      <c r="M6" s="142" t="s">
        <v>26</v>
      </c>
      <c r="N6" s="143">
        <v>5.7625809945323327</v>
      </c>
      <c r="O6" s="143">
        <v>35.192917183453318</v>
      </c>
      <c r="P6" s="143">
        <v>26.784247744971466</v>
      </c>
      <c r="Q6" s="143">
        <v>5.9002540770428924</v>
      </c>
      <c r="R6" s="143">
        <v>0</v>
      </c>
      <c r="S6" s="143">
        <f>SUM(N6:R6)</f>
        <v>73.640000000000015</v>
      </c>
      <c r="T6" s="144">
        <v>1505.780861</v>
      </c>
      <c r="U6" s="144">
        <v>11518.939199038499</v>
      </c>
      <c r="V6" s="144">
        <v>11282.599751493701</v>
      </c>
      <c r="W6" s="144">
        <v>2162.7797226774101</v>
      </c>
      <c r="X6" s="144">
        <v>0</v>
      </c>
      <c r="Y6" s="144">
        <f>SUM(T6:X6)</f>
        <v>26470.09953420961</v>
      </c>
      <c r="Z6" s="145" t="s">
        <v>33</v>
      </c>
      <c r="AA6" s="146" t="s">
        <v>189</v>
      </c>
      <c r="AB6" s="146">
        <v>511</v>
      </c>
      <c r="AC6" s="145" t="s">
        <v>190</v>
      </c>
      <c r="AD6" s="147">
        <v>518</v>
      </c>
      <c r="AE6" s="146" t="s">
        <v>192</v>
      </c>
      <c r="AF6" s="146" t="s">
        <v>24</v>
      </c>
      <c r="AG6" s="148" t="s">
        <v>26</v>
      </c>
      <c r="AH6" s="146">
        <v>6.91</v>
      </c>
      <c r="AI6" s="146">
        <v>41.4</v>
      </c>
      <c r="AJ6" s="149">
        <v>30.25</v>
      </c>
      <c r="AK6" s="128">
        <v>13.25</v>
      </c>
      <c r="AL6" s="82">
        <v>0</v>
      </c>
      <c r="AM6" s="82">
        <f>AH6+AI6+AJ6+AK6+AL6</f>
        <v>91.81</v>
      </c>
      <c r="AN6" s="81"/>
    </row>
    <row r="7" spans="1:40" ht="93.75" customHeight="1" x14ac:dyDescent="0.25">
      <c r="A7" s="86"/>
      <c r="B7" s="88"/>
      <c r="C7" s="88"/>
      <c r="D7" s="88"/>
      <c r="E7" s="88"/>
      <c r="F7" s="127"/>
      <c r="G7" s="150">
        <v>7338</v>
      </c>
      <c r="H7" s="108"/>
      <c r="I7" s="114"/>
      <c r="J7" s="70" t="s">
        <v>104</v>
      </c>
      <c r="K7" s="16" t="s">
        <v>107</v>
      </c>
      <c r="L7" s="17" t="s">
        <v>25</v>
      </c>
      <c r="M7" s="18" t="s">
        <v>27</v>
      </c>
      <c r="N7" s="18">
        <v>100</v>
      </c>
      <c r="O7" s="18">
        <v>100</v>
      </c>
      <c r="P7" s="18">
        <v>100</v>
      </c>
      <c r="Q7" s="18">
        <v>100</v>
      </c>
      <c r="R7" s="18">
        <v>100</v>
      </c>
      <c r="S7" s="18">
        <v>100</v>
      </c>
      <c r="T7" s="19">
        <v>0</v>
      </c>
      <c r="U7" s="19">
        <v>47.924999999999997</v>
      </c>
      <c r="V7" s="19">
        <v>6390</v>
      </c>
      <c r="W7" s="19">
        <v>3674.25</v>
      </c>
      <c r="X7" s="19">
        <v>3195</v>
      </c>
      <c r="Y7" s="19">
        <f>SUM(T7:X7)</f>
        <v>13307.174999999999</v>
      </c>
      <c r="Z7" s="88"/>
      <c r="AA7" s="90"/>
      <c r="AB7" s="90"/>
      <c r="AC7" s="88"/>
      <c r="AD7" s="116"/>
      <c r="AE7" s="90"/>
      <c r="AF7" s="90"/>
      <c r="AG7" s="115"/>
      <c r="AH7" s="90"/>
      <c r="AI7" s="90"/>
      <c r="AJ7" s="151"/>
      <c r="AK7" s="129"/>
      <c r="AL7" s="90"/>
      <c r="AM7" s="90"/>
      <c r="AN7" s="88"/>
    </row>
    <row r="8" spans="1:40" ht="75" x14ac:dyDescent="0.25">
      <c r="A8" s="86"/>
      <c r="B8" s="88"/>
      <c r="C8" s="88"/>
      <c r="D8" s="88"/>
      <c r="E8" s="88"/>
      <c r="F8" s="127"/>
      <c r="G8" s="150">
        <v>7338</v>
      </c>
      <c r="H8" s="106"/>
      <c r="I8" s="20" t="s">
        <v>17</v>
      </c>
      <c r="J8" s="70" t="s">
        <v>105</v>
      </c>
      <c r="K8" s="16" t="s">
        <v>108</v>
      </c>
      <c r="L8" s="17" t="s">
        <v>25</v>
      </c>
      <c r="M8" s="18" t="s">
        <v>27</v>
      </c>
      <c r="N8" s="18">
        <v>100</v>
      </c>
      <c r="O8" s="18">
        <v>100</v>
      </c>
      <c r="P8" s="18">
        <v>100</v>
      </c>
      <c r="Q8" s="18">
        <v>100</v>
      </c>
      <c r="R8" s="18">
        <v>100</v>
      </c>
      <c r="S8" s="18">
        <v>100</v>
      </c>
      <c r="T8" s="19">
        <v>634.19478000000004</v>
      </c>
      <c r="U8" s="19">
        <v>1800.54825769231</v>
      </c>
      <c r="V8" s="19">
        <v>1767.5155754294201</v>
      </c>
      <c r="W8" s="19">
        <v>583.70297172393498</v>
      </c>
      <c r="X8" s="19">
        <v>319.5</v>
      </c>
      <c r="Y8" s="19">
        <f>SUM(T8:X8)</f>
        <v>5105.4615848456651</v>
      </c>
      <c r="Z8" s="88"/>
      <c r="AA8" s="90"/>
      <c r="AB8" s="90"/>
      <c r="AC8" s="88"/>
      <c r="AD8" s="116"/>
      <c r="AE8" s="90"/>
      <c r="AF8" s="90"/>
      <c r="AG8" s="115"/>
      <c r="AH8" s="90"/>
      <c r="AI8" s="90"/>
      <c r="AJ8" s="151"/>
      <c r="AK8" s="129"/>
      <c r="AL8" s="90"/>
      <c r="AM8" s="90"/>
      <c r="AN8" s="88"/>
    </row>
    <row r="9" spans="1:40" ht="58.5" customHeight="1" x14ac:dyDescent="0.25">
      <c r="A9" s="86"/>
      <c r="B9" s="88"/>
      <c r="C9" s="88"/>
      <c r="D9" s="88"/>
      <c r="E9" s="88"/>
      <c r="F9" s="127"/>
      <c r="G9" s="150">
        <v>7334</v>
      </c>
      <c r="H9" s="107" t="s">
        <v>112</v>
      </c>
      <c r="I9" s="113" t="s">
        <v>16</v>
      </c>
      <c r="J9" s="69" t="s">
        <v>113</v>
      </c>
      <c r="K9" s="16" t="s">
        <v>109</v>
      </c>
      <c r="L9" s="17" t="s">
        <v>24</v>
      </c>
      <c r="M9" s="18" t="s">
        <v>26</v>
      </c>
      <c r="N9" s="63">
        <v>1.1499999999999999</v>
      </c>
      <c r="O9" s="63">
        <v>7.51</v>
      </c>
      <c r="P9" s="63">
        <v>6.27</v>
      </c>
      <c r="Q9" s="63">
        <v>3.24</v>
      </c>
      <c r="R9" s="63">
        <v>0</v>
      </c>
      <c r="S9" s="63">
        <f>SUM(N9:R9)</f>
        <v>18.170000000000002</v>
      </c>
      <c r="T9" s="19">
        <v>15060.851725</v>
      </c>
      <c r="U9" s="19">
        <v>41327.955959183098</v>
      </c>
      <c r="V9" s="19">
        <v>44675.720161324301</v>
      </c>
      <c r="W9" s="19">
        <v>31421.857850142798</v>
      </c>
      <c r="X9" s="19">
        <v>0</v>
      </c>
      <c r="Y9" s="19">
        <f t="shared" ref="Y9:Y45" si="0">SUM(T9:X9)</f>
        <v>132486.38569565018</v>
      </c>
      <c r="Z9" s="88"/>
      <c r="AA9" s="90"/>
      <c r="AB9" s="90"/>
      <c r="AC9" s="88"/>
      <c r="AD9" s="116"/>
      <c r="AE9" s="90"/>
      <c r="AF9" s="90"/>
      <c r="AG9" s="115"/>
      <c r="AH9" s="90"/>
      <c r="AI9" s="90"/>
      <c r="AJ9" s="151"/>
      <c r="AK9" s="129"/>
      <c r="AL9" s="90"/>
      <c r="AM9" s="90"/>
      <c r="AN9" s="88"/>
    </row>
    <row r="10" spans="1:40" ht="93.75" x14ac:dyDescent="0.25">
      <c r="A10" s="86"/>
      <c r="B10" s="88"/>
      <c r="C10" s="88"/>
      <c r="D10" s="88"/>
      <c r="E10" s="88"/>
      <c r="F10" s="127"/>
      <c r="G10" s="150">
        <v>7334</v>
      </c>
      <c r="H10" s="108"/>
      <c r="I10" s="114"/>
      <c r="J10" s="69" t="s">
        <v>114</v>
      </c>
      <c r="K10" s="16" t="s">
        <v>110</v>
      </c>
      <c r="L10" s="17" t="s">
        <v>25</v>
      </c>
      <c r="M10" s="18" t="s">
        <v>27</v>
      </c>
      <c r="N10" s="18">
        <v>100</v>
      </c>
      <c r="O10" s="18">
        <v>100</v>
      </c>
      <c r="P10" s="18">
        <v>100</v>
      </c>
      <c r="Q10" s="18">
        <v>100</v>
      </c>
      <c r="R10" s="18">
        <v>100</v>
      </c>
      <c r="S10" s="18">
        <v>100</v>
      </c>
      <c r="T10" s="19">
        <v>7049.2545419999997</v>
      </c>
      <c r="U10" s="19">
        <v>73158.443516845087</v>
      </c>
      <c r="V10" s="19">
        <v>102871.78645504201</v>
      </c>
      <c r="W10" s="19">
        <v>72595.557738134405</v>
      </c>
      <c r="X10" s="19">
        <v>37234.035448275899</v>
      </c>
      <c r="Y10" s="19">
        <f t="shared" si="0"/>
        <v>292909.07770029741</v>
      </c>
      <c r="Z10" s="88"/>
      <c r="AA10" s="90"/>
      <c r="AB10" s="90"/>
      <c r="AC10" s="88"/>
      <c r="AD10" s="116"/>
      <c r="AE10" s="90"/>
      <c r="AF10" s="90"/>
      <c r="AG10" s="115"/>
      <c r="AH10" s="90"/>
      <c r="AI10" s="90"/>
      <c r="AJ10" s="151"/>
      <c r="AK10" s="129"/>
      <c r="AL10" s="90"/>
      <c r="AM10" s="90"/>
      <c r="AN10" s="88"/>
    </row>
    <row r="11" spans="1:40" ht="94.5" thickBot="1" x14ac:dyDescent="0.3">
      <c r="A11" s="86"/>
      <c r="B11" s="88"/>
      <c r="C11" s="88"/>
      <c r="D11" s="88"/>
      <c r="E11" s="88"/>
      <c r="F11" s="127"/>
      <c r="G11" s="152">
        <v>7334</v>
      </c>
      <c r="H11" s="153"/>
      <c r="I11" s="154" t="s">
        <v>17</v>
      </c>
      <c r="J11" s="155" t="s">
        <v>115</v>
      </c>
      <c r="K11" s="156" t="s">
        <v>111</v>
      </c>
      <c r="L11" s="157" t="s">
        <v>25</v>
      </c>
      <c r="M11" s="158" t="s">
        <v>27</v>
      </c>
      <c r="N11" s="158">
        <v>100</v>
      </c>
      <c r="O11" s="158">
        <v>100</v>
      </c>
      <c r="P11" s="158">
        <v>100</v>
      </c>
      <c r="Q11" s="158">
        <v>100</v>
      </c>
      <c r="R11" s="158">
        <v>100</v>
      </c>
      <c r="S11" s="158">
        <v>100</v>
      </c>
      <c r="T11" s="159">
        <v>4574.7977030000002</v>
      </c>
      <c r="U11" s="159">
        <v>36143.125123096499</v>
      </c>
      <c r="V11" s="159">
        <v>29472.879920801999</v>
      </c>
      <c r="W11" s="159">
        <v>26020.114927123999</v>
      </c>
      <c r="X11" s="159">
        <v>2615.9449152709399</v>
      </c>
      <c r="Y11" s="159">
        <f t="shared" si="0"/>
        <v>98826.862589293436</v>
      </c>
      <c r="Z11" s="160"/>
      <c r="AA11" s="161"/>
      <c r="AB11" s="161"/>
      <c r="AC11" s="160"/>
      <c r="AD11" s="162"/>
      <c r="AE11" s="161"/>
      <c r="AF11" s="161"/>
      <c r="AG11" s="163"/>
      <c r="AH11" s="161"/>
      <c r="AI11" s="161"/>
      <c r="AJ11" s="164"/>
      <c r="AK11" s="129"/>
      <c r="AL11" s="90"/>
      <c r="AM11" s="90"/>
      <c r="AN11" s="88"/>
    </row>
    <row r="12" spans="1:40" ht="56.25" customHeight="1" x14ac:dyDescent="0.25">
      <c r="A12" s="86"/>
      <c r="B12" s="88"/>
      <c r="C12" s="88"/>
      <c r="D12" s="88"/>
      <c r="E12" s="88"/>
      <c r="F12" s="88"/>
      <c r="G12" s="15" t="s">
        <v>116</v>
      </c>
      <c r="H12" s="108" t="s">
        <v>117</v>
      </c>
      <c r="I12" s="134" t="s">
        <v>16</v>
      </c>
      <c r="J12" s="135" t="s">
        <v>118</v>
      </c>
      <c r="K12" s="26" t="s">
        <v>120</v>
      </c>
      <c r="L12" s="23" t="s">
        <v>36</v>
      </c>
      <c r="M12" s="27" t="s">
        <v>26</v>
      </c>
      <c r="N12" s="64">
        <v>6.1568406097606596</v>
      </c>
      <c r="O12" s="64">
        <v>30.097362126612541</v>
      </c>
      <c r="P12" s="64">
        <v>17.957624029166539</v>
      </c>
      <c r="Q12" s="64">
        <v>8.1928219162736706</v>
      </c>
      <c r="R12" s="64">
        <v>0</v>
      </c>
      <c r="S12" s="64">
        <f>SUM(N12:R12)</f>
        <v>62.404648681813413</v>
      </c>
      <c r="T12" s="28">
        <v>4838.9416520000004</v>
      </c>
      <c r="U12" s="28">
        <v>30534.398800961531</v>
      </c>
      <c r="V12" s="28">
        <v>20210.964101941747</v>
      </c>
      <c r="W12" s="28">
        <v>7220.3177490809685</v>
      </c>
      <c r="X12" s="28">
        <v>0</v>
      </c>
      <c r="Y12" s="28">
        <f t="shared" si="0"/>
        <v>62804.622303984244</v>
      </c>
      <c r="Z12" s="82" t="s">
        <v>33</v>
      </c>
      <c r="AA12" s="88" t="s">
        <v>193</v>
      </c>
      <c r="AB12" s="82">
        <v>512</v>
      </c>
      <c r="AC12" s="88" t="s">
        <v>194</v>
      </c>
      <c r="AD12" s="82">
        <v>519</v>
      </c>
      <c r="AE12" s="88" t="s">
        <v>195</v>
      </c>
      <c r="AF12" s="88" t="s">
        <v>36</v>
      </c>
      <c r="AG12" s="88" t="s">
        <v>26</v>
      </c>
      <c r="AH12" s="88">
        <v>6.16</v>
      </c>
      <c r="AI12" s="88">
        <v>30.1</v>
      </c>
      <c r="AJ12" s="88">
        <v>17.96</v>
      </c>
      <c r="AK12" s="81">
        <v>8.18</v>
      </c>
      <c r="AL12" s="81">
        <v>0</v>
      </c>
      <c r="AM12" s="81">
        <f>AH12+AI12+AJ12+AK12+AL12</f>
        <v>62.400000000000006</v>
      </c>
      <c r="AN12" s="88"/>
    </row>
    <row r="13" spans="1:40" ht="93.75" x14ac:dyDescent="0.25">
      <c r="A13" s="86"/>
      <c r="B13" s="88"/>
      <c r="C13" s="88"/>
      <c r="D13" s="88"/>
      <c r="E13" s="88"/>
      <c r="F13" s="88"/>
      <c r="G13" s="59" t="s">
        <v>116</v>
      </c>
      <c r="H13" s="109"/>
      <c r="I13" s="20" t="s">
        <v>17</v>
      </c>
      <c r="J13" s="22" t="s">
        <v>119</v>
      </c>
      <c r="K13" s="16" t="s">
        <v>121</v>
      </c>
      <c r="L13" s="17" t="s">
        <v>25</v>
      </c>
      <c r="M13" s="18" t="s">
        <v>27</v>
      </c>
      <c r="N13" s="18">
        <v>100</v>
      </c>
      <c r="O13" s="18">
        <v>100</v>
      </c>
      <c r="P13" s="18">
        <v>100</v>
      </c>
      <c r="Q13" s="18">
        <v>100</v>
      </c>
      <c r="R13" s="18">
        <v>100</v>
      </c>
      <c r="S13" s="18">
        <v>100</v>
      </c>
      <c r="T13" s="19">
        <v>1989.0532250000001</v>
      </c>
      <c r="U13" s="19">
        <v>4400.2116374999996</v>
      </c>
      <c r="V13" s="19">
        <v>2021.0964105675878</v>
      </c>
      <c r="W13" s="19">
        <v>722.03177481746263</v>
      </c>
      <c r="X13" s="19">
        <v>0</v>
      </c>
      <c r="Y13" s="19">
        <f t="shared" si="0"/>
        <v>9132.3930478850507</v>
      </c>
      <c r="Z13" s="90"/>
      <c r="AA13" s="88"/>
      <c r="AB13" s="90"/>
      <c r="AC13" s="88"/>
      <c r="AD13" s="90"/>
      <c r="AE13" s="88"/>
      <c r="AF13" s="88"/>
      <c r="AG13" s="88"/>
      <c r="AH13" s="88"/>
      <c r="AI13" s="88"/>
      <c r="AJ13" s="88"/>
      <c r="AK13" s="88"/>
      <c r="AL13" s="88"/>
      <c r="AM13" s="88"/>
      <c r="AN13" s="88"/>
    </row>
    <row r="14" spans="1:40" ht="104.25" customHeight="1" x14ac:dyDescent="0.25">
      <c r="A14" s="86"/>
      <c r="B14" s="88"/>
      <c r="C14" s="88"/>
      <c r="D14" s="88"/>
      <c r="E14" s="88"/>
      <c r="F14" s="88"/>
      <c r="G14" s="60" t="s">
        <v>7</v>
      </c>
      <c r="H14" s="105" t="s">
        <v>215</v>
      </c>
      <c r="I14" s="24" t="s">
        <v>16</v>
      </c>
      <c r="J14" s="22" t="s">
        <v>124</v>
      </c>
      <c r="K14" s="16" t="s">
        <v>122</v>
      </c>
      <c r="L14" s="17" t="s">
        <v>25</v>
      </c>
      <c r="M14" s="18" t="s">
        <v>27</v>
      </c>
      <c r="N14" s="18">
        <v>100</v>
      </c>
      <c r="O14" s="18">
        <v>100</v>
      </c>
      <c r="P14" s="18">
        <v>100</v>
      </c>
      <c r="Q14" s="18">
        <v>100</v>
      </c>
      <c r="R14" s="18">
        <v>100</v>
      </c>
      <c r="S14" s="18">
        <v>100</v>
      </c>
      <c r="T14" s="19">
        <v>460.59451100000001</v>
      </c>
      <c r="U14" s="19">
        <v>745.5</v>
      </c>
      <c r="V14" s="19">
        <v>1890.375</v>
      </c>
      <c r="W14" s="19">
        <v>14756.64</v>
      </c>
      <c r="X14" s="19">
        <v>0</v>
      </c>
      <c r="Y14" s="19">
        <f t="shared" si="0"/>
        <v>17853.109510999999</v>
      </c>
      <c r="Z14" s="90"/>
      <c r="AA14" s="88"/>
      <c r="AB14" s="90"/>
      <c r="AC14" s="88"/>
      <c r="AD14" s="90"/>
      <c r="AE14" s="88"/>
      <c r="AF14" s="88"/>
      <c r="AG14" s="88"/>
      <c r="AH14" s="88"/>
      <c r="AI14" s="88"/>
      <c r="AJ14" s="88"/>
      <c r="AK14" s="88"/>
      <c r="AL14" s="88"/>
      <c r="AM14" s="88"/>
      <c r="AN14" s="88"/>
    </row>
    <row r="15" spans="1:40" ht="99" customHeight="1" x14ac:dyDescent="0.25">
      <c r="A15" s="86"/>
      <c r="B15" s="88"/>
      <c r="C15" s="88"/>
      <c r="D15" s="88"/>
      <c r="E15" s="88"/>
      <c r="F15" s="88"/>
      <c r="G15" s="60" t="s">
        <v>7</v>
      </c>
      <c r="H15" s="106"/>
      <c r="I15" s="20" t="s">
        <v>17</v>
      </c>
      <c r="J15" s="22" t="s">
        <v>125</v>
      </c>
      <c r="K15" s="16" t="s">
        <v>123</v>
      </c>
      <c r="L15" s="17" t="s">
        <v>25</v>
      </c>
      <c r="M15" s="18" t="s">
        <v>27</v>
      </c>
      <c r="N15" s="18">
        <v>100</v>
      </c>
      <c r="O15" s="18">
        <v>100</v>
      </c>
      <c r="P15" s="18">
        <v>100</v>
      </c>
      <c r="Q15" s="18">
        <v>100</v>
      </c>
      <c r="R15" s="18">
        <v>100</v>
      </c>
      <c r="S15" s="18">
        <v>100</v>
      </c>
      <c r="T15" s="19">
        <v>403.95010100000002</v>
      </c>
      <c r="U15" s="19">
        <v>805.98846153846148</v>
      </c>
      <c r="V15" s="19">
        <v>947.85</v>
      </c>
      <c r="W15" s="19">
        <v>809.4</v>
      </c>
      <c r="X15" s="19">
        <v>0</v>
      </c>
      <c r="Y15" s="19">
        <f t="shared" si="0"/>
        <v>2967.1885625384616</v>
      </c>
      <c r="Z15" s="90"/>
      <c r="AA15" s="88"/>
      <c r="AB15" s="90"/>
      <c r="AC15" s="88"/>
      <c r="AD15" s="90"/>
      <c r="AE15" s="82"/>
      <c r="AF15" s="82"/>
      <c r="AG15" s="82"/>
      <c r="AH15" s="82"/>
      <c r="AI15" s="82"/>
      <c r="AJ15" s="82"/>
      <c r="AK15" s="82"/>
      <c r="AL15" s="82"/>
      <c r="AM15" s="82"/>
      <c r="AN15" s="88"/>
    </row>
    <row r="16" spans="1:40" ht="37.5" customHeight="1" x14ac:dyDescent="0.25">
      <c r="A16" s="86"/>
      <c r="B16" s="88"/>
      <c r="C16" s="88"/>
      <c r="D16" s="88"/>
      <c r="E16" s="88"/>
      <c r="F16" s="88"/>
      <c r="G16" s="59" t="s">
        <v>126</v>
      </c>
      <c r="H16" s="107" t="s">
        <v>127</v>
      </c>
      <c r="I16" s="24" t="s">
        <v>16</v>
      </c>
      <c r="J16" s="59" t="s">
        <v>130</v>
      </c>
      <c r="K16" s="16" t="s">
        <v>128</v>
      </c>
      <c r="L16" s="17" t="s">
        <v>24</v>
      </c>
      <c r="M16" s="18" t="s">
        <v>26</v>
      </c>
      <c r="N16" s="63">
        <v>9.6161554970727288</v>
      </c>
      <c r="O16" s="63">
        <v>35.113087245180246</v>
      </c>
      <c r="P16" s="63">
        <v>18.058464590296818</v>
      </c>
      <c r="Q16" s="63">
        <v>10.880738449262161</v>
      </c>
      <c r="R16" s="63">
        <v>0</v>
      </c>
      <c r="S16" s="63">
        <f>SUM(N16:R16)</f>
        <v>73.668445781811954</v>
      </c>
      <c r="T16" s="19">
        <v>11662.443456000001</v>
      </c>
      <c r="U16" s="19">
        <v>48840.038807884615</v>
      </c>
      <c r="V16" s="19">
        <v>26518.393484264379</v>
      </c>
      <c r="W16" s="19">
        <v>12614.062677257125</v>
      </c>
      <c r="X16" s="19">
        <v>0</v>
      </c>
      <c r="Y16" s="19">
        <f t="shared" si="0"/>
        <v>99634.93842540613</v>
      </c>
      <c r="Z16" s="81" t="s">
        <v>196</v>
      </c>
      <c r="AA16" s="81" t="s">
        <v>197</v>
      </c>
      <c r="AB16" s="88">
        <v>513</v>
      </c>
      <c r="AC16" s="81" t="s">
        <v>198</v>
      </c>
      <c r="AD16" s="88">
        <v>520</v>
      </c>
      <c r="AE16" s="81" t="s">
        <v>199</v>
      </c>
      <c r="AF16" s="81" t="s">
        <v>36</v>
      </c>
      <c r="AG16" s="81" t="s">
        <v>26</v>
      </c>
      <c r="AH16" s="81">
        <v>11.55</v>
      </c>
      <c r="AI16" s="81">
        <v>42.11</v>
      </c>
      <c r="AJ16" s="81">
        <v>23.47</v>
      </c>
      <c r="AK16" s="81">
        <v>10.87</v>
      </c>
      <c r="AL16" s="81">
        <v>0</v>
      </c>
      <c r="AM16" s="81">
        <f>AH16+AI16+AJ16+AK16+AL16</f>
        <v>88</v>
      </c>
      <c r="AN16" s="88"/>
    </row>
    <row r="17" spans="1:40" ht="93.75" x14ac:dyDescent="0.25">
      <c r="A17" s="86"/>
      <c r="B17" s="88"/>
      <c r="C17" s="88"/>
      <c r="D17" s="88"/>
      <c r="E17" s="88"/>
      <c r="F17" s="88"/>
      <c r="G17" s="59" t="s">
        <v>126</v>
      </c>
      <c r="H17" s="109"/>
      <c r="I17" s="20" t="s">
        <v>17</v>
      </c>
      <c r="J17" s="59" t="s">
        <v>131</v>
      </c>
      <c r="K17" s="16" t="s">
        <v>129</v>
      </c>
      <c r="L17" s="17" t="s">
        <v>25</v>
      </c>
      <c r="M17" s="18" t="s">
        <v>27</v>
      </c>
      <c r="N17" s="18">
        <v>100</v>
      </c>
      <c r="O17" s="18">
        <v>100</v>
      </c>
      <c r="P17" s="18">
        <v>100</v>
      </c>
      <c r="Q17" s="18">
        <v>100</v>
      </c>
      <c r="R17" s="18">
        <v>100</v>
      </c>
      <c r="S17" s="18">
        <v>100</v>
      </c>
      <c r="T17" s="19">
        <v>2406.9649140000001</v>
      </c>
      <c r="U17" s="19">
        <v>6016.5583953557689</v>
      </c>
      <c r="V17" s="19">
        <v>2686.6434282658702</v>
      </c>
      <c r="W17" s="19">
        <v>1211.5642677257126</v>
      </c>
      <c r="X17" s="19">
        <v>0</v>
      </c>
      <c r="Y17" s="19">
        <f t="shared" si="0"/>
        <v>12321.731005347352</v>
      </c>
      <c r="Z17" s="88"/>
      <c r="AA17" s="88"/>
      <c r="AB17" s="88"/>
      <c r="AC17" s="88"/>
      <c r="AD17" s="88"/>
      <c r="AE17" s="88"/>
      <c r="AF17" s="88"/>
      <c r="AG17" s="88"/>
      <c r="AH17" s="88"/>
      <c r="AI17" s="88"/>
      <c r="AJ17" s="88"/>
      <c r="AK17" s="88"/>
      <c r="AL17" s="88"/>
      <c r="AM17" s="88"/>
      <c r="AN17" s="88"/>
    </row>
    <row r="18" spans="1:40" ht="56.25" x14ac:dyDescent="0.25">
      <c r="A18" s="86"/>
      <c r="B18" s="88"/>
      <c r="C18" s="88"/>
      <c r="D18" s="88"/>
      <c r="E18" s="88"/>
      <c r="F18" s="88"/>
      <c r="G18" s="60" t="s">
        <v>8</v>
      </c>
      <c r="H18" s="107" t="s">
        <v>216</v>
      </c>
      <c r="I18" s="113" t="s">
        <v>16</v>
      </c>
      <c r="J18" s="59" t="s">
        <v>135</v>
      </c>
      <c r="K18" s="16" t="s">
        <v>132</v>
      </c>
      <c r="L18" s="23" t="s">
        <v>36</v>
      </c>
      <c r="M18" s="18" t="s">
        <v>26</v>
      </c>
      <c r="N18" s="63">
        <v>0.30636981880625375</v>
      </c>
      <c r="O18" s="63">
        <v>1.6583796028008428</v>
      </c>
      <c r="P18" s="63">
        <v>9.9785849600527124E-2</v>
      </c>
      <c r="Q18" s="63">
        <v>0</v>
      </c>
      <c r="R18" s="63">
        <v>0</v>
      </c>
      <c r="S18" s="63">
        <f>SUM(N18:R18)</f>
        <v>2.0645352712076237</v>
      </c>
      <c r="T18" s="19">
        <v>3991.2348419999998</v>
      </c>
      <c r="U18" s="19">
        <v>20108.472593269198</v>
      </c>
      <c r="V18" s="19">
        <v>532.5</v>
      </c>
      <c r="W18" s="19">
        <v>0</v>
      </c>
      <c r="X18" s="19">
        <v>0</v>
      </c>
      <c r="Y18" s="19">
        <f t="shared" si="0"/>
        <v>24632.2074352692</v>
      </c>
      <c r="Z18" s="88"/>
      <c r="AA18" s="88"/>
      <c r="AB18" s="88"/>
      <c r="AC18" s="88"/>
      <c r="AD18" s="88"/>
      <c r="AE18" s="88"/>
      <c r="AF18" s="88"/>
      <c r="AG18" s="88"/>
      <c r="AH18" s="88"/>
      <c r="AI18" s="88"/>
      <c r="AJ18" s="88"/>
      <c r="AK18" s="88"/>
      <c r="AL18" s="88"/>
      <c r="AM18" s="88"/>
      <c r="AN18" s="88"/>
    </row>
    <row r="19" spans="1:40" ht="75" x14ac:dyDescent="0.25">
      <c r="A19" s="86"/>
      <c r="B19" s="88"/>
      <c r="C19" s="88"/>
      <c r="D19" s="88"/>
      <c r="E19" s="88"/>
      <c r="F19" s="88"/>
      <c r="G19" s="60" t="s">
        <v>8</v>
      </c>
      <c r="H19" s="108"/>
      <c r="I19" s="114"/>
      <c r="J19" s="59" t="s">
        <v>136</v>
      </c>
      <c r="K19" s="16" t="s">
        <v>133</v>
      </c>
      <c r="L19" s="17" t="s">
        <v>25</v>
      </c>
      <c r="M19" s="18" t="s">
        <v>27</v>
      </c>
      <c r="N19" s="18">
        <v>100</v>
      </c>
      <c r="O19" s="18">
        <v>100</v>
      </c>
      <c r="P19" s="18">
        <v>100</v>
      </c>
      <c r="Q19" s="18">
        <v>100</v>
      </c>
      <c r="R19" s="18">
        <v>100</v>
      </c>
      <c r="S19" s="18">
        <v>100</v>
      </c>
      <c r="T19" s="19">
        <v>1769.300677</v>
      </c>
      <c r="U19" s="19">
        <v>7032.43692019231</v>
      </c>
      <c r="V19" s="19">
        <v>12566.1367014563</v>
      </c>
      <c r="W19" s="19">
        <v>0</v>
      </c>
      <c r="X19" s="19">
        <v>0</v>
      </c>
      <c r="Y19" s="19">
        <f t="shared" si="0"/>
        <v>21367.87429864861</v>
      </c>
      <c r="Z19" s="88"/>
      <c r="AA19" s="88"/>
      <c r="AB19" s="88"/>
      <c r="AC19" s="88"/>
      <c r="AD19" s="88"/>
      <c r="AE19" s="88"/>
      <c r="AF19" s="88"/>
      <c r="AG19" s="88"/>
      <c r="AH19" s="88"/>
      <c r="AI19" s="88"/>
      <c r="AJ19" s="88"/>
      <c r="AK19" s="88"/>
      <c r="AL19" s="88"/>
      <c r="AM19" s="88"/>
      <c r="AN19" s="88"/>
    </row>
    <row r="20" spans="1:40" ht="93.75" x14ac:dyDescent="0.25">
      <c r="A20" s="86"/>
      <c r="B20" s="88"/>
      <c r="C20" s="88"/>
      <c r="D20" s="88"/>
      <c r="E20" s="88"/>
      <c r="F20" s="88"/>
      <c r="G20" s="60" t="s">
        <v>8</v>
      </c>
      <c r="H20" s="109"/>
      <c r="I20" s="20" t="s">
        <v>17</v>
      </c>
      <c r="J20" s="59" t="s">
        <v>137</v>
      </c>
      <c r="K20" s="16" t="s">
        <v>134</v>
      </c>
      <c r="L20" s="17" t="s">
        <v>25</v>
      </c>
      <c r="M20" s="18" t="s">
        <v>27</v>
      </c>
      <c r="N20" s="18">
        <v>100</v>
      </c>
      <c r="O20" s="18">
        <v>100</v>
      </c>
      <c r="P20" s="18">
        <v>100</v>
      </c>
      <c r="Q20" s="18">
        <v>100</v>
      </c>
      <c r="R20" s="18">
        <v>100</v>
      </c>
      <c r="S20" s="18">
        <v>100</v>
      </c>
      <c r="T20" s="19">
        <v>631.70403999999996</v>
      </c>
      <c r="U20" s="19">
        <v>2677.85957019231</v>
      </c>
      <c r="V20" s="19">
        <v>143.92441654219601</v>
      </c>
      <c r="W20" s="19">
        <v>0</v>
      </c>
      <c r="X20" s="19">
        <v>0</v>
      </c>
      <c r="Y20" s="19">
        <f t="shared" si="0"/>
        <v>3453.4880267345061</v>
      </c>
      <c r="Z20" s="88"/>
      <c r="AA20" s="88"/>
      <c r="AB20" s="88"/>
      <c r="AC20" s="88"/>
      <c r="AD20" s="88"/>
      <c r="AE20" s="88"/>
      <c r="AF20" s="88"/>
      <c r="AG20" s="88"/>
      <c r="AH20" s="88"/>
      <c r="AI20" s="88"/>
      <c r="AJ20" s="88"/>
      <c r="AK20" s="88"/>
      <c r="AL20" s="88"/>
      <c r="AM20" s="88"/>
      <c r="AN20" s="88"/>
    </row>
    <row r="21" spans="1:40" ht="56.25" x14ac:dyDescent="0.25">
      <c r="A21" s="86"/>
      <c r="B21" s="88"/>
      <c r="C21" s="88"/>
      <c r="D21" s="88"/>
      <c r="E21" s="88"/>
      <c r="F21" s="88"/>
      <c r="G21" s="60" t="s">
        <v>4</v>
      </c>
      <c r="H21" s="107" t="s">
        <v>5</v>
      </c>
      <c r="I21" s="113" t="s">
        <v>16</v>
      </c>
      <c r="J21" s="22" t="s">
        <v>138</v>
      </c>
      <c r="K21" s="16" t="s">
        <v>141</v>
      </c>
      <c r="L21" s="23" t="s">
        <v>36</v>
      </c>
      <c r="M21" s="18" t="s">
        <v>26</v>
      </c>
      <c r="N21" s="63">
        <v>1.6261596244462555</v>
      </c>
      <c r="O21" s="63">
        <v>5.3339905401702064</v>
      </c>
      <c r="P21" s="63">
        <v>5.314524699024334</v>
      </c>
      <c r="Q21" s="63">
        <v>0</v>
      </c>
      <c r="R21" s="63">
        <v>0</v>
      </c>
      <c r="S21" s="63">
        <f>SUM(N21:R21)</f>
        <v>12.274674863640795</v>
      </c>
      <c r="T21" s="19">
        <v>8394.5454549999995</v>
      </c>
      <c r="U21" s="19">
        <v>46235.9819480769</v>
      </c>
      <c r="V21" s="19">
        <v>49188.210397993797</v>
      </c>
      <c r="W21" s="19">
        <v>11824.877913750001</v>
      </c>
      <c r="X21" s="19">
        <v>0</v>
      </c>
      <c r="Y21" s="19">
        <f t="shared" si="0"/>
        <v>115643.6157148207</v>
      </c>
      <c r="Z21" s="88"/>
      <c r="AA21" s="88"/>
      <c r="AB21" s="88"/>
      <c r="AC21" s="88"/>
      <c r="AD21" s="88"/>
      <c r="AE21" s="88"/>
      <c r="AF21" s="88"/>
      <c r="AG21" s="88"/>
      <c r="AH21" s="88"/>
      <c r="AI21" s="88"/>
      <c r="AJ21" s="88"/>
      <c r="AK21" s="88"/>
      <c r="AL21" s="88"/>
      <c r="AM21" s="88"/>
      <c r="AN21" s="88"/>
    </row>
    <row r="22" spans="1:40" ht="37.5" x14ac:dyDescent="0.25">
      <c r="A22" s="86"/>
      <c r="B22" s="88"/>
      <c r="C22" s="88"/>
      <c r="D22" s="88"/>
      <c r="E22" s="88"/>
      <c r="F22" s="88"/>
      <c r="G22" s="60" t="s">
        <v>4</v>
      </c>
      <c r="H22" s="108"/>
      <c r="I22" s="114"/>
      <c r="J22" s="22" t="s">
        <v>139</v>
      </c>
      <c r="K22" s="16" t="s">
        <v>142</v>
      </c>
      <c r="L22" s="23" t="s">
        <v>36</v>
      </c>
      <c r="M22" s="18" t="s">
        <v>26</v>
      </c>
      <c r="N22" s="63">
        <v>9.7632749831071841</v>
      </c>
      <c r="O22" s="63">
        <v>21.821440408940862</v>
      </c>
      <c r="P22" s="63">
        <v>13.540810220215636</v>
      </c>
      <c r="Q22" s="63">
        <v>18.028927328130855</v>
      </c>
      <c r="R22" s="63">
        <v>0</v>
      </c>
      <c r="S22" s="63">
        <f>SUM(N22:R22)</f>
        <v>63.154452940394542</v>
      </c>
      <c r="T22" s="19">
        <v>20437.394102999999</v>
      </c>
      <c r="U22" s="19">
        <v>47809.827703004405</v>
      </c>
      <c r="V22" s="19">
        <v>32086.38911439</v>
      </c>
      <c r="W22" s="19">
        <v>30669.8213861808</v>
      </c>
      <c r="X22" s="19">
        <v>0</v>
      </c>
      <c r="Y22" s="19">
        <f t="shared" si="0"/>
        <v>131003.43230657521</v>
      </c>
      <c r="Z22" s="88"/>
      <c r="AA22" s="88"/>
      <c r="AB22" s="88"/>
      <c r="AC22" s="88"/>
      <c r="AD22" s="88"/>
      <c r="AE22" s="88"/>
      <c r="AF22" s="88"/>
      <c r="AG22" s="88"/>
      <c r="AH22" s="88"/>
      <c r="AI22" s="88"/>
      <c r="AJ22" s="88"/>
      <c r="AK22" s="88"/>
      <c r="AL22" s="88"/>
      <c r="AM22" s="88"/>
      <c r="AN22" s="82"/>
    </row>
    <row r="23" spans="1:40" ht="93.75" customHeight="1" x14ac:dyDescent="0.25">
      <c r="A23" s="86"/>
      <c r="B23" s="88"/>
      <c r="C23" s="88"/>
      <c r="D23" s="88"/>
      <c r="E23" s="88"/>
      <c r="F23" s="88"/>
      <c r="G23" s="60" t="s">
        <v>4</v>
      </c>
      <c r="H23" s="109"/>
      <c r="I23" s="25" t="s">
        <v>17</v>
      </c>
      <c r="J23" s="22" t="s">
        <v>140</v>
      </c>
      <c r="K23" s="16" t="s">
        <v>143</v>
      </c>
      <c r="L23" s="17" t="s">
        <v>25</v>
      </c>
      <c r="M23" s="18" t="s">
        <v>27</v>
      </c>
      <c r="N23" s="18">
        <v>100</v>
      </c>
      <c r="O23" s="18">
        <v>100</v>
      </c>
      <c r="P23" s="18">
        <v>100</v>
      </c>
      <c r="Q23" s="18">
        <v>100</v>
      </c>
      <c r="R23" s="18">
        <v>100</v>
      </c>
      <c r="S23" s="18">
        <v>100</v>
      </c>
      <c r="T23" s="19">
        <v>3199.688283</v>
      </c>
      <c r="U23" s="19">
        <v>8825.0314405889003</v>
      </c>
      <c r="V23" s="19">
        <v>8053.8377940006103</v>
      </c>
      <c r="W23" s="19">
        <v>4238.4821386180802</v>
      </c>
      <c r="X23" s="19">
        <v>0</v>
      </c>
      <c r="Y23" s="19">
        <f t="shared" si="0"/>
        <v>24317.039656207591</v>
      </c>
      <c r="Z23" s="82"/>
      <c r="AA23" s="82"/>
      <c r="AB23" s="82"/>
      <c r="AC23" s="82" t="s">
        <v>35</v>
      </c>
      <c r="AD23" s="82"/>
      <c r="AE23" s="82"/>
      <c r="AF23" s="82"/>
      <c r="AG23" s="82"/>
      <c r="AH23" s="82"/>
      <c r="AI23" s="82"/>
      <c r="AJ23" s="82"/>
      <c r="AK23" s="82"/>
      <c r="AL23" s="82"/>
      <c r="AM23" s="82"/>
      <c r="AN23" s="58"/>
    </row>
    <row r="24" spans="1:40" ht="56.25" x14ac:dyDescent="0.25">
      <c r="A24" s="86"/>
      <c r="B24" s="88"/>
      <c r="C24" s="88"/>
      <c r="D24" s="88"/>
      <c r="E24" s="88"/>
      <c r="F24" s="88"/>
      <c r="G24" s="60" t="s">
        <v>0</v>
      </c>
      <c r="H24" s="107" t="s">
        <v>1</v>
      </c>
      <c r="I24" s="112" t="s">
        <v>16</v>
      </c>
      <c r="J24" s="15" t="s">
        <v>148</v>
      </c>
      <c r="K24" s="16" t="s">
        <v>144</v>
      </c>
      <c r="L24" s="17" t="s">
        <v>36</v>
      </c>
      <c r="M24" s="18" t="s">
        <v>26</v>
      </c>
      <c r="N24" s="63">
        <v>0</v>
      </c>
      <c r="O24" s="63">
        <v>7.8382103449855665</v>
      </c>
      <c r="P24" s="63">
        <v>4.8230398301623438</v>
      </c>
      <c r="Q24" s="63">
        <v>5.4607498248520905</v>
      </c>
      <c r="R24" s="63">
        <v>0</v>
      </c>
      <c r="S24" s="63">
        <f>SUM(N24:R24)</f>
        <v>18.122</v>
      </c>
      <c r="T24" s="19">
        <v>0</v>
      </c>
      <c r="U24" s="19">
        <v>60072.193584217297</v>
      </c>
      <c r="V24" s="19">
        <v>166694.029232389</v>
      </c>
      <c r="W24" s="19">
        <v>11488.172175191099</v>
      </c>
      <c r="X24" s="19">
        <v>0</v>
      </c>
      <c r="Y24" s="19">
        <f t="shared" si="0"/>
        <v>238254.3949917974</v>
      </c>
      <c r="Z24" s="83"/>
      <c r="AA24" s="83"/>
      <c r="AB24" s="83">
        <v>514</v>
      </c>
      <c r="AC24" s="76" t="s">
        <v>181</v>
      </c>
      <c r="AD24" s="83">
        <v>521</v>
      </c>
      <c r="AE24" s="76" t="s">
        <v>182</v>
      </c>
      <c r="AF24" s="81" t="s">
        <v>25</v>
      </c>
      <c r="AG24" s="81" t="s">
        <v>42</v>
      </c>
      <c r="AH24" s="81">
        <v>95</v>
      </c>
      <c r="AI24" s="81">
        <v>97</v>
      </c>
      <c r="AJ24" s="81">
        <v>97.3</v>
      </c>
      <c r="AK24" s="81">
        <v>97.6</v>
      </c>
      <c r="AL24" s="81">
        <v>98</v>
      </c>
      <c r="AM24" s="81">
        <v>98</v>
      </c>
      <c r="AN24" s="81"/>
    </row>
    <row r="25" spans="1:40" ht="75" customHeight="1" x14ac:dyDescent="0.25">
      <c r="A25" s="86"/>
      <c r="B25" s="88"/>
      <c r="C25" s="88"/>
      <c r="D25" s="88"/>
      <c r="E25" s="88"/>
      <c r="F25" s="88"/>
      <c r="G25" s="60" t="s">
        <v>0</v>
      </c>
      <c r="H25" s="108"/>
      <c r="I25" s="113"/>
      <c r="J25" s="15" t="s">
        <v>149</v>
      </c>
      <c r="K25" s="26" t="s">
        <v>145</v>
      </c>
      <c r="L25" s="23" t="s">
        <v>36</v>
      </c>
      <c r="M25" s="18" t="s">
        <v>26</v>
      </c>
      <c r="N25" s="64">
        <v>18.787785014941107</v>
      </c>
      <c r="O25" s="64">
        <v>50.706112664825554</v>
      </c>
      <c r="P25" s="64">
        <v>20.707481317314944</v>
      </c>
      <c r="Q25" s="64">
        <v>46.76425919458643</v>
      </c>
      <c r="R25" s="64">
        <v>0</v>
      </c>
      <c r="S25" s="63">
        <f>SUM(N25:R25)</f>
        <v>136.96563819166803</v>
      </c>
      <c r="T25" s="28">
        <v>8782.1988760000004</v>
      </c>
      <c r="U25" s="28">
        <v>34092.158304225799</v>
      </c>
      <c r="V25" s="28">
        <v>26722.059567781798</v>
      </c>
      <c r="W25" s="28">
        <v>31343.899920499698</v>
      </c>
      <c r="X25" s="28">
        <v>0</v>
      </c>
      <c r="Y25" s="28">
        <f t="shared" si="0"/>
        <v>100940.31666850729</v>
      </c>
      <c r="Z25" s="111"/>
      <c r="AA25" s="111"/>
      <c r="AB25" s="111"/>
      <c r="AC25" s="77"/>
      <c r="AD25" s="111"/>
      <c r="AE25" s="77"/>
      <c r="AF25" s="88"/>
      <c r="AG25" s="88"/>
      <c r="AH25" s="88"/>
      <c r="AI25" s="88"/>
      <c r="AJ25" s="88"/>
      <c r="AK25" s="88"/>
      <c r="AL25" s="88"/>
      <c r="AM25" s="88"/>
      <c r="AN25" s="88"/>
    </row>
    <row r="26" spans="1:40" ht="75" x14ac:dyDescent="0.25">
      <c r="A26" s="86"/>
      <c r="B26" s="88"/>
      <c r="C26" s="88"/>
      <c r="D26" s="88"/>
      <c r="E26" s="88"/>
      <c r="F26" s="88"/>
      <c r="G26" s="60" t="s">
        <v>0</v>
      </c>
      <c r="H26" s="108"/>
      <c r="I26" s="114"/>
      <c r="J26" s="15" t="s">
        <v>150</v>
      </c>
      <c r="K26" s="16" t="s">
        <v>146</v>
      </c>
      <c r="L26" s="17" t="s">
        <v>25</v>
      </c>
      <c r="M26" s="18" t="s">
        <v>27</v>
      </c>
      <c r="N26" s="18">
        <v>100</v>
      </c>
      <c r="O26" s="18">
        <v>100</v>
      </c>
      <c r="P26" s="18">
        <v>100</v>
      </c>
      <c r="Q26" s="18">
        <v>100</v>
      </c>
      <c r="R26" s="18">
        <v>100</v>
      </c>
      <c r="S26" s="18">
        <v>100</v>
      </c>
      <c r="T26" s="19">
        <v>20005.710643999999</v>
      </c>
      <c r="U26" s="19">
        <v>117120.276317358</v>
      </c>
      <c r="V26" s="19">
        <v>162428.51911288599</v>
      </c>
      <c r="W26" s="19">
        <v>53602.295030772795</v>
      </c>
      <c r="X26" s="19">
        <v>0</v>
      </c>
      <c r="Y26" s="19">
        <f t="shared" si="0"/>
        <v>353156.80110501678</v>
      </c>
      <c r="Z26" s="111"/>
      <c r="AA26" s="111"/>
      <c r="AB26" s="111"/>
      <c r="AC26" s="77"/>
      <c r="AD26" s="111"/>
      <c r="AE26" s="77"/>
      <c r="AF26" s="88"/>
      <c r="AG26" s="88"/>
      <c r="AH26" s="88"/>
      <c r="AI26" s="88"/>
      <c r="AJ26" s="88"/>
      <c r="AK26" s="88"/>
      <c r="AL26" s="88"/>
      <c r="AM26" s="88"/>
      <c r="AN26" s="88"/>
    </row>
    <row r="27" spans="1:40" ht="75" x14ac:dyDescent="0.25">
      <c r="A27" s="86"/>
      <c r="B27" s="88"/>
      <c r="C27" s="88"/>
      <c r="D27" s="88"/>
      <c r="E27" s="88"/>
      <c r="F27" s="88"/>
      <c r="G27" s="60" t="s">
        <v>0</v>
      </c>
      <c r="H27" s="109"/>
      <c r="I27" s="25" t="s">
        <v>17</v>
      </c>
      <c r="J27" s="15" t="s">
        <v>151</v>
      </c>
      <c r="K27" s="16" t="s">
        <v>147</v>
      </c>
      <c r="L27" s="17" t="s">
        <v>25</v>
      </c>
      <c r="M27" s="18" t="s">
        <v>27</v>
      </c>
      <c r="N27" s="18">
        <v>100</v>
      </c>
      <c r="O27" s="18">
        <v>100</v>
      </c>
      <c r="P27" s="18">
        <v>100</v>
      </c>
      <c r="Q27" s="18">
        <v>100</v>
      </c>
      <c r="R27" s="18">
        <v>100</v>
      </c>
      <c r="S27" s="18">
        <v>100</v>
      </c>
      <c r="T27" s="19">
        <v>7636.9625400000004</v>
      </c>
      <c r="U27" s="19">
        <v>22532.261952470002</v>
      </c>
      <c r="V27" s="19">
        <v>22194.647317399202</v>
      </c>
      <c r="W27" s="19">
        <v>11651.8720180005</v>
      </c>
      <c r="X27" s="19">
        <v>0</v>
      </c>
      <c r="Y27" s="19">
        <f t="shared" si="0"/>
        <v>64015.743827869708</v>
      </c>
      <c r="Z27" s="84"/>
      <c r="AA27" s="84"/>
      <c r="AB27" s="84"/>
      <c r="AC27" s="78"/>
      <c r="AD27" s="84"/>
      <c r="AE27" s="78"/>
      <c r="AF27" s="82"/>
      <c r="AG27" s="82"/>
      <c r="AH27" s="82"/>
      <c r="AI27" s="82"/>
      <c r="AJ27" s="82"/>
      <c r="AK27" s="82"/>
      <c r="AL27" s="82"/>
      <c r="AM27" s="82"/>
      <c r="AN27" s="82"/>
    </row>
    <row r="28" spans="1:40" ht="56.25" customHeight="1" x14ac:dyDescent="0.25">
      <c r="A28" s="86"/>
      <c r="B28" s="88"/>
      <c r="C28" s="88"/>
      <c r="D28" s="88"/>
      <c r="E28" s="88"/>
      <c r="F28" s="88"/>
      <c r="G28" s="60" t="s">
        <v>2</v>
      </c>
      <c r="H28" s="107" t="s">
        <v>3</v>
      </c>
      <c r="I28" s="112" t="s">
        <v>16</v>
      </c>
      <c r="J28" s="59" t="s">
        <v>154</v>
      </c>
      <c r="K28" s="16" t="s">
        <v>161</v>
      </c>
      <c r="L28" s="23" t="s">
        <v>36</v>
      </c>
      <c r="M28" s="18" t="s">
        <v>26</v>
      </c>
      <c r="N28" s="63">
        <v>19.107077380373443</v>
      </c>
      <c r="O28" s="63">
        <v>48.211171885902381</v>
      </c>
      <c r="P28" s="63">
        <v>30.478654901713689</v>
      </c>
      <c r="Q28" s="63">
        <v>44.424059785283077</v>
      </c>
      <c r="R28" s="63">
        <v>0</v>
      </c>
      <c r="S28" s="63">
        <f>SUM(N28:R28)</f>
        <v>142.22096395327259</v>
      </c>
      <c r="T28" s="19">
        <v>19548.945196000001</v>
      </c>
      <c r="U28" s="19">
        <v>78346.515914047399</v>
      </c>
      <c r="V28" s="19">
        <v>62223.372303521697</v>
      </c>
      <c r="W28" s="19">
        <v>80937.962823005713</v>
      </c>
      <c r="X28" s="19">
        <v>0</v>
      </c>
      <c r="Y28" s="19">
        <f>SUM(T28:X28)</f>
        <v>241056.7962365748</v>
      </c>
      <c r="Z28" s="83"/>
      <c r="AA28" s="83"/>
      <c r="AB28" s="83">
        <v>515</v>
      </c>
      <c r="AC28" s="76" t="s">
        <v>200</v>
      </c>
      <c r="AD28" s="83">
        <v>522</v>
      </c>
      <c r="AE28" s="76" t="s">
        <v>201</v>
      </c>
      <c r="AF28" s="83" t="s">
        <v>25</v>
      </c>
      <c r="AG28" s="83" t="s">
        <v>27</v>
      </c>
      <c r="AH28" s="83">
        <v>0.3</v>
      </c>
      <c r="AI28" s="83">
        <v>0.3</v>
      </c>
      <c r="AJ28" s="83">
        <v>0.3</v>
      </c>
      <c r="AK28" s="83">
        <v>0.3</v>
      </c>
      <c r="AL28" s="83">
        <v>0.3</v>
      </c>
      <c r="AM28" s="83">
        <v>0.3</v>
      </c>
      <c r="AN28" s="81"/>
    </row>
    <row r="29" spans="1:40" ht="56.25" customHeight="1" x14ac:dyDescent="0.25">
      <c r="A29" s="86"/>
      <c r="B29" s="88"/>
      <c r="C29" s="88"/>
      <c r="D29" s="88"/>
      <c r="E29" s="88"/>
      <c r="F29" s="88"/>
      <c r="G29" s="60" t="s">
        <v>2</v>
      </c>
      <c r="H29" s="108"/>
      <c r="I29" s="113"/>
      <c r="J29" s="59" t="s">
        <v>155</v>
      </c>
      <c r="K29" s="16" t="s">
        <v>158</v>
      </c>
      <c r="L29" s="23" t="s">
        <v>40</v>
      </c>
      <c r="M29" s="18" t="s">
        <v>42</v>
      </c>
      <c r="N29" s="63">
        <v>0.15575821650678884</v>
      </c>
      <c r="O29" s="63">
        <v>1.1772237283553568</v>
      </c>
      <c r="P29" s="63">
        <v>3.7399999999999998</v>
      </c>
      <c r="Q29" s="63">
        <v>4</v>
      </c>
      <c r="R29" s="63">
        <v>4</v>
      </c>
      <c r="S29" s="63">
        <v>4</v>
      </c>
      <c r="T29" s="19">
        <v>974.91285700000003</v>
      </c>
      <c r="U29" s="19">
        <v>15424.652143269199</v>
      </c>
      <c r="V29" s="19">
        <v>50137.5123991785</v>
      </c>
      <c r="W29" s="19">
        <v>4142.8500000000004</v>
      </c>
      <c r="X29" s="19">
        <v>0</v>
      </c>
      <c r="Y29" s="19">
        <f>SUM(T29:X29)</f>
        <v>70679.927399447712</v>
      </c>
      <c r="Z29" s="111"/>
      <c r="AA29" s="111"/>
      <c r="AB29" s="111"/>
      <c r="AC29" s="77"/>
      <c r="AD29" s="111"/>
      <c r="AE29" s="77"/>
      <c r="AF29" s="111"/>
      <c r="AG29" s="111"/>
      <c r="AH29" s="111"/>
      <c r="AI29" s="111"/>
      <c r="AJ29" s="111"/>
      <c r="AK29" s="111"/>
      <c r="AL29" s="111"/>
      <c r="AM29" s="111"/>
      <c r="AN29" s="88"/>
    </row>
    <row r="30" spans="1:40" ht="56.25" customHeight="1" x14ac:dyDescent="0.25">
      <c r="A30" s="86"/>
      <c r="B30" s="88"/>
      <c r="C30" s="88"/>
      <c r="D30" s="88"/>
      <c r="E30" s="88"/>
      <c r="F30" s="88"/>
      <c r="G30" s="60" t="s">
        <v>2</v>
      </c>
      <c r="H30" s="108"/>
      <c r="I30" s="114"/>
      <c r="J30" s="59" t="s">
        <v>156</v>
      </c>
      <c r="K30" s="16" t="s">
        <v>159</v>
      </c>
      <c r="L30" s="17" t="s">
        <v>25</v>
      </c>
      <c r="M30" s="18" t="s">
        <v>27</v>
      </c>
      <c r="N30" s="18">
        <v>100</v>
      </c>
      <c r="O30" s="18">
        <v>100</v>
      </c>
      <c r="P30" s="18">
        <v>100</v>
      </c>
      <c r="Q30" s="18">
        <v>100</v>
      </c>
      <c r="R30" s="18">
        <v>100</v>
      </c>
      <c r="S30" s="18">
        <v>100</v>
      </c>
      <c r="T30" s="19">
        <v>1464.8628000000001</v>
      </c>
      <c r="U30" s="19">
        <v>3350.9615384615404</v>
      </c>
      <c r="V30" s="19">
        <v>3253.36071695295</v>
      </c>
      <c r="W30" s="19">
        <v>0</v>
      </c>
      <c r="X30" s="19">
        <v>0</v>
      </c>
      <c r="Y30" s="19">
        <f>SUM(T30:X30)</f>
        <v>8069.1850554144912</v>
      </c>
      <c r="Z30" s="111"/>
      <c r="AA30" s="111"/>
      <c r="AB30" s="111"/>
      <c r="AC30" s="77"/>
      <c r="AD30" s="111"/>
      <c r="AE30" s="77"/>
      <c r="AF30" s="111"/>
      <c r="AG30" s="111"/>
      <c r="AH30" s="111"/>
      <c r="AI30" s="111"/>
      <c r="AJ30" s="111"/>
      <c r="AK30" s="111"/>
      <c r="AL30" s="111"/>
      <c r="AM30" s="111"/>
      <c r="AN30" s="88"/>
    </row>
    <row r="31" spans="1:40" ht="56.25" customHeight="1" x14ac:dyDescent="0.25">
      <c r="A31" s="86"/>
      <c r="B31" s="88"/>
      <c r="C31" s="88"/>
      <c r="D31" s="88"/>
      <c r="E31" s="88"/>
      <c r="F31" s="88"/>
      <c r="G31" s="60" t="s">
        <v>2</v>
      </c>
      <c r="H31" s="109"/>
      <c r="I31" s="25" t="s">
        <v>17</v>
      </c>
      <c r="J31" s="59" t="s">
        <v>157</v>
      </c>
      <c r="K31" s="16" t="s">
        <v>160</v>
      </c>
      <c r="L31" s="17" t="s">
        <v>25</v>
      </c>
      <c r="M31" s="18" t="s">
        <v>27</v>
      </c>
      <c r="N31" s="18">
        <v>100</v>
      </c>
      <c r="O31" s="18">
        <v>100</v>
      </c>
      <c r="P31" s="18">
        <v>100</v>
      </c>
      <c r="Q31" s="18">
        <v>100</v>
      </c>
      <c r="R31" s="18">
        <v>100</v>
      </c>
      <c r="S31" s="18">
        <v>100</v>
      </c>
      <c r="T31" s="19">
        <v>3176.3739049999999</v>
      </c>
      <c r="U31" s="19">
        <v>12240.819625058599</v>
      </c>
      <c r="V31" s="19">
        <v>10571.4443517114</v>
      </c>
      <c r="W31" s="19">
        <v>8529.3450286117604</v>
      </c>
      <c r="X31" s="19">
        <v>0</v>
      </c>
      <c r="Y31" s="19">
        <f>SUM(T31:X31)</f>
        <v>34517.982910381761</v>
      </c>
      <c r="Z31" s="111"/>
      <c r="AA31" s="111"/>
      <c r="AB31" s="111"/>
      <c r="AC31" s="77"/>
      <c r="AD31" s="111"/>
      <c r="AE31" s="77"/>
      <c r="AF31" s="111"/>
      <c r="AG31" s="111"/>
      <c r="AH31" s="111"/>
      <c r="AI31" s="111"/>
      <c r="AJ31" s="111"/>
      <c r="AK31" s="111"/>
      <c r="AL31" s="111"/>
      <c r="AM31" s="111"/>
      <c r="AN31" s="88"/>
    </row>
    <row r="32" spans="1:40" ht="99.75" customHeight="1" x14ac:dyDescent="0.25">
      <c r="A32" s="86"/>
      <c r="B32" s="88"/>
      <c r="C32" s="88"/>
      <c r="D32" s="88"/>
      <c r="E32" s="88"/>
      <c r="F32" s="88"/>
      <c r="G32" s="60" t="s">
        <v>6</v>
      </c>
      <c r="H32" s="29" t="s">
        <v>245</v>
      </c>
      <c r="I32" s="30" t="s">
        <v>38</v>
      </c>
      <c r="J32" s="59" t="s">
        <v>153</v>
      </c>
      <c r="K32" s="16" t="s">
        <v>152</v>
      </c>
      <c r="L32" s="17" t="s">
        <v>40</v>
      </c>
      <c r="M32" s="31" t="s">
        <v>26</v>
      </c>
      <c r="N32" s="18">
        <v>0.1</v>
      </c>
      <c r="O32" s="18">
        <v>0.9</v>
      </c>
      <c r="P32" s="18">
        <v>0</v>
      </c>
      <c r="Q32" s="18">
        <v>0</v>
      </c>
      <c r="R32" s="18">
        <v>0</v>
      </c>
      <c r="S32" s="18">
        <f>SUM(N32:R32)</f>
        <v>1</v>
      </c>
      <c r="T32" s="19">
        <v>920</v>
      </c>
      <c r="U32" s="19">
        <v>3538.4615384615404</v>
      </c>
      <c r="V32" s="19">
        <v>0</v>
      </c>
      <c r="W32" s="19">
        <v>0</v>
      </c>
      <c r="X32" s="19">
        <v>0</v>
      </c>
      <c r="Y32" s="19">
        <f>SUM(T32:X32)</f>
        <v>4458.4615384615408</v>
      </c>
      <c r="Z32" s="84"/>
      <c r="AA32" s="84"/>
      <c r="AB32" s="84"/>
      <c r="AC32" s="78"/>
      <c r="AD32" s="84"/>
      <c r="AE32" s="78"/>
      <c r="AF32" s="84"/>
      <c r="AG32" s="84"/>
      <c r="AH32" s="84"/>
      <c r="AI32" s="84"/>
      <c r="AJ32" s="84"/>
      <c r="AK32" s="84"/>
      <c r="AL32" s="84"/>
      <c r="AM32" s="84"/>
      <c r="AN32" s="82"/>
    </row>
    <row r="33" spans="1:40" ht="75" x14ac:dyDescent="0.25">
      <c r="A33" s="86"/>
      <c r="B33" s="88"/>
      <c r="C33" s="88"/>
      <c r="D33" s="88"/>
      <c r="E33" s="88"/>
      <c r="F33" s="88"/>
      <c r="G33" s="59" t="s">
        <v>9</v>
      </c>
      <c r="H33" s="107" t="s">
        <v>10</v>
      </c>
      <c r="I33" s="110" t="s">
        <v>38</v>
      </c>
      <c r="J33" s="59" t="s">
        <v>78</v>
      </c>
      <c r="K33" s="32" t="s">
        <v>82</v>
      </c>
      <c r="L33" s="17" t="s">
        <v>25</v>
      </c>
      <c r="M33" s="31" t="s">
        <v>26</v>
      </c>
      <c r="N33" s="18">
        <v>0</v>
      </c>
      <c r="O33" s="18">
        <v>10</v>
      </c>
      <c r="P33" s="18">
        <v>20</v>
      </c>
      <c r="Q33" s="18">
        <v>40</v>
      </c>
      <c r="R33" s="18">
        <v>0</v>
      </c>
      <c r="S33" s="18">
        <f>SUM(N33:R33)</f>
        <v>70</v>
      </c>
      <c r="T33" s="19">
        <v>0</v>
      </c>
      <c r="U33" s="19">
        <v>26071.23834</v>
      </c>
      <c r="V33" s="19">
        <v>39106.857510000002</v>
      </c>
      <c r="W33" s="19">
        <v>32589.047924999999</v>
      </c>
      <c r="X33" s="19">
        <v>0</v>
      </c>
      <c r="Y33" s="19">
        <f t="shared" si="0"/>
        <v>97767.143775000004</v>
      </c>
      <c r="Z33" s="76" t="s">
        <v>174</v>
      </c>
      <c r="AA33" s="76" t="s">
        <v>175</v>
      </c>
      <c r="AB33" s="55">
        <v>509</v>
      </c>
      <c r="AC33" s="33" t="s">
        <v>177</v>
      </c>
      <c r="AD33" s="55">
        <v>516</v>
      </c>
      <c r="AE33" s="33" t="s">
        <v>178</v>
      </c>
      <c r="AF33" s="54" t="s">
        <v>25</v>
      </c>
      <c r="AG33" s="54" t="s">
        <v>26</v>
      </c>
      <c r="AH33" s="34">
        <v>0</v>
      </c>
      <c r="AI33" s="34">
        <v>10</v>
      </c>
      <c r="AJ33" s="34">
        <v>20</v>
      </c>
      <c r="AK33" s="34">
        <v>40</v>
      </c>
      <c r="AL33" s="34">
        <v>0</v>
      </c>
      <c r="AM33" s="56">
        <f>AH33+AI33+AJ33+AK33+AL33</f>
        <v>70</v>
      </c>
      <c r="AN33" s="58"/>
    </row>
    <row r="34" spans="1:40" ht="56.25" customHeight="1" x14ac:dyDescent="0.25">
      <c r="A34" s="86"/>
      <c r="B34" s="88"/>
      <c r="C34" s="88"/>
      <c r="D34" s="88"/>
      <c r="E34" s="88"/>
      <c r="F34" s="88"/>
      <c r="G34" s="59" t="s">
        <v>9</v>
      </c>
      <c r="H34" s="108"/>
      <c r="I34" s="110"/>
      <c r="J34" s="59" t="s">
        <v>79</v>
      </c>
      <c r="K34" s="52" t="s">
        <v>83</v>
      </c>
      <c r="L34" s="17" t="s">
        <v>25</v>
      </c>
      <c r="M34" s="18" t="s">
        <v>26</v>
      </c>
      <c r="N34" s="18">
        <v>1</v>
      </c>
      <c r="O34" s="18">
        <v>0</v>
      </c>
      <c r="P34" s="18">
        <v>9</v>
      </c>
      <c r="Q34" s="18">
        <v>10</v>
      </c>
      <c r="R34" s="18">
        <v>0</v>
      </c>
      <c r="S34" s="18">
        <f>SUM(N34:R34)</f>
        <v>20</v>
      </c>
      <c r="T34" s="19">
        <v>198.476857</v>
      </c>
      <c r="U34" s="19">
        <v>0</v>
      </c>
      <c r="V34" s="19">
        <v>53096.963880921801</v>
      </c>
      <c r="W34" s="19">
        <v>143358.32284213102</v>
      </c>
      <c r="X34" s="19">
        <v>0</v>
      </c>
      <c r="Y34" s="19">
        <f t="shared" si="0"/>
        <v>196653.76358005282</v>
      </c>
      <c r="Z34" s="77"/>
      <c r="AA34" s="77"/>
      <c r="AB34" s="83">
        <v>508</v>
      </c>
      <c r="AC34" s="103" t="s">
        <v>83</v>
      </c>
      <c r="AD34" s="83">
        <v>515</v>
      </c>
      <c r="AE34" s="103" t="s">
        <v>176</v>
      </c>
      <c r="AF34" s="81" t="s">
        <v>25</v>
      </c>
      <c r="AG34" s="81" t="s">
        <v>26</v>
      </c>
      <c r="AH34" s="79">
        <v>0.1</v>
      </c>
      <c r="AI34" s="79">
        <v>0</v>
      </c>
      <c r="AJ34" s="79">
        <v>9.9</v>
      </c>
      <c r="AK34" s="79">
        <v>10</v>
      </c>
      <c r="AL34" s="79">
        <v>0</v>
      </c>
      <c r="AM34" s="79">
        <f>AH34+AI34+AJ34+AK34+AL34</f>
        <v>20</v>
      </c>
      <c r="AN34" s="81"/>
    </row>
    <row r="35" spans="1:40" ht="56.25" x14ac:dyDescent="0.25">
      <c r="A35" s="86"/>
      <c r="B35" s="88"/>
      <c r="C35" s="88"/>
      <c r="D35" s="88"/>
      <c r="E35" s="88"/>
      <c r="F35" s="88"/>
      <c r="G35" s="59" t="s">
        <v>9</v>
      </c>
      <c r="H35" s="108"/>
      <c r="I35" s="110"/>
      <c r="J35" s="59" t="s">
        <v>81</v>
      </c>
      <c r="K35" s="52" t="s">
        <v>84</v>
      </c>
      <c r="L35" s="17" t="s">
        <v>25</v>
      </c>
      <c r="M35" s="18" t="s">
        <v>27</v>
      </c>
      <c r="N35" s="18">
        <v>100</v>
      </c>
      <c r="O35" s="18">
        <v>0</v>
      </c>
      <c r="P35" s="18">
        <v>0</v>
      </c>
      <c r="Q35" s="18">
        <v>0</v>
      </c>
      <c r="R35" s="18">
        <v>0</v>
      </c>
      <c r="S35" s="18">
        <v>100</v>
      </c>
      <c r="T35" s="19">
        <v>289.48206299999998</v>
      </c>
      <c r="U35" s="19">
        <v>0</v>
      </c>
      <c r="V35" s="19">
        <v>0</v>
      </c>
      <c r="W35" s="19">
        <v>0</v>
      </c>
      <c r="X35" s="19">
        <v>0</v>
      </c>
      <c r="Y35" s="19">
        <f t="shared" si="0"/>
        <v>289.48206299999998</v>
      </c>
      <c r="Z35" s="77"/>
      <c r="AA35" s="77"/>
      <c r="AB35" s="84"/>
      <c r="AC35" s="104"/>
      <c r="AD35" s="84"/>
      <c r="AE35" s="104"/>
      <c r="AF35" s="82"/>
      <c r="AG35" s="82"/>
      <c r="AH35" s="80"/>
      <c r="AI35" s="80"/>
      <c r="AJ35" s="80"/>
      <c r="AK35" s="80"/>
      <c r="AL35" s="80"/>
      <c r="AM35" s="80"/>
      <c r="AN35" s="82"/>
    </row>
    <row r="36" spans="1:40" ht="61.5" customHeight="1" x14ac:dyDescent="0.25">
      <c r="A36" s="86"/>
      <c r="B36" s="88"/>
      <c r="C36" s="88"/>
      <c r="D36" s="88"/>
      <c r="E36" s="88"/>
      <c r="F36" s="88"/>
      <c r="G36" s="59" t="s">
        <v>9</v>
      </c>
      <c r="H36" s="109"/>
      <c r="I36" s="110"/>
      <c r="J36" s="59" t="s">
        <v>80</v>
      </c>
      <c r="K36" s="32" t="s">
        <v>85</v>
      </c>
      <c r="L36" s="17" t="s">
        <v>25</v>
      </c>
      <c r="M36" s="31" t="s">
        <v>26</v>
      </c>
      <c r="N36" s="18">
        <v>2.5</v>
      </c>
      <c r="O36" s="18">
        <v>55</v>
      </c>
      <c r="P36" s="18">
        <v>42.5</v>
      </c>
      <c r="Q36" s="18">
        <v>0</v>
      </c>
      <c r="R36" s="18">
        <v>0</v>
      </c>
      <c r="S36" s="18">
        <f>SUM(N36:R36)</f>
        <v>100</v>
      </c>
      <c r="T36" s="19">
        <v>3850</v>
      </c>
      <c r="U36" s="19">
        <v>37771.157580283798</v>
      </c>
      <c r="V36" s="19">
        <v>13193.5922330097</v>
      </c>
      <c r="W36" s="19">
        <v>0</v>
      </c>
      <c r="X36" s="19">
        <v>0</v>
      </c>
      <c r="Y36" s="19">
        <f t="shared" si="0"/>
        <v>54814.7498132935</v>
      </c>
      <c r="Z36" s="78"/>
      <c r="AA36" s="78"/>
      <c r="AB36" s="61">
        <v>510</v>
      </c>
      <c r="AC36" s="7" t="s">
        <v>179</v>
      </c>
      <c r="AD36" s="55">
        <v>517</v>
      </c>
      <c r="AE36" s="33" t="s">
        <v>180</v>
      </c>
      <c r="AF36" s="54" t="s">
        <v>25</v>
      </c>
      <c r="AG36" s="54" t="s">
        <v>26</v>
      </c>
      <c r="AH36" s="35">
        <v>2.5</v>
      </c>
      <c r="AI36" s="36">
        <v>55</v>
      </c>
      <c r="AJ36" s="36">
        <v>42.5</v>
      </c>
      <c r="AK36" s="35">
        <v>0</v>
      </c>
      <c r="AL36" s="35">
        <v>0</v>
      </c>
      <c r="AM36" s="56">
        <f>AH36+AI36+AJ36+AK36+AL36</f>
        <v>100</v>
      </c>
      <c r="AN36" s="58"/>
    </row>
    <row r="37" spans="1:40" ht="75" x14ac:dyDescent="0.25">
      <c r="A37" s="86"/>
      <c r="B37" s="88"/>
      <c r="C37" s="88"/>
      <c r="D37" s="88"/>
      <c r="E37" s="88"/>
      <c r="F37" s="88"/>
      <c r="G37" s="59" t="s">
        <v>11</v>
      </c>
      <c r="H37" s="105" t="s">
        <v>12</v>
      </c>
      <c r="I37" s="21" t="s">
        <v>16</v>
      </c>
      <c r="J37" s="59" t="s">
        <v>94</v>
      </c>
      <c r="K37" s="37" t="s">
        <v>92</v>
      </c>
      <c r="L37" s="38" t="s">
        <v>25</v>
      </c>
      <c r="M37" s="18" t="s">
        <v>26</v>
      </c>
      <c r="N37" s="18">
        <v>0</v>
      </c>
      <c r="O37" s="18">
        <v>20</v>
      </c>
      <c r="P37" s="18">
        <v>40</v>
      </c>
      <c r="Q37" s="18">
        <v>40</v>
      </c>
      <c r="R37" s="18">
        <v>0</v>
      </c>
      <c r="S37" s="18">
        <f>SUM(N37:R37)</f>
        <v>100</v>
      </c>
      <c r="T37" s="19">
        <v>0</v>
      </c>
      <c r="U37" s="19">
        <v>46680.056709764096</v>
      </c>
      <c r="V37" s="19">
        <v>98249.425084764094</v>
      </c>
      <c r="W37" s="19">
        <v>97909.690084764094</v>
      </c>
      <c r="X37" s="19">
        <v>0</v>
      </c>
      <c r="Y37" s="19">
        <f t="shared" si="0"/>
        <v>242839.17187929229</v>
      </c>
      <c r="Z37" s="76" t="s">
        <v>183</v>
      </c>
      <c r="AA37" s="76" t="s">
        <v>184</v>
      </c>
      <c r="AB37" s="83">
        <v>169</v>
      </c>
      <c r="AC37" s="103" t="s">
        <v>185</v>
      </c>
      <c r="AD37" s="102">
        <v>142</v>
      </c>
      <c r="AE37" s="103" t="s">
        <v>186</v>
      </c>
      <c r="AF37" s="90" t="s">
        <v>25</v>
      </c>
      <c r="AG37" s="81" t="s">
        <v>26</v>
      </c>
      <c r="AH37" s="79">
        <v>0</v>
      </c>
      <c r="AI37" s="79">
        <v>20</v>
      </c>
      <c r="AJ37" s="79">
        <v>40</v>
      </c>
      <c r="AK37" s="79">
        <v>40</v>
      </c>
      <c r="AL37" s="79">
        <v>100</v>
      </c>
      <c r="AM37" s="79">
        <f>AH37+AI37+AJ37+AK37+AL37</f>
        <v>200</v>
      </c>
      <c r="AN37" s="81"/>
    </row>
    <row r="38" spans="1:40" ht="93.75" x14ac:dyDescent="0.25">
      <c r="A38" s="86"/>
      <c r="B38" s="88"/>
      <c r="C38" s="88"/>
      <c r="D38" s="88"/>
      <c r="E38" s="88"/>
      <c r="F38" s="88"/>
      <c r="G38" s="59" t="s">
        <v>11</v>
      </c>
      <c r="H38" s="106"/>
      <c r="I38" s="7" t="s">
        <v>17</v>
      </c>
      <c r="J38" s="59" t="s">
        <v>95</v>
      </c>
      <c r="K38" s="16" t="s">
        <v>93</v>
      </c>
      <c r="L38" s="38" t="s">
        <v>25</v>
      </c>
      <c r="M38" s="18" t="s">
        <v>27</v>
      </c>
      <c r="N38" s="18">
        <v>100</v>
      </c>
      <c r="O38" s="18">
        <v>100</v>
      </c>
      <c r="P38" s="18">
        <v>100</v>
      </c>
      <c r="Q38" s="18">
        <v>100</v>
      </c>
      <c r="R38" s="18">
        <v>100</v>
      </c>
      <c r="S38" s="18">
        <v>100</v>
      </c>
      <c r="T38" s="19">
        <v>1172</v>
      </c>
      <c r="U38" s="19">
        <v>6325</v>
      </c>
      <c r="V38" s="19">
        <v>0</v>
      </c>
      <c r="W38" s="19">
        <v>0</v>
      </c>
      <c r="X38" s="19">
        <v>0</v>
      </c>
      <c r="Y38" s="19">
        <f t="shared" si="0"/>
        <v>7497</v>
      </c>
      <c r="Z38" s="78"/>
      <c r="AA38" s="78"/>
      <c r="AB38" s="84"/>
      <c r="AC38" s="104"/>
      <c r="AD38" s="102"/>
      <c r="AE38" s="104"/>
      <c r="AF38" s="90"/>
      <c r="AG38" s="82"/>
      <c r="AH38" s="80"/>
      <c r="AI38" s="80"/>
      <c r="AJ38" s="80"/>
      <c r="AK38" s="80"/>
      <c r="AL38" s="80"/>
      <c r="AM38" s="80"/>
      <c r="AN38" s="82"/>
    </row>
    <row r="39" spans="1:40" ht="50.25" customHeight="1" x14ac:dyDescent="0.25">
      <c r="A39" s="86"/>
      <c r="B39" s="88"/>
      <c r="C39" s="88"/>
      <c r="D39" s="88"/>
      <c r="E39" s="88"/>
      <c r="F39" s="88"/>
      <c r="G39" s="59" t="s">
        <v>96</v>
      </c>
      <c r="H39" s="98" t="s">
        <v>97</v>
      </c>
      <c r="I39" s="100" t="s">
        <v>38</v>
      </c>
      <c r="J39" s="59" t="s">
        <v>98</v>
      </c>
      <c r="K39" s="16" t="s">
        <v>100</v>
      </c>
      <c r="L39" s="17" t="s">
        <v>41</v>
      </c>
      <c r="M39" s="17" t="s">
        <v>26</v>
      </c>
      <c r="N39" s="39">
        <v>0.6</v>
      </c>
      <c r="O39" s="39">
        <v>0.7</v>
      </c>
      <c r="P39" s="39">
        <v>1.5</v>
      </c>
      <c r="Q39" s="39">
        <v>1.2</v>
      </c>
      <c r="R39" s="39">
        <v>0</v>
      </c>
      <c r="S39" s="18">
        <f>SUM(N39:R39)</f>
        <v>4</v>
      </c>
      <c r="T39" s="19">
        <v>1166</v>
      </c>
      <c r="U39" s="19">
        <v>73685.547692307693</v>
      </c>
      <c r="V39" s="19">
        <v>105546.825</v>
      </c>
      <c r="W39" s="19">
        <v>99699.975000000006</v>
      </c>
      <c r="X39" s="19">
        <v>0</v>
      </c>
      <c r="Y39" s="19">
        <f t="shared" si="0"/>
        <v>280098.34769230767</v>
      </c>
      <c r="Z39" s="102"/>
      <c r="AA39" s="83"/>
      <c r="AB39" s="83">
        <v>168</v>
      </c>
      <c r="AC39" s="103" t="s">
        <v>187</v>
      </c>
      <c r="AD39" s="102">
        <v>141</v>
      </c>
      <c r="AE39" s="103" t="s">
        <v>188</v>
      </c>
      <c r="AF39" s="90" t="s">
        <v>41</v>
      </c>
      <c r="AG39" s="81" t="s">
        <v>26</v>
      </c>
      <c r="AH39" s="79">
        <v>0.6</v>
      </c>
      <c r="AI39" s="79">
        <v>0.7</v>
      </c>
      <c r="AJ39" s="79">
        <v>1.5</v>
      </c>
      <c r="AK39" s="79">
        <v>0.2</v>
      </c>
      <c r="AL39" s="79">
        <v>0</v>
      </c>
      <c r="AM39" s="79">
        <f>AH39+AI39+AJ39+AK39+AL39</f>
        <v>3</v>
      </c>
      <c r="AN39" s="81"/>
    </row>
    <row r="40" spans="1:40" ht="56.25" x14ac:dyDescent="0.25">
      <c r="A40" s="87"/>
      <c r="B40" s="82"/>
      <c r="C40" s="82"/>
      <c r="D40" s="88"/>
      <c r="E40" s="88"/>
      <c r="F40" s="88"/>
      <c r="G40" s="40" t="s">
        <v>96</v>
      </c>
      <c r="H40" s="99"/>
      <c r="I40" s="101"/>
      <c r="J40" s="59" t="s">
        <v>99</v>
      </c>
      <c r="K40" s="16" t="s">
        <v>101</v>
      </c>
      <c r="L40" s="17" t="s">
        <v>25</v>
      </c>
      <c r="M40" s="17" t="s">
        <v>26</v>
      </c>
      <c r="N40" s="18">
        <v>0</v>
      </c>
      <c r="O40" s="18">
        <v>7.5</v>
      </c>
      <c r="P40" s="18">
        <v>20</v>
      </c>
      <c r="Q40" s="18">
        <v>23.75</v>
      </c>
      <c r="R40" s="18">
        <v>16.25</v>
      </c>
      <c r="S40" s="18">
        <f>SUM(N40:R40)</f>
        <v>67.5</v>
      </c>
      <c r="T40" s="19">
        <v>1115.9000000000001</v>
      </c>
      <c r="U40" s="19">
        <v>3108.7350000000001</v>
      </c>
      <c r="V40" s="19">
        <v>21965.518499999998</v>
      </c>
      <c r="W40" s="19">
        <v>72089.850000000006</v>
      </c>
      <c r="X40" s="19">
        <v>127051.30499999999</v>
      </c>
      <c r="Y40" s="19">
        <f t="shared" si="0"/>
        <v>225331.30849999998</v>
      </c>
      <c r="Z40" s="102"/>
      <c r="AA40" s="84"/>
      <c r="AB40" s="84"/>
      <c r="AC40" s="104"/>
      <c r="AD40" s="102"/>
      <c r="AE40" s="104"/>
      <c r="AF40" s="90"/>
      <c r="AG40" s="82"/>
      <c r="AH40" s="80"/>
      <c r="AI40" s="80"/>
      <c r="AJ40" s="80"/>
      <c r="AK40" s="80"/>
      <c r="AL40" s="80"/>
      <c r="AM40" s="80"/>
      <c r="AN40" s="82"/>
    </row>
    <row r="41" spans="1:40" ht="76.5" customHeight="1" x14ac:dyDescent="0.25">
      <c r="A41" s="85" t="s">
        <v>56</v>
      </c>
      <c r="B41" s="81" t="s">
        <v>57</v>
      </c>
      <c r="C41" s="85">
        <v>39</v>
      </c>
      <c r="D41" s="89" t="s">
        <v>58</v>
      </c>
      <c r="E41" s="89">
        <v>179</v>
      </c>
      <c r="F41" s="89" t="s">
        <v>59</v>
      </c>
      <c r="G41" s="96" t="s">
        <v>66</v>
      </c>
      <c r="H41" s="97" t="s">
        <v>67</v>
      </c>
      <c r="I41" s="95" t="s">
        <v>38</v>
      </c>
      <c r="J41" s="59" t="s">
        <v>68</v>
      </c>
      <c r="K41" s="16" t="s">
        <v>73</v>
      </c>
      <c r="L41" s="17" t="s">
        <v>40</v>
      </c>
      <c r="M41" s="17" t="s">
        <v>26</v>
      </c>
      <c r="N41" s="18">
        <v>0</v>
      </c>
      <c r="O41" s="18">
        <v>0</v>
      </c>
      <c r="P41" s="18">
        <v>21</v>
      </c>
      <c r="Q41" s="18">
        <v>67</v>
      </c>
      <c r="R41" s="18">
        <v>27</v>
      </c>
      <c r="S41" s="18">
        <f>SUM(N41:R41)</f>
        <v>115</v>
      </c>
      <c r="T41" s="19">
        <v>10170.043479</v>
      </c>
      <c r="U41" s="19">
        <v>61506.326515360997</v>
      </c>
      <c r="V41" s="19">
        <v>118580.4225778</v>
      </c>
      <c r="W41" s="19">
        <v>66989.085042815597</v>
      </c>
      <c r="X41" s="19">
        <v>0</v>
      </c>
      <c r="Y41" s="19">
        <f t="shared" si="0"/>
        <v>257245.87761497661</v>
      </c>
      <c r="Z41" s="76" t="s">
        <v>202</v>
      </c>
      <c r="AA41" s="76" t="s">
        <v>203</v>
      </c>
      <c r="AB41" s="76">
        <v>447</v>
      </c>
      <c r="AC41" s="76" t="s">
        <v>209</v>
      </c>
      <c r="AD41" s="76">
        <v>350</v>
      </c>
      <c r="AE41" s="76" t="s">
        <v>210</v>
      </c>
      <c r="AF41" s="83" t="s">
        <v>25</v>
      </c>
      <c r="AG41" s="83" t="s">
        <v>42</v>
      </c>
      <c r="AH41" s="79">
        <v>0</v>
      </c>
      <c r="AI41" s="79">
        <v>5</v>
      </c>
      <c r="AJ41" s="79">
        <v>14</v>
      </c>
      <c r="AK41" s="79">
        <v>61</v>
      </c>
      <c r="AL41" s="79">
        <v>100</v>
      </c>
      <c r="AM41" s="79">
        <v>100</v>
      </c>
      <c r="AN41" s="81"/>
    </row>
    <row r="42" spans="1:40" ht="60.75" customHeight="1" x14ac:dyDescent="0.25">
      <c r="A42" s="86"/>
      <c r="B42" s="88"/>
      <c r="C42" s="87"/>
      <c r="D42" s="89"/>
      <c r="E42" s="89"/>
      <c r="F42" s="89"/>
      <c r="G42" s="96"/>
      <c r="H42" s="97"/>
      <c r="I42" s="95"/>
      <c r="J42" s="41" t="s">
        <v>69</v>
      </c>
      <c r="K42" s="30" t="s">
        <v>74</v>
      </c>
      <c r="L42" s="17" t="s">
        <v>40</v>
      </c>
      <c r="M42" s="17" t="s">
        <v>26</v>
      </c>
      <c r="N42" s="18">
        <v>0</v>
      </c>
      <c r="O42" s="18">
        <v>0</v>
      </c>
      <c r="P42" s="18">
        <v>100</v>
      </c>
      <c r="Q42" s="18">
        <v>460</v>
      </c>
      <c r="R42" s="18">
        <v>188</v>
      </c>
      <c r="S42" s="18">
        <f>SUM(N42:R42)</f>
        <v>748</v>
      </c>
      <c r="T42" s="19">
        <v>5264.1476819999998</v>
      </c>
      <c r="U42" s="19">
        <v>10381.533075961501</v>
      </c>
      <c r="V42" s="19">
        <v>11881.8507178865</v>
      </c>
      <c r="W42" s="19">
        <v>8466.8564999999999</v>
      </c>
      <c r="X42" s="19">
        <v>0</v>
      </c>
      <c r="Y42" s="19">
        <f t="shared" si="0"/>
        <v>35994.387975848003</v>
      </c>
      <c r="Z42" s="78"/>
      <c r="AA42" s="78"/>
      <c r="AB42" s="78"/>
      <c r="AC42" s="78"/>
      <c r="AD42" s="78"/>
      <c r="AE42" s="78"/>
      <c r="AF42" s="84"/>
      <c r="AG42" s="84"/>
      <c r="AH42" s="80"/>
      <c r="AI42" s="80"/>
      <c r="AJ42" s="80"/>
      <c r="AK42" s="80"/>
      <c r="AL42" s="80"/>
      <c r="AM42" s="80"/>
      <c r="AN42" s="82"/>
    </row>
    <row r="43" spans="1:40" ht="74.25" customHeight="1" x14ac:dyDescent="0.25">
      <c r="A43" s="86"/>
      <c r="B43" s="88"/>
      <c r="C43" s="85">
        <v>38</v>
      </c>
      <c r="D43" s="90" t="s">
        <v>60</v>
      </c>
      <c r="E43" s="89">
        <v>177</v>
      </c>
      <c r="F43" s="90" t="s">
        <v>61</v>
      </c>
      <c r="G43" s="91">
        <v>7341</v>
      </c>
      <c r="H43" s="94" t="s">
        <v>15</v>
      </c>
      <c r="I43" s="95" t="s">
        <v>38</v>
      </c>
      <c r="J43" s="42" t="s">
        <v>70</v>
      </c>
      <c r="K43" s="16" t="s">
        <v>75</v>
      </c>
      <c r="L43" s="17" t="s">
        <v>25</v>
      </c>
      <c r="M43" s="18" t="s">
        <v>27</v>
      </c>
      <c r="N43" s="18">
        <v>0</v>
      </c>
      <c r="O43" s="18">
        <v>100</v>
      </c>
      <c r="P43" s="18">
        <v>100</v>
      </c>
      <c r="Q43" s="18">
        <v>100</v>
      </c>
      <c r="R43" s="18">
        <v>0</v>
      </c>
      <c r="S43" s="18">
        <v>100</v>
      </c>
      <c r="T43" s="19">
        <v>0</v>
      </c>
      <c r="U43" s="19">
        <v>21087</v>
      </c>
      <c r="V43" s="19">
        <v>31806.224999999999</v>
      </c>
      <c r="W43" s="19">
        <v>32274.825000000001</v>
      </c>
      <c r="X43" s="19">
        <v>0</v>
      </c>
      <c r="Y43" s="19">
        <f t="shared" si="0"/>
        <v>85168.05</v>
      </c>
      <c r="Z43" s="76" t="s">
        <v>204</v>
      </c>
      <c r="AA43" s="76" t="s">
        <v>205</v>
      </c>
      <c r="AB43" s="76">
        <v>439</v>
      </c>
      <c r="AC43" s="76" t="s">
        <v>206</v>
      </c>
      <c r="AD43" s="76">
        <v>337</v>
      </c>
      <c r="AE43" s="76" t="s">
        <v>207</v>
      </c>
      <c r="AF43" s="72" t="s">
        <v>39</v>
      </c>
      <c r="AG43" s="72" t="s">
        <v>26</v>
      </c>
      <c r="AH43" s="72">
        <v>1</v>
      </c>
      <c r="AI43" s="72">
        <v>20</v>
      </c>
      <c r="AJ43" s="72">
        <v>50</v>
      </c>
      <c r="AK43" s="72">
        <v>70</v>
      </c>
      <c r="AL43" s="72">
        <v>59</v>
      </c>
      <c r="AM43" s="72">
        <f>AH43+AI43+AJ43+AK43+AL43</f>
        <v>200</v>
      </c>
      <c r="AN43" s="75"/>
    </row>
    <row r="44" spans="1:40" ht="69" customHeight="1" x14ac:dyDescent="0.25">
      <c r="A44" s="86"/>
      <c r="B44" s="88"/>
      <c r="C44" s="86"/>
      <c r="D44" s="90"/>
      <c r="E44" s="89"/>
      <c r="F44" s="90"/>
      <c r="G44" s="92"/>
      <c r="H44" s="94"/>
      <c r="I44" s="95"/>
      <c r="J44" s="42" t="s">
        <v>71</v>
      </c>
      <c r="K44" s="16" t="s">
        <v>76</v>
      </c>
      <c r="L44" s="17" t="s">
        <v>25</v>
      </c>
      <c r="M44" s="18" t="s">
        <v>27</v>
      </c>
      <c r="N44" s="18">
        <v>100</v>
      </c>
      <c r="O44" s="18">
        <v>0</v>
      </c>
      <c r="P44" s="18">
        <v>0</v>
      </c>
      <c r="Q44" s="18">
        <v>0</v>
      </c>
      <c r="R44" s="18">
        <v>0</v>
      </c>
      <c r="S44" s="18">
        <v>100</v>
      </c>
      <c r="T44" s="19">
        <v>221.96872099999999</v>
      </c>
      <c r="U44" s="19">
        <v>0</v>
      </c>
      <c r="V44" s="19">
        <v>0</v>
      </c>
      <c r="W44" s="19">
        <v>0</v>
      </c>
      <c r="X44" s="19">
        <v>0</v>
      </c>
      <c r="Y44" s="19">
        <f t="shared" si="0"/>
        <v>221.96872099999999</v>
      </c>
      <c r="Z44" s="77"/>
      <c r="AA44" s="77"/>
      <c r="AB44" s="77"/>
      <c r="AC44" s="77"/>
      <c r="AD44" s="77"/>
      <c r="AE44" s="77"/>
      <c r="AF44" s="73"/>
      <c r="AG44" s="73"/>
      <c r="AH44" s="73"/>
      <c r="AI44" s="73"/>
      <c r="AJ44" s="73"/>
      <c r="AK44" s="73"/>
      <c r="AL44" s="73"/>
      <c r="AM44" s="73"/>
      <c r="AN44" s="75"/>
    </row>
    <row r="45" spans="1:40" ht="55.5" customHeight="1" x14ac:dyDescent="0.25">
      <c r="A45" s="87"/>
      <c r="B45" s="82"/>
      <c r="C45" s="87"/>
      <c r="D45" s="90"/>
      <c r="E45" s="89"/>
      <c r="F45" s="90"/>
      <c r="G45" s="93"/>
      <c r="H45" s="94"/>
      <c r="I45" s="95"/>
      <c r="J45" s="60" t="s">
        <v>72</v>
      </c>
      <c r="K45" s="16" t="s">
        <v>77</v>
      </c>
      <c r="L45" s="17" t="s">
        <v>25</v>
      </c>
      <c r="M45" s="18" t="s">
        <v>27</v>
      </c>
      <c r="N45" s="18">
        <v>100</v>
      </c>
      <c r="O45" s="18">
        <v>0</v>
      </c>
      <c r="P45" s="18">
        <v>0</v>
      </c>
      <c r="Q45" s="18">
        <v>0</v>
      </c>
      <c r="R45" s="18">
        <v>0</v>
      </c>
      <c r="S45" s="18">
        <v>100</v>
      </c>
      <c r="T45" s="19">
        <v>422.07710600000001</v>
      </c>
      <c r="U45" s="19">
        <v>0</v>
      </c>
      <c r="V45" s="19">
        <v>0</v>
      </c>
      <c r="W45" s="19">
        <v>0</v>
      </c>
      <c r="X45" s="19">
        <v>0</v>
      </c>
      <c r="Y45" s="19">
        <f t="shared" si="0"/>
        <v>422.07710600000001</v>
      </c>
      <c r="Z45" s="78"/>
      <c r="AA45" s="78"/>
      <c r="AB45" s="78"/>
      <c r="AC45" s="78"/>
      <c r="AD45" s="78"/>
      <c r="AE45" s="78"/>
      <c r="AF45" s="74"/>
      <c r="AG45" s="74"/>
      <c r="AH45" s="74"/>
      <c r="AI45" s="74"/>
      <c r="AJ45" s="74"/>
      <c r="AK45" s="74"/>
      <c r="AL45" s="74"/>
      <c r="AM45" s="74"/>
      <c r="AN45" s="75"/>
    </row>
    <row r="46" spans="1:40" ht="93.75" x14ac:dyDescent="0.25">
      <c r="A46" s="57" t="s">
        <v>62</v>
      </c>
      <c r="B46" s="7" t="s">
        <v>63</v>
      </c>
      <c r="C46" s="58">
        <v>42</v>
      </c>
      <c r="D46" s="7" t="s">
        <v>64</v>
      </c>
      <c r="E46" s="58">
        <v>185</v>
      </c>
      <c r="F46" s="58" t="s">
        <v>65</v>
      </c>
      <c r="G46" s="59" t="s">
        <v>13</v>
      </c>
      <c r="H46" s="1" t="s">
        <v>14</v>
      </c>
      <c r="I46" s="30" t="s">
        <v>38</v>
      </c>
      <c r="J46" s="60" t="s">
        <v>91</v>
      </c>
      <c r="K46" s="16" t="s">
        <v>90</v>
      </c>
      <c r="L46" s="17" t="s">
        <v>25</v>
      </c>
      <c r="M46" s="18" t="s">
        <v>27</v>
      </c>
      <c r="N46" s="18">
        <v>100</v>
      </c>
      <c r="O46" s="18">
        <v>100</v>
      </c>
      <c r="P46" s="18">
        <v>100</v>
      </c>
      <c r="Q46" s="18">
        <v>100</v>
      </c>
      <c r="R46" s="18">
        <v>100</v>
      </c>
      <c r="S46" s="18">
        <v>100</v>
      </c>
      <c r="T46" s="19">
        <v>9533.8247699999993</v>
      </c>
      <c r="U46" s="19">
        <v>17444.146809615399</v>
      </c>
      <c r="V46" s="19">
        <v>16939.754406439199</v>
      </c>
      <c r="W46" s="19">
        <v>34695.873124272301</v>
      </c>
      <c r="X46" s="19">
        <v>0</v>
      </c>
      <c r="Y46" s="19">
        <f>SUM(T46:X46)</f>
        <v>78613.599110326904</v>
      </c>
      <c r="Z46" s="43"/>
      <c r="AA46" s="43"/>
      <c r="AB46" s="60">
        <v>71</v>
      </c>
      <c r="AC46" s="43" t="s">
        <v>213</v>
      </c>
      <c r="AD46" s="60">
        <v>391</v>
      </c>
      <c r="AE46" s="1" t="s">
        <v>214</v>
      </c>
      <c r="AF46" s="1" t="s">
        <v>25</v>
      </c>
      <c r="AG46" s="1" t="s">
        <v>27</v>
      </c>
      <c r="AH46" s="44">
        <v>90</v>
      </c>
      <c r="AI46" s="44">
        <v>90</v>
      </c>
      <c r="AJ46" s="44">
        <v>90</v>
      </c>
      <c r="AK46" s="44">
        <v>90</v>
      </c>
      <c r="AL46" s="44">
        <v>90</v>
      </c>
      <c r="AM46" s="44">
        <v>90</v>
      </c>
      <c r="AN46" s="45"/>
    </row>
    <row r="47" spans="1:40" ht="27" customHeight="1" x14ac:dyDescent="0.3">
      <c r="I47" s="2"/>
      <c r="T47" s="46">
        <f t="shared" ref="T47:Y47" si="1">SUM(T6:T46)</f>
        <v>184924.58236600002</v>
      </c>
      <c r="U47" s="46">
        <f t="shared" si="1"/>
        <v>1038808.2859752828</v>
      </c>
      <c r="V47" s="46">
        <f t="shared" si="1"/>
        <v>1367899.2026261559</v>
      </c>
      <c r="W47" s="46">
        <f t="shared" si="1"/>
        <v>1010295.3836322974</v>
      </c>
      <c r="X47" s="46">
        <f t="shared" si="1"/>
        <v>170415.78536354683</v>
      </c>
      <c r="Y47" s="46">
        <f t="shared" si="1"/>
        <v>3772343.2399632828</v>
      </c>
    </row>
    <row r="48" spans="1:40" x14ac:dyDescent="0.25">
      <c r="I48" s="2"/>
    </row>
    <row r="49" spans="24:25" x14ac:dyDescent="0.25">
      <c r="Y49" s="65">
        <f>Y47*1.0409</f>
        <v>3926632.0784777808</v>
      </c>
    </row>
    <row r="50" spans="24:25" x14ac:dyDescent="0.25">
      <c r="X50" s="8">
        <v>1.03</v>
      </c>
      <c r="Y50" s="65">
        <f>Y49*X50</f>
        <v>4044431.0408321144</v>
      </c>
    </row>
  </sheetData>
  <mergeCells count="198">
    <mergeCell ref="A2:F2"/>
    <mergeCell ref="A3:B3"/>
    <mergeCell ref="C3:D3"/>
    <mergeCell ref="E3:F3"/>
    <mergeCell ref="G3:H3"/>
    <mergeCell ref="I3:S3"/>
    <mergeCell ref="T3:X3"/>
    <mergeCell ref="Z3:AM3"/>
    <mergeCell ref="A5:A40"/>
    <mergeCell ref="B5:B40"/>
    <mergeCell ref="C5:C40"/>
    <mergeCell ref="D5:D40"/>
    <mergeCell ref="E5:E40"/>
    <mergeCell ref="F5:F40"/>
    <mergeCell ref="H6:H8"/>
    <mergeCell ref="I6:I7"/>
    <mergeCell ref="AL6:AL11"/>
    <mergeCell ref="AM6:AM11"/>
    <mergeCell ref="H14:H15"/>
    <mergeCell ref="H16:H17"/>
    <mergeCell ref="Z16:Z23"/>
    <mergeCell ref="AA16:AA23"/>
    <mergeCell ref="AB16:AB23"/>
    <mergeCell ref="AC16:AC23"/>
    <mergeCell ref="AN6:AN22"/>
    <mergeCell ref="H9:H11"/>
    <mergeCell ref="I9:I10"/>
    <mergeCell ref="H12:H13"/>
    <mergeCell ref="Z12:Z15"/>
    <mergeCell ref="AA12:AA15"/>
    <mergeCell ref="AB12:AB15"/>
    <mergeCell ref="AC12:AC15"/>
    <mergeCell ref="AF6:AF11"/>
    <mergeCell ref="AG6:AG11"/>
    <mergeCell ref="AH6:AH11"/>
    <mergeCell ref="AI6:AI11"/>
    <mergeCell ref="AJ6:AJ11"/>
    <mergeCell ref="AK6:AK11"/>
    <mergeCell ref="Z6:Z11"/>
    <mergeCell ref="AA6:AA11"/>
    <mergeCell ref="AB6:AB11"/>
    <mergeCell ref="AC6:AC11"/>
    <mergeCell ref="AD6:AD11"/>
    <mergeCell ref="AE6:AE11"/>
    <mergeCell ref="AJ12:AJ15"/>
    <mergeCell ref="AK12:AK15"/>
    <mergeCell ref="AL12:AL15"/>
    <mergeCell ref="AM12:AM15"/>
    <mergeCell ref="AD12:AD15"/>
    <mergeCell ref="AE12:AE15"/>
    <mergeCell ref="AF12:AF15"/>
    <mergeCell ref="AG12:AG15"/>
    <mergeCell ref="AH12:AH15"/>
    <mergeCell ref="AI12:AI15"/>
    <mergeCell ref="AJ16:AJ23"/>
    <mergeCell ref="AK16:AK23"/>
    <mergeCell ref="AL16:AL23"/>
    <mergeCell ref="AM16:AM23"/>
    <mergeCell ref="H18:H20"/>
    <mergeCell ref="I18:I19"/>
    <mergeCell ref="H21:H23"/>
    <mergeCell ref="I21:I22"/>
    <mergeCell ref="AD16:AD23"/>
    <mergeCell ref="AE16:AE23"/>
    <mergeCell ref="AF16:AF23"/>
    <mergeCell ref="AG16:AG23"/>
    <mergeCell ref="AH16:AH23"/>
    <mergeCell ref="AI16:AI23"/>
    <mergeCell ref="AJ24:AJ27"/>
    <mergeCell ref="AK24:AK27"/>
    <mergeCell ref="AL24:AL27"/>
    <mergeCell ref="AM24:AM27"/>
    <mergeCell ref="AN24:AN27"/>
    <mergeCell ref="H28:H31"/>
    <mergeCell ref="I28:I30"/>
    <mergeCell ref="Z28:Z32"/>
    <mergeCell ref="AA28:AA32"/>
    <mergeCell ref="AB28:AB32"/>
    <mergeCell ref="AD24:AD27"/>
    <mergeCell ref="AE24:AE27"/>
    <mergeCell ref="AF24:AF27"/>
    <mergeCell ref="AG24:AG27"/>
    <mergeCell ref="AH24:AH27"/>
    <mergeCell ref="AI24:AI27"/>
    <mergeCell ref="H24:H27"/>
    <mergeCell ref="I24:I26"/>
    <mergeCell ref="Z24:Z27"/>
    <mergeCell ref="AA24:AA27"/>
    <mergeCell ref="AB24:AB27"/>
    <mergeCell ref="AC24:AC27"/>
    <mergeCell ref="AI28:AI32"/>
    <mergeCell ref="AJ28:AJ32"/>
    <mergeCell ref="AK28:AK32"/>
    <mergeCell ref="AL28:AL32"/>
    <mergeCell ref="AM28:AM32"/>
    <mergeCell ref="AN28:AN32"/>
    <mergeCell ref="AC28:AC32"/>
    <mergeCell ref="AD28:AD32"/>
    <mergeCell ref="AE28:AE32"/>
    <mergeCell ref="AF28:AF32"/>
    <mergeCell ref="AG28:AG32"/>
    <mergeCell ref="AH28:AH32"/>
    <mergeCell ref="AJ34:AJ35"/>
    <mergeCell ref="AK34:AK35"/>
    <mergeCell ref="AL34:AL35"/>
    <mergeCell ref="AM34:AM35"/>
    <mergeCell ref="AN34:AN35"/>
    <mergeCell ref="H37:H38"/>
    <mergeCell ref="Z37:Z38"/>
    <mergeCell ref="AA37:AA38"/>
    <mergeCell ref="AB37:AB38"/>
    <mergeCell ref="AC37:AC38"/>
    <mergeCell ref="AD34:AD35"/>
    <mergeCell ref="AE34:AE35"/>
    <mergeCell ref="AF34:AF35"/>
    <mergeCell ref="AG34:AG35"/>
    <mergeCell ref="AH34:AH35"/>
    <mergeCell ref="AI34:AI35"/>
    <mergeCell ref="H33:H36"/>
    <mergeCell ref="I33:I36"/>
    <mergeCell ref="Z33:Z36"/>
    <mergeCell ref="AA33:AA36"/>
    <mergeCell ref="AB34:AB35"/>
    <mergeCell ref="AC34:AC35"/>
    <mergeCell ref="AJ37:AJ38"/>
    <mergeCell ref="AK37:AK38"/>
    <mergeCell ref="AL37:AL38"/>
    <mergeCell ref="AM37:AM38"/>
    <mergeCell ref="AN37:AN38"/>
    <mergeCell ref="H39:H40"/>
    <mergeCell ref="I39:I40"/>
    <mergeCell ref="Z39:Z40"/>
    <mergeCell ref="AA39:AA40"/>
    <mergeCell ref="AB39:AB40"/>
    <mergeCell ref="AD37:AD38"/>
    <mergeCell ref="AE37:AE38"/>
    <mergeCell ref="AF37:AF38"/>
    <mergeCell ref="AG37:AG38"/>
    <mergeCell ref="AH37:AH38"/>
    <mergeCell ref="AI37:AI38"/>
    <mergeCell ref="AI39:AI40"/>
    <mergeCell ref="AJ39:AJ40"/>
    <mergeCell ref="AK39:AK40"/>
    <mergeCell ref="AL39:AL40"/>
    <mergeCell ref="AM39:AM40"/>
    <mergeCell ref="AN39:AN40"/>
    <mergeCell ref="AC39:AC40"/>
    <mergeCell ref="AD39:AD40"/>
    <mergeCell ref="AE39:AE40"/>
    <mergeCell ref="AF39:AF40"/>
    <mergeCell ref="AG39:AG40"/>
    <mergeCell ref="AH39:AH40"/>
    <mergeCell ref="A41:A45"/>
    <mergeCell ref="B41:B45"/>
    <mergeCell ref="C41:C42"/>
    <mergeCell ref="D41:D42"/>
    <mergeCell ref="E41:E42"/>
    <mergeCell ref="F41:F42"/>
    <mergeCell ref="C43:C45"/>
    <mergeCell ref="D43:D45"/>
    <mergeCell ref="E43:E45"/>
    <mergeCell ref="F43:F45"/>
    <mergeCell ref="G43:G45"/>
    <mergeCell ref="H43:H45"/>
    <mergeCell ref="I43:I45"/>
    <mergeCell ref="Z43:Z45"/>
    <mergeCell ref="AA43:AA45"/>
    <mergeCell ref="AB43:AB45"/>
    <mergeCell ref="G41:G42"/>
    <mergeCell ref="H41:H42"/>
    <mergeCell ref="I41:I42"/>
    <mergeCell ref="Z41:Z42"/>
    <mergeCell ref="AA41:AA42"/>
    <mergeCell ref="AB41:AB42"/>
    <mergeCell ref="AL41:AL42"/>
    <mergeCell ref="AM41:AM42"/>
    <mergeCell ref="AN41:AN42"/>
    <mergeCell ref="AC41:AC42"/>
    <mergeCell ref="AD41:AD42"/>
    <mergeCell ref="AE41:AE42"/>
    <mergeCell ref="AF41:AF42"/>
    <mergeCell ref="AG41:AG42"/>
    <mergeCell ref="AH41:AH42"/>
    <mergeCell ref="AI41:AI42"/>
    <mergeCell ref="AJ41:AJ42"/>
    <mergeCell ref="AK41:AK42"/>
    <mergeCell ref="AI43:AI45"/>
    <mergeCell ref="AJ43:AJ45"/>
    <mergeCell ref="AK43:AK45"/>
    <mergeCell ref="AL43:AL45"/>
    <mergeCell ref="AM43:AM45"/>
    <mergeCell ref="AN43:AN45"/>
    <mergeCell ref="AC43:AC45"/>
    <mergeCell ref="AD43:AD45"/>
    <mergeCell ref="AE43:AE45"/>
    <mergeCell ref="AF43:AF45"/>
    <mergeCell ref="AG43:AG45"/>
    <mergeCell ref="AH43:AH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BT53"/>
  <sheetViews>
    <sheetView tabSelected="1" topLeftCell="G1" zoomScale="60" zoomScaleNormal="60" workbookViewId="0">
      <selection activeCell="K34" sqref="K34"/>
    </sheetView>
  </sheetViews>
  <sheetFormatPr baseColWidth="10" defaultRowHeight="15" x14ac:dyDescent="0.25"/>
  <cols>
    <col min="1" max="1" width="10.42578125" style="8" customWidth="1"/>
    <col min="2" max="2" width="12.28515625" style="8" customWidth="1"/>
    <col min="3" max="3" width="12.140625" style="8" customWidth="1"/>
    <col min="4" max="4" width="11.85546875" style="8" customWidth="1"/>
    <col min="5" max="5" width="11.42578125" style="8" customWidth="1"/>
    <col min="6" max="6" width="12.7109375" style="8" customWidth="1"/>
    <col min="7" max="7" width="17.140625" style="8" customWidth="1"/>
    <col min="8" max="8" width="42.85546875" style="8" customWidth="1"/>
    <col min="9" max="9" width="29.85546875" style="8" customWidth="1"/>
    <col min="10" max="10" width="11.28515625" style="8" customWidth="1"/>
    <col min="11" max="11" width="51" style="8" customWidth="1"/>
    <col min="12" max="12" width="11.28515625" style="8" customWidth="1"/>
    <col min="13" max="13" width="15.140625" style="8" customWidth="1"/>
    <col min="14" max="17" width="11.42578125" style="8" hidden="1" customWidth="1"/>
    <col min="18" max="18" width="17" style="8" hidden="1" customWidth="1"/>
    <col min="19" max="19" width="16.42578125" style="8" hidden="1" customWidth="1"/>
    <col min="20" max="20" width="11.42578125" style="8" hidden="1" customWidth="1"/>
    <col min="21" max="21" width="14.7109375" style="8" hidden="1" customWidth="1"/>
    <col min="22" max="22" width="16.7109375" style="8" hidden="1" customWidth="1"/>
    <col min="23" max="23" width="11.42578125" style="8" hidden="1" customWidth="1"/>
    <col min="24" max="24" width="11.42578125" style="8" customWidth="1"/>
    <col min="25" max="25" width="13.85546875" style="8" customWidth="1"/>
    <col min="26" max="28" width="11.42578125" style="8" hidden="1" customWidth="1"/>
    <col min="29" max="29" width="13.85546875" style="8" customWidth="1"/>
    <col min="30" max="33" width="14.28515625" style="8" hidden="1" customWidth="1"/>
    <col min="34" max="34" width="16.5703125" style="8" hidden="1" customWidth="1"/>
    <col min="35" max="35" width="17.85546875" style="8" hidden="1" customWidth="1"/>
    <col min="36" max="36" width="18.85546875" style="8" hidden="1" customWidth="1"/>
    <col min="37" max="37" width="14.140625" style="8" hidden="1" customWidth="1"/>
    <col min="38" max="41" width="16.5703125" style="8" hidden="1" customWidth="1"/>
    <col min="42" max="42" width="16" style="8" customWidth="1"/>
    <col min="43" max="44" width="16.5703125" style="8" customWidth="1"/>
    <col min="45" max="45" width="11.28515625" style="8" customWidth="1"/>
    <col min="46" max="46" width="15.28515625" style="8" customWidth="1"/>
    <col min="47" max="47" width="16.140625" style="8" customWidth="1"/>
    <col min="48" max="48" width="29.5703125" style="8" hidden="1" customWidth="1"/>
    <col min="49" max="49" width="20.42578125" style="8" hidden="1" customWidth="1"/>
    <col min="50" max="50" width="11.5703125" style="8" hidden="1" customWidth="1"/>
    <col min="51" max="51" width="27.140625" style="8" hidden="1" customWidth="1"/>
    <col min="52" max="52" width="11.42578125" style="8" hidden="1" customWidth="1"/>
    <col min="53" max="53" width="22.5703125" style="8" hidden="1" customWidth="1"/>
    <col min="54" max="54" width="11.42578125" style="8" hidden="1" customWidth="1"/>
    <col min="55" max="55" width="16.85546875" style="8" hidden="1" customWidth="1"/>
    <col min="56" max="56" width="11.42578125" style="8" hidden="1" customWidth="1"/>
    <col min="57" max="57" width="13" style="8" hidden="1" customWidth="1"/>
    <col min="58" max="59" width="11.42578125" style="8" hidden="1" customWidth="1"/>
    <col min="60" max="60" width="13.42578125" style="8" hidden="1" customWidth="1"/>
    <col min="61" max="63" width="11.42578125" style="8" hidden="1" customWidth="1"/>
    <col min="64" max="64" width="3.5703125" style="8" hidden="1" customWidth="1"/>
    <col min="65" max="65" width="11.42578125" style="8" customWidth="1"/>
    <col min="66" max="66" width="13.7109375" style="8" customWidth="1"/>
    <col min="67" max="68" width="11.42578125" style="8" customWidth="1"/>
    <col min="69" max="69" width="10" style="8" customWidth="1"/>
    <col min="70" max="70" width="11.85546875" style="8" customWidth="1"/>
    <col min="71" max="71" width="137.7109375" style="8" customWidth="1"/>
    <col min="72" max="16384" width="11.42578125" style="8"/>
  </cols>
  <sheetData>
    <row r="2" spans="1:72" ht="26.25" x14ac:dyDescent="0.25">
      <c r="A2" s="117" t="s">
        <v>47</v>
      </c>
      <c r="B2" s="117"/>
      <c r="C2" s="117"/>
      <c r="D2" s="117"/>
      <c r="E2" s="117"/>
      <c r="F2" s="117"/>
      <c r="G2" s="4"/>
      <c r="H2" s="5"/>
    </row>
    <row r="3" spans="1:72" ht="65.25" customHeight="1" x14ac:dyDescent="0.25">
      <c r="A3" s="118" t="s">
        <v>48</v>
      </c>
      <c r="B3" s="119"/>
      <c r="C3" s="118" t="s">
        <v>49</v>
      </c>
      <c r="D3" s="119"/>
      <c r="E3" s="118" t="s">
        <v>50</v>
      </c>
      <c r="F3" s="119"/>
      <c r="G3" s="120" t="s">
        <v>211</v>
      </c>
      <c r="H3" s="120"/>
      <c r="I3" s="304" t="s">
        <v>45</v>
      </c>
      <c r="J3" s="306"/>
      <c r="K3" s="304"/>
      <c r="L3" s="304"/>
      <c r="M3" s="304"/>
      <c r="N3" s="304"/>
      <c r="O3" s="304"/>
      <c r="P3" s="304"/>
      <c r="Q3" s="304"/>
      <c r="R3" s="304"/>
      <c r="S3" s="304"/>
      <c r="T3" s="304"/>
      <c r="U3" s="304"/>
      <c r="V3" s="304"/>
      <c r="W3" s="304"/>
      <c r="X3" s="304"/>
      <c r="Y3" s="304"/>
      <c r="Z3" s="304"/>
      <c r="AA3" s="305"/>
      <c r="AB3" s="305"/>
      <c r="AC3" s="53"/>
      <c r="AD3" s="120" t="s">
        <v>212</v>
      </c>
      <c r="AE3" s="120"/>
      <c r="AF3" s="120"/>
      <c r="AG3" s="120"/>
      <c r="AH3" s="120"/>
      <c r="AI3" s="120"/>
      <c r="AJ3" s="120"/>
      <c r="AK3" s="120"/>
      <c r="AL3" s="120"/>
      <c r="AM3" s="120"/>
      <c r="AN3" s="120"/>
      <c r="AO3" s="120"/>
      <c r="AP3" s="120"/>
      <c r="AQ3" s="120"/>
      <c r="AR3" s="120"/>
      <c r="AS3" s="120"/>
      <c r="AT3" s="120"/>
      <c r="AU3" s="9" t="s">
        <v>28</v>
      </c>
      <c r="AV3" s="121" t="s">
        <v>226</v>
      </c>
      <c r="AW3" s="300"/>
      <c r="AX3" s="300"/>
      <c r="AY3" s="300"/>
      <c r="AZ3" s="300"/>
      <c r="BA3" s="300"/>
      <c r="BB3" s="300"/>
      <c r="BC3" s="300"/>
      <c r="BD3" s="300"/>
      <c r="BE3" s="300"/>
      <c r="BF3" s="300"/>
      <c r="BG3" s="300"/>
      <c r="BH3" s="300"/>
      <c r="BI3" s="300"/>
      <c r="BJ3" s="300"/>
      <c r="BK3" s="300"/>
      <c r="BL3" s="300"/>
      <c r="BM3" s="300"/>
      <c r="BN3" s="300"/>
      <c r="BO3" s="300"/>
      <c r="BP3" s="300"/>
      <c r="BQ3" s="300"/>
      <c r="BR3" s="300"/>
      <c r="BS3" s="301"/>
    </row>
    <row r="4" spans="1:72" ht="85.5" customHeight="1" thickBot="1" x14ac:dyDescent="0.3">
      <c r="A4" s="3" t="s">
        <v>51</v>
      </c>
      <c r="B4" s="3" t="s">
        <v>52</v>
      </c>
      <c r="C4" s="3" t="s">
        <v>51</v>
      </c>
      <c r="D4" s="3" t="s">
        <v>52</v>
      </c>
      <c r="E4" s="3" t="s">
        <v>51</v>
      </c>
      <c r="F4" s="3" t="s">
        <v>53</v>
      </c>
      <c r="G4" s="3" t="s">
        <v>51</v>
      </c>
      <c r="H4" s="6" t="s">
        <v>53</v>
      </c>
      <c r="I4" s="3" t="s">
        <v>18</v>
      </c>
      <c r="J4" s="307" t="s">
        <v>37</v>
      </c>
      <c r="K4" s="168" t="s">
        <v>19</v>
      </c>
      <c r="L4" s="302" t="s">
        <v>20</v>
      </c>
      <c r="M4" s="168" t="s">
        <v>21</v>
      </c>
      <c r="N4" s="168" t="s">
        <v>217</v>
      </c>
      <c r="O4" s="168" t="s">
        <v>218</v>
      </c>
      <c r="P4" s="168" t="s">
        <v>248</v>
      </c>
      <c r="Q4" s="168" t="s">
        <v>86</v>
      </c>
      <c r="R4" s="168" t="s">
        <v>225</v>
      </c>
      <c r="S4" s="168" t="s">
        <v>229</v>
      </c>
      <c r="T4" s="168" t="s">
        <v>87</v>
      </c>
      <c r="U4" s="168" t="s">
        <v>235</v>
      </c>
      <c r="V4" s="168" t="s">
        <v>246</v>
      </c>
      <c r="W4" s="168" t="s">
        <v>88</v>
      </c>
      <c r="X4" s="169" t="s">
        <v>238</v>
      </c>
      <c r="Y4" s="169" t="s">
        <v>257</v>
      </c>
      <c r="Z4" s="168" t="s">
        <v>89</v>
      </c>
      <c r="AA4" s="168" t="s">
        <v>239</v>
      </c>
      <c r="AB4" s="168" t="s">
        <v>22</v>
      </c>
      <c r="AC4" s="170" t="s">
        <v>247</v>
      </c>
      <c r="AD4" s="171">
        <v>2016</v>
      </c>
      <c r="AE4" s="171" t="s">
        <v>219</v>
      </c>
      <c r="AF4" s="171" t="s">
        <v>220</v>
      </c>
      <c r="AG4" s="171" t="s">
        <v>221</v>
      </c>
      <c r="AH4" s="168">
        <v>2017</v>
      </c>
      <c r="AI4" s="168" t="s">
        <v>231</v>
      </c>
      <c r="AJ4" s="168" t="s">
        <v>232</v>
      </c>
      <c r="AK4" s="168" t="s">
        <v>221</v>
      </c>
      <c r="AL4" s="171">
        <v>2018</v>
      </c>
      <c r="AM4" s="168" t="s">
        <v>250</v>
      </c>
      <c r="AN4" s="168" t="s">
        <v>232</v>
      </c>
      <c r="AO4" s="168" t="s">
        <v>221</v>
      </c>
      <c r="AP4" s="172">
        <v>2019</v>
      </c>
      <c r="AQ4" s="169" t="s">
        <v>255</v>
      </c>
      <c r="AR4" s="169" t="s">
        <v>256</v>
      </c>
      <c r="AS4" s="168" t="s">
        <v>221</v>
      </c>
      <c r="AT4" s="171">
        <v>2020</v>
      </c>
      <c r="AU4" s="173" t="s">
        <v>162</v>
      </c>
      <c r="AV4" s="174" t="s">
        <v>163</v>
      </c>
      <c r="AW4" s="174" t="s">
        <v>164</v>
      </c>
      <c r="AX4" s="174" t="s">
        <v>30</v>
      </c>
      <c r="AY4" s="174" t="s">
        <v>191</v>
      </c>
      <c r="AZ4" s="174" t="s">
        <v>30</v>
      </c>
      <c r="BA4" s="174" t="s">
        <v>208</v>
      </c>
      <c r="BB4" s="174" t="s">
        <v>31</v>
      </c>
      <c r="BC4" s="174" t="s">
        <v>21</v>
      </c>
      <c r="BD4" s="174" t="s">
        <v>34</v>
      </c>
      <c r="BE4" s="174" t="s">
        <v>222</v>
      </c>
      <c r="BF4" s="174" t="s">
        <v>170</v>
      </c>
      <c r="BG4" s="168" t="s">
        <v>223</v>
      </c>
      <c r="BH4" s="168" t="s">
        <v>230</v>
      </c>
      <c r="BI4" s="174" t="s">
        <v>236</v>
      </c>
      <c r="BJ4" s="174" t="s">
        <v>237</v>
      </c>
      <c r="BK4" s="174" t="s">
        <v>249</v>
      </c>
      <c r="BL4" s="174" t="s">
        <v>241</v>
      </c>
      <c r="BM4" s="175" t="s">
        <v>240</v>
      </c>
      <c r="BN4" s="175" t="s">
        <v>258</v>
      </c>
      <c r="BO4" s="174" t="s">
        <v>242</v>
      </c>
      <c r="BP4" s="174" t="s">
        <v>243</v>
      </c>
      <c r="BQ4" s="174" t="s">
        <v>251</v>
      </c>
      <c r="BR4" s="303" t="s">
        <v>252</v>
      </c>
      <c r="BS4" s="175" t="s">
        <v>259</v>
      </c>
    </row>
    <row r="5" spans="1:72" ht="97.5" customHeight="1" thickBot="1" x14ac:dyDescent="0.3">
      <c r="A5" s="85" t="s">
        <v>54</v>
      </c>
      <c r="B5" s="81" t="s">
        <v>55</v>
      </c>
      <c r="C5" s="81">
        <v>13</v>
      </c>
      <c r="D5" s="81" t="s">
        <v>46</v>
      </c>
      <c r="E5" s="81">
        <v>133</v>
      </c>
      <c r="F5" s="81" t="s">
        <v>46</v>
      </c>
      <c r="G5" s="50" t="s">
        <v>44</v>
      </c>
      <c r="H5" s="50" t="s">
        <v>44</v>
      </c>
      <c r="I5" s="71" t="s">
        <v>44</v>
      </c>
      <c r="J5" s="308" t="s">
        <v>44</v>
      </c>
      <c r="K5" s="176" t="s">
        <v>44</v>
      </c>
      <c r="L5" s="176" t="s">
        <v>44</v>
      </c>
      <c r="M5" s="176" t="s">
        <v>44</v>
      </c>
      <c r="N5" s="176" t="s">
        <v>44</v>
      </c>
      <c r="O5" s="176" t="s">
        <v>44</v>
      </c>
      <c r="P5" s="176" t="s">
        <v>44</v>
      </c>
      <c r="Q5" s="176" t="s">
        <v>44</v>
      </c>
      <c r="R5" s="177" t="s">
        <v>44</v>
      </c>
      <c r="S5" s="177" t="s">
        <v>44</v>
      </c>
      <c r="T5" s="176" t="s">
        <v>44</v>
      </c>
      <c r="U5" s="177" t="s">
        <v>44</v>
      </c>
      <c r="V5" s="177" t="s">
        <v>44</v>
      </c>
      <c r="W5" s="176" t="s">
        <v>44</v>
      </c>
      <c r="X5" s="178" t="s">
        <v>44</v>
      </c>
      <c r="Y5" s="178" t="s">
        <v>44</v>
      </c>
      <c r="Z5" s="176" t="s">
        <v>44</v>
      </c>
      <c r="AA5" s="176"/>
      <c r="AB5" s="176" t="s">
        <v>44</v>
      </c>
      <c r="AC5" s="179" t="s">
        <v>44</v>
      </c>
      <c r="AD5" s="176" t="s">
        <v>44</v>
      </c>
      <c r="AE5" s="176" t="s">
        <v>44</v>
      </c>
      <c r="AF5" s="176" t="s">
        <v>44</v>
      </c>
      <c r="AG5" s="176" t="s">
        <v>44</v>
      </c>
      <c r="AH5" s="177" t="s">
        <v>44</v>
      </c>
      <c r="AI5" s="177" t="s">
        <v>44</v>
      </c>
      <c r="AJ5" s="177" t="s">
        <v>44</v>
      </c>
      <c r="AK5" s="177" t="s">
        <v>44</v>
      </c>
      <c r="AL5" s="176" t="s">
        <v>44</v>
      </c>
      <c r="AM5" s="176" t="s">
        <v>44</v>
      </c>
      <c r="AN5" s="176" t="s">
        <v>44</v>
      </c>
      <c r="AO5" s="176" t="s">
        <v>44</v>
      </c>
      <c r="AP5" s="178" t="s">
        <v>44</v>
      </c>
      <c r="AQ5" s="178" t="s">
        <v>44</v>
      </c>
      <c r="AR5" s="178" t="s">
        <v>44</v>
      </c>
      <c r="AS5" s="176" t="s">
        <v>44</v>
      </c>
      <c r="AT5" s="176" t="s">
        <v>44</v>
      </c>
      <c r="AU5" s="176" t="s">
        <v>44</v>
      </c>
      <c r="AV5" s="180" t="s">
        <v>165</v>
      </c>
      <c r="AW5" s="180" t="s">
        <v>166</v>
      </c>
      <c r="AX5" s="177">
        <v>507</v>
      </c>
      <c r="AY5" s="180" t="s">
        <v>167</v>
      </c>
      <c r="AZ5" s="177">
        <v>514</v>
      </c>
      <c r="BA5" s="176" t="s">
        <v>168</v>
      </c>
      <c r="BB5" s="176" t="s">
        <v>169</v>
      </c>
      <c r="BC5" s="176" t="s">
        <v>42</v>
      </c>
      <c r="BD5" s="181">
        <v>444</v>
      </c>
      <c r="BE5" s="181">
        <v>443.38</v>
      </c>
      <c r="BF5" s="181">
        <v>447</v>
      </c>
      <c r="BG5" s="181">
        <v>447</v>
      </c>
      <c r="BH5" s="182">
        <v>428.16</v>
      </c>
      <c r="BI5" s="181">
        <v>449</v>
      </c>
      <c r="BJ5" s="181">
        <v>436</v>
      </c>
      <c r="BK5" s="181">
        <v>441.53</v>
      </c>
      <c r="BL5" s="181">
        <v>452</v>
      </c>
      <c r="BM5" s="183">
        <v>441</v>
      </c>
      <c r="BN5" s="183">
        <v>71.7</v>
      </c>
      <c r="BO5" s="181">
        <v>454</v>
      </c>
      <c r="BP5" s="181"/>
      <c r="BQ5" s="181">
        <v>454</v>
      </c>
      <c r="BR5" s="181">
        <f>BK5</f>
        <v>441.53</v>
      </c>
      <c r="BS5" s="184" t="s">
        <v>271</v>
      </c>
    </row>
    <row r="6" spans="1:72" ht="42" customHeight="1" x14ac:dyDescent="0.25">
      <c r="A6" s="86"/>
      <c r="B6" s="88"/>
      <c r="C6" s="88"/>
      <c r="D6" s="88"/>
      <c r="E6" s="88"/>
      <c r="F6" s="88"/>
      <c r="G6" s="50">
        <v>7338</v>
      </c>
      <c r="H6" s="107" t="s">
        <v>102</v>
      </c>
      <c r="I6" s="165" t="s">
        <v>16</v>
      </c>
      <c r="J6" s="309" t="s">
        <v>103</v>
      </c>
      <c r="K6" s="192" t="s">
        <v>106</v>
      </c>
      <c r="L6" s="193" t="s">
        <v>24</v>
      </c>
      <c r="M6" s="194" t="s">
        <v>26</v>
      </c>
      <c r="N6" s="194">
        <v>5.7625809945323327</v>
      </c>
      <c r="O6" s="194">
        <v>0.94</v>
      </c>
      <c r="P6" s="194">
        <v>0</v>
      </c>
      <c r="Q6" s="194">
        <v>35.192917183453318</v>
      </c>
      <c r="R6" s="194">
        <v>12</v>
      </c>
      <c r="S6" s="194">
        <v>2.0699999999999998</v>
      </c>
      <c r="T6" s="194">
        <v>26.784247744971466</v>
      </c>
      <c r="U6" s="194">
        <v>8.65</v>
      </c>
      <c r="V6" s="194">
        <v>6.04</v>
      </c>
      <c r="W6" s="194">
        <v>5.9002540770428924</v>
      </c>
      <c r="X6" s="195">
        <v>13.67</v>
      </c>
      <c r="Y6" s="195">
        <v>0</v>
      </c>
      <c r="Z6" s="194">
        <v>0</v>
      </c>
      <c r="AA6" s="194"/>
      <c r="AB6" s="194">
        <v>73.640000000000015</v>
      </c>
      <c r="AC6" s="195">
        <f>P6+S6+V6+Y6</f>
        <v>8.11</v>
      </c>
      <c r="AD6" s="196">
        <v>1505.780861</v>
      </c>
      <c r="AE6" s="196">
        <v>1505.78</v>
      </c>
      <c r="AF6" s="196">
        <v>1351.87</v>
      </c>
      <c r="AG6" s="197">
        <f t="shared" ref="AG6:AG15" si="0">AF6/AE6</f>
        <v>0.89778719334829782</v>
      </c>
      <c r="AH6" s="196">
        <v>11518.939199038499</v>
      </c>
      <c r="AI6" s="196">
        <v>9629.7259525410718</v>
      </c>
      <c r="AJ6" s="196">
        <v>3662.8254145451056</v>
      </c>
      <c r="AK6" s="197">
        <f>AJ6/AI6</f>
        <v>0.38036652679389771</v>
      </c>
      <c r="AL6" s="196">
        <v>11282.599751493701</v>
      </c>
      <c r="AM6" s="196">
        <v>3811.5708638976389</v>
      </c>
      <c r="AN6" s="196">
        <v>3806.5424338395628</v>
      </c>
      <c r="AO6" s="197">
        <f t="shared" ref="AO6:AO8" si="1">AN6/AM6</f>
        <v>0.99868074601322399</v>
      </c>
      <c r="AP6" s="198">
        <v>2162.7797226774101</v>
      </c>
      <c r="AQ6" s="198">
        <v>28012.191288726146</v>
      </c>
      <c r="AR6" s="198">
        <v>3991.5790592988842</v>
      </c>
      <c r="AS6" s="197">
        <f>AR6/AQ6</f>
        <v>0.14249435248235451</v>
      </c>
      <c r="AT6" s="196">
        <v>0</v>
      </c>
      <c r="AU6" s="196">
        <f>AD6+AH6+AL6+AP6+AT6</f>
        <v>26470.09953420961</v>
      </c>
      <c r="AV6" s="199" t="s">
        <v>33</v>
      </c>
      <c r="AW6" s="200" t="s">
        <v>189</v>
      </c>
      <c r="AX6" s="200">
        <v>511</v>
      </c>
      <c r="AY6" s="199" t="s">
        <v>190</v>
      </c>
      <c r="AZ6" s="201">
        <v>518</v>
      </c>
      <c r="BA6" s="200" t="s">
        <v>192</v>
      </c>
      <c r="BB6" s="200" t="s">
        <v>24</v>
      </c>
      <c r="BC6" s="148" t="s">
        <v>26</v>
      </c>
      <c r="BD6" s="200">
        <v>6.91</v>
      </c>
      <c r="BE6" s="200">
        <v>0</v>
      </c>
      <c r="BF6" s="200">
        <v>41.4</v>
      </c>
      <c r="BG6" s="202">
        <f>R6+R9</f>
        <v>21.67</v>
      </c>
      <c r="BH6" s="202">
        <f>S6+S9</f>
        <v>5.6899999999999995</v>
      </c>
      <c r="BI6" s="200">
        <v>30.25</v>
      </c>
      <c r="BJ6" s="202">
        <f>U6+U9</f>
        <v>21.03</v>
      </c>
      <c r="BK6" s="202">
        <f>V6+V9</f>
        <v>16.169999999999998</v>
      </c>
      <c r="BL6" s="200">
        <v>13.25</v>
      </c>
      <c r="BM6" s="203">
        <v>28.07</v>
      </c>
      <c r="BN6" s="204">
        <f>Y6+Y9+Y24+Y25</f>
        <v>5.73</v>
      </c>
      <c r="BO6" s="200">
        <v>0</v>
      </c>
      <c r="BP6" s="199">
        <v>41.88</v>
      </c>
      <c r="BQ6" s="200">
        <f>BD6+BF6+BI6+BL6+BO6</f>
        <v>91.81</v>
      </c>
      <c r="BR6" s="202">
        <f>BE6+BH6+BK6+BN6</f>
        <v>27.59</v>
      </c>
      <c r="BS6" s="205" t="s">
        <v>260</v>
      </c>
      <c r="BT6" s="297">
        <f>BN6/BM6</f>
        <v>0.20413252582828645</v>
      </c>
    </row>
    <row r="7" spans="1:72" ht="80.25" customHeight="1" x14ac:dyDescent="0.25">
      <c r="A7" s="86"/>
      <c r="B7" s="88"/>
      <c r="C7" s="88"/>
      <c r="D7" s="88"/>
      <c r="E7" s="88"/>
      <c r="F7" s="88"/>
      <c r="G7" s="50">
        <v>7338</v>
      </c>
      <c r="H7" s="108"/>
      <c r="I7" s="166"/>
      <c r="J7" s="310" t="s">
        <v>104</v>
      </c>
      <c r="K7" s="206" t="s">
        <v>107</v>
      </c>
      <c r="L7" s="207" t="s">
        <v>25</v>
      </c>
      <c r="M7" s="208" t="s">
        <v>27</v>
      </c>
      <c r="N7" s="208">
        <v>100</v>
      </c>
      <c r="O7" s="208">
        <v>100</v>
      </c>
      <c r="P7" s="208">
        <v>92.69</v>
      </c>
      <c r="Q7" s="208">
        <v>100</v>
      </c>
      <c r="R7" s="208">
        <v>100</v>
      </c>
      <c r="S7" s="208">
        <v>85.89</v>
      </c>
      <c r="T7" s="208">
        <v>100</v>
      </c>
      <c r="U7" s="208">
        <v>100</v>
      </c>
      <c r="V7" s="208">
        <v>95.5</v>
      </c>
      <c r="W7" s="208">
        <v>100</v>
      </c>
      <c r="X7" s="209">
        <v>100</v>
      </c>
      <c r="Y7" s="209">
        <v>0</v>
      </c>
      <c r="Z7" s="208">
        <v>100</v>
      </c>
      <c r="AA7" s="208"/>
      <c r="AB7" s="208">
        <v>100</v>
      </c>
      <c r="AC7" s="210">
        <f>Y7</f>
        <v>0</v>
      </c>
      <c r="AD7" s="211">
        <v>0</v>
      </c>
      <c r="AE7" s="211">
        <v>1525</v>
      </c>
      <c r="AF7" s="211">
        <v>1413.55</v>
      </c>
      <c r="AG7" s="212">
        <f t="shared" si="0"/>
        <v>0.92691803278688523</v>
      </c>
      <c r="AH7" s="211">
        <v>47.924999999999997</v>
      </c>
      <c r="AI7" s="213" t="s">
        <v>44</v>
      </c>
      <c r="AJ7" s="213" t="s">
        <v>44</v>
      </c>
      <c r="AK7" s="212" t="s">
        <v>44</v>
      </c>
      <c r="AL7" s="211">
        <v>6390</v>
      </c>
      <c r="AM7" s="211">
        <v>871.88370989953421</v>
      </c>
      <c r="AN7" s="211">
        <v>851.12560549546049</v>
      </c>
      <c r="AO7" s="212">
        <f t="shared" si="1"/>
        <v>0.97619165931375684</v>
      </c>
      <c r="AP7" s="214">
        <v>3674.25</v>
      </c>
      <c r="AQ7" s="214">
        <v>2789.3440895345084</v>
      </c>
      <c r="AR7" s="214">
        <v>0</v>
      </c>
      <c r="AS7" s="212">
        <f t="shared" ref="AS7:AS48" si="2">AR7/AQ7</f>
        <v>0</v>
      </c>
      <c r="AT7" s="211">
        <v>3195</v>
      </c>
      <c r="AU7" s="211">
        <f t="shared" ref="AU7:AU48" si="3">AD7+AH7+AL7+AP7+AT7</f>
        <v>13307.174999999999</v>
      </c>
      <c r="AV7" s="215"/>
      <c r="AW7" s="216"/>
      <c r="AX7" s="216"/>
      <c r="AY7" s="215"/>
      <c r="AZ7" s="217"/>
      <c r="BA7" s="216"/>
      <c r="BB7" s="216"/>
      <c r="BC7" s="115"/>
      <c r="BD7" s="216"/>
      <c r="BE7" s="216"/>
      <c r="BF7" s="216"/>
      <c r="BG7" s="216"/>
      <c r="BH7" s="216"/>
      <c r="BI7" s="216"/>
      <c r="BJ7" s="216"/>
      <c r="BK7" s="216"/>
      <c r="BL7" s="216"/>
      <c r="BM7" s="218"/>
      <c r="BN7" s="218"/>
      <c r="BO7" s="216"/>
      <c r="BP7" s="215"/>
      <c r="BQ7" s="216"/>
      <c r="BR7" s="216"/>
      <c r="BS7" s="219"/>
      <c r="BT7" s="298"/>
    </row>
    <row r="8" spans="1:72" ht="84" customHeight="1" x14ac:dyDescent="0.25">
      <c r="A8" s="86"/>
      <c r="B8" s="88"/>
      <c r="C8" s="88"/>
      <c r="D8" s="88"/>
      <c r="E8" s="88"/>
      <c r="F8" s="88"/>
      <c r="G8" s="50">
        <v>7338</v>
      </c>
      <c r="H8" s="106"/>
      <c r="I8" s="167" t="s">
        <v>17</v>
      </c>
      <c r="J8" s="310" t="s">
        <v>105</v>
      </c>
      <c r="K8" s="206" t="s">
        <v>108</v>
      </c>
      <c r="L8" s="207" t="s">
        <v>25</v>
      </c>
      <c r="M8" s="208" t="s">
        <v>27</v>
      </c>
      <c r="N8" s="208">
        <v>100</v>
      </c>
      <c r="O8" s="208">
        <v>100</v>
      </c>
      <c r="P8" s="208">
        <v>84.09</v>
      </c>
      <c r="Q8" s="208">
        <v>100</v>
      </c>
      <c r="R8" s="208">
        <v>100</v>
      </c>
      <c r="S8" s="208">
        <v>81.25</v>
      </c>
      <c r="T8" s="208">
        <v>100</v>
      </c>
      <c r="U8" s="208">
        <v>100</v>
      </c>
      <c r="V8" s="208">
        <v>100</v>
      </c>
      <c r="W8" s="208">
        <v>100</v>
      </c>
      <c r="X8" s="209">
        <v>100</v>
      </c>
      <c r="Y8" s="209">
        <v>2.74</v>
      </c>
      <c r="Z8" s="208">
        <v>100</v>
      </c>
      <c r="AA8" s="208"/>
      <c r="AB8" s="208">
        <v>100</v>
      </c>
      <c r="AC8" s="210">
        <f>Y8</f>
        <v>2.74</v>
      </c>
      <c r="AD8" s="211">
        <v>634.19478000000004</v>
      </c>
      <c r="AE8" s="211">
        <v>782.2</v>
      </c>
      <c r="AF8" s="211">
        <v>712.93</v>
      </c>
      <c r="AG8" s="212">
        <f t="shared" si="0"/>
        <v>0.91144208642290958</v>
      </c>
      <c r="AH8" s="211">
        <v>1800.54825769231</v>
      </c>
      <c r="AI8" s="211">
        <v>2072.2112806225382</v>
      </c>
      <c r="AJ8" s="211">
        <v>1895.5129455279086</v>
      </c>
      <c r="AK8" s="212">
        <f>AJ8/AI8</f>
        <v>0.91472957572089586</v>
      </c>
      <c r="AL8" s="211">
        <v>1767.5155754294201</v>
      </c>
      <c r="AM8" s="211">
        <v>2565.445430562228</v>
      </c>
      <c r="AN8" s="211">
        <v>2449.3971530481981</v>
      </c>
      <c r="AO8" s="212">
        <f t="shared" si="1"/>
        <v>0.95476486222176338</v>
      </c>
      <c r="AP8" s="214">
        <v>583.70297172393498</v>
      </c>
      <c r="AQ8" s="214">
        <v>5428.3610506487239</v>
      </c>
      <c r="AR8" s="214">
        <v>340.90308464798153</v>
      </c>
      <c r="AS8" s="212">
        <f t="shared" si="2"/>
        <v>6.2800370400425271E-2</v>
      </c>
      <c r="AT8" s="211">
        <v>319.5</v>
      </c>
      <c r="AU8" s="211">
        <f t="shared" si="3"/>
        <v>5105.4615848456651</v>
      </c>
      <c r="AV8" s="215"/>
      <c r="AW8" s="216"/>
      <c r="AX8" s="216"/>
      <c r="AY8" s="215"/>
      <c r="AZ8" s="217"/>
      <c r="BA8" s="216"/>
      <c r="BB8" s="216"/>
      <c r="BC8" s="115"/>
      <c r="BD8" s="216"/>
      <c r="BE8" s="216"/>
      <c r="BF8" s="216"/>
      <c r="BG8" s="216"/>
      <c r="BH8" s="216"/>
      <c r="BI8" s="216"/>
      <c r="BJ8" s="216"/>
      <c r="BK8" s="216"/>
      <c r="BL8" s="216"/>
      <c r="BM8" s="218"/>
      <c r="BN8" s="218"/>
      <c r="BO8" s="216"/>
      <c r="BP8" s="215"/>
      <c r="BQ8" s="216"/>
      <c r="BR8" s="216"/>
      <c r="BS8" s="219"/>
      <c r="BT8" s="298"/>
    </row>
    <row r="9" spans="1:72" ht="58.5" customHeight="1" x14ac:dyDescent="0.25">
      <c r="A9" s="86"/>
      <c r="B9" s="88"/>
      <c r="C9" s="88"/>
      <c r="D9" s="88"/>
      <c r="E9" s="88"/>
      <c r="F9" s="88"/>
      <c r="G9" s="50">
        <v>7334</v>
      </c>
      <c r="H9" s="107" t="s">
        <v>112</v>
      </c>
      <c r="I9" s="165" t="s">
        <v>16</v>
      </c>
      <c r="J9" s="311" t="s">
        <v>113</v>
      </c>
      <c r="K9" s="206" t="s">
        <v>109</v>
      </c>
      <c r="L9" s="207" t="s">
        <v>24</v>
      </c>
      <c r="M9" s="208" t="s">
        <v>26</v>
      </c>
      <c r="N9" s="208">
        <v>1.1499999999999999</v>
      </c>
      <c r="O9" s="208">
        <v>0.01</v>
      </c>
      <c r="P9" s="208">
        <v>0</v>
      </c>
      <c r="Q9" s="208">
        <v>7.51</v>
      </c>
      <c r="R9" s="208">
        <v>9.67</v>
      </c>
      <c r="S9" s="208">
        <v>3.62</v>
      </c>
      <c r="T9" s="208">
        <v>6.27</v>
      </c>
      <c r="U9" s="208">
        <v>12.379999999999999</v>
      </c>
      <c r="V9" s="208">
        <v>10.129999999999999</v>
      </c>
      <c r="W9" s="208">
        <v>3.24</v>
      </c>
      <c r="X9" s="220">
        <v>4.42</v>
      </c>
      <c r="Y9" s="220">
        <v>1.3499999999999999</v>
      </c>
      <c r="Z9" s="208">
        <v>0</v>
      </c>
      <c r="AA9" s="208"/>
      <c r="AB9" s="208">
        <v>18.170000000000002</v>
      </c>
      <c r="AC9" s="220">
        <f>P9+S9+V9+Y9</f>
        <v>15.1</v>
      </c>
      <c r="AD9" s="211">
        <v>15060.851725</v>
      </c>
      <c r="AE9" s="211">
        <v>23454.13</v>
      </c>
      <c r="AF9" s="211">
        <v>16597.47</v>
      </c>
      <c r="AG9" s="212">
        <f t="shared" si="0"/>
        <v>0.70765660461505075</v>
      </c>
      <c r="AH9" s="211">
        <v>41327.955959183098</v>
      </c>
      <c r="AI9" s="211">
        <v>45869.172129887607</v>
      </c>
      <c r="AJ9" s="211">
        <v>42842.972600634072</v>
      </c>
      <c r="AK9" s="212">
        <f>AJ9/AI9</f>
        <v>0.93402541644561943</v>
      </c>
      <c r="AL9" s="211">
        <v>44675.720161324301</v>
      </c>
      <c r="AM9" s="211">
        <v>63252.753906231446</v>
      </c>
      <c r="AN9" s="211">
        <v>59220.516054264473</v>
      </c>
      <c r="AO9" s="212">
        <f t="shared" ref="AO9:AO19" si="4">AN9/AM9</f>
        <v>0.93625197951152395</v>
      </c>
      <c r="AP9" s="214">
        <v>31421.857850142798</v>
      </c>
      <c r="AQ9" s="214">
        <v>61372.566982588192</v>
      </c>
      <c r="AR9" s="214">
        <v>31372.58339703516</v>
      </c>
      <c r="AS9" s="212">
        <f t="shared" si="2"/>
        <v>0.51118251915282886</v>
      </c>
      <c r="AT9" s="211">
        <v>0</v>
      </c>
      <c r="AU9" s="211">
        <f t="shared" si="3"/>
        <v>132486.38569565018</v>
      </c>
      <c r="AV9" s="215"/>
      <c r="AW9" s="216"/>
      <c r="AX9" s="216"/>
      <c r="AY9" s="215"/>
      <c r="AZ9" s="217"/>
      <c r="BA9" s="216"/>
      <c r="BB9" s="216"/>
      <c r="BC9" s="115"/>
      <c r="BD9" s="216"/>
      <c r="BE9" s="216"/>
      <c r="BF9" s="216"/>
      <c r="BG9" s="216"/>
      <c r="BH9" s="216"/>
      <c r="BI9" s="216"/>
      <c r="BJ9" s="216"/>
      <c r="BK9" s="216"/>
      <c r="BL9" s="216"/>
      <c r="BM9" s="218"/>
      <c r="BN9" s="218"/>
      <c r="BO9" s="216"/>
      <c r="BP9" s="215"/>
      <c r="BQ9" s="216"/>
      <c r="BR9" s="216"/>
      <c r="BS9" s="219"/>
      <c r="BT9" s="298"/>
    </row>
    <row r="10" spans="1:72" ht="90" x14ac:dyDescent="0.25">
      <c r="A10" s="86"/>
      <c r="B10" s="88"/>
      <c r="C10" s="88"/>
      <c r="D10" s="88"/>
      <c r="E10" s="88"/>
      <c r="F10" s="88"/>
      <c r="G10" s="50">
        <v>7334</v>
      </c>
      <c r="H10" s="108"/>
      <c r="I10" s="166"/>
      <c r="J10" s="311" t="s">
        <v>114</v>
      </c>
      <c r="K10" s="206" t="s">
        <v>110</v>
      </c>
      <c r="L10" s="207" t="s">
        <v>25</v>
      </c>
      <c r="M10" s="208" t="s">
        <v>27</v>
      </c>
      <c r="N10" s="208">
        <v>100</v>
      </c>
      <c r="O10" s="208">
        <v>100</v>
      </c>
      <c r="P10" s="208">
        <v>98.94</v>
      </c>
      <c r="Q10" s="208">
        <v>100</v>
      </c>
      <c r="R10" s="208">
        <v>100</v>
      </c>
      <c r="S10" s="208">
        <v>73.06</v>
      </c>
      <c r="T10" s="208">
        <v>100</v>
      </c>
      <c r="U10" s="208">
        <v>100</v>
      </c>
      <c r="V10" s="208">
        <v>96.86</v>
      </c>
      <c r="W10" s="208">
        <v>100</v>
      </c>
      <c r="X10" s="209">
        <v>100</v>
      </c>
      <c r="Y10" s="209">
        <v>9.6</v>
      </c>
      <c r="Z10" s="208">
        <v>100</v>
      </c>
      <c r="AA10" s="208"/>
      <c r="AB10" s="208">
        <v>100</v>
      </c>
      <c r="AC10" s="210">
        <f>Y10</f>
        <v>9.6</v>
      </c>
      <c r="AD10" s="211">
        <v>7049.2545419999997</v>
      </c>
      <c r="AE10" s="211">
        <v>4112.01</v>
      </c>
      <c r="AF10" s="211">
        <v>4068.29</v>
      </c>
      <c r="AG10" s="212">
        <f t="shared" si="0"/>
        <v>0.98936773013684298</v>
      </c>
      <c r="AH10" s="211">
        <v>73158.443516845087</v>
      </c>
      <c r="AI10" s="211">
        <v>48752.356525122486</v>
      </c>
      <c r="AJ10" s="211">
        <v>35616.373125180136</v>
      </c>
      <c r="AK10" s="212">
        <f>AJ10/AI10</f>
        <v>0.73055695485872008</v>
      </c>
      <c r="AL10" s="211">
        <v>102871.78645504201</v>
      </c>
      <c r="AM10" s="211">
        <v>52362.89319832981</v>
      </c>
      <c r="AN10" s="211">
        <v>50719.484955232147</v>
      </c>
      <c r="AO10" s="212">
        <f t="shared" si="4"/>
        <v>0.96861502215179196</v>
      </c>
      <c r="AP10" s="214">
        <v>72595.557738134405</v>
      </c>
      <c r="AQ10" s="214">
        <v>129616.42950312604</v>
      </c>
      <c r="AR10" s="214">
        <v>49525.439597055069</v>
      </c>
      <c r="AS10" s="212">
        <f t="shared" si="2"/>
        <v>0.38209229946316825</v>
      </c>
      <c r="AT10" s="211">
        <v>37234.035448275899</v>
      </c>
      <c r="AU10" s="211">
        <f t="shared" si="3"/>
        <v>292909.07770029741</v>
      </c>
      <c r="AV10" s="215"/>
      <c r="AW10" s="216"/>
      <c r="AX10" s="216"/>
      <c r="AY10" s="215"/>
      <c r="AZ10" s="217"/>
      <c r="BA10" s="216"/>
      <c r="BB10" s="216"/>
      <c r="BC10" s="115"/>
      <c r="BD10" s="216"/>
      <c r="BE10" s="216"/>
      <c r="BF10" s="216"/>
      <c r="BG10" s="216"/>
      <c r="BH10" s="216"/>
      <c r="BI10" s="216"/>
      <c r="BJ10" s="216"/>
      <c r="BK10" s="216"/>
      <c r="BL10" s="216"/>
      <c r="BM10" s="218"/>
      <c r="BN10" s="218"/>
      <c r="BO10" s="216"/>
      <c r="BP10" s="215"/>
      <c r="BQ10" s="216"/>
      <c r="BR10" s="216"/>
      <c r="BS10" s="219"/>
      <c r="BT10" s="298"/>
    </row>
    <row r="11" spans="1:72" ht="95.25" customHeight="1" thickBot="1" x14ac:dyDescent="0.3">
      <c r="A11" s="86"/>
      <c r="B11" s="88"/>
      <c r="C11" s="88"/>
      <c r="D11" s="88"/>
      <c r="E11" s="88"/>
      <c r="F11" s="88"/>
      <c r="G11" s="50">
        <v>7334</v>
      </c>
      <c r="H11" s="106"/>
      <c r="I11" s="167" t="s">
        <v>17</v>
      </c>
      <c r="J11" s="312" t="s">
        <v>115</v>
      </c>
      <c r="K11" s="221" t="s">
        <v>111</v>
      </c>
      <c r="L11" s="222" t="s">
        <v>25</v>
      </c>
      <c r="M11" s="223" t="s">
        <v>27</v>
      </c>
      <c r="N11" s="223">
        <v>100</v>
      </c>
      <c r="O11" s="223">
        <v>100</v>
      </c>
      <c r="P11" s="223">
        <v>81.819999999999993</v>
      </c>
      <c r="Q11" s="223">
        <v>100</v>
      </c>
      <c r="R11" s="223">
        <v>100</v>
      </c>
      <c r="S11" s="223">
        <v>55.29</v>
      </c>
      <c r="T11" s="223">
        <v>100</v>
      </c>
      <c r="U11" s="223">
        <v>100</v>
      </c>
      <c r="V11" s="223">
        <v>78.75</v>
      </c>
      <c r="W11" s="223">
        <v>100</v>
      </c>
      <c r="X11" s="224">
        <v>100</v>
      </c>
      <c r="Y11" s="224">
        <v>4.95</v>
      </c>
      <c r="Z11" s="223">
        <v>100</v>
      </c>
      <c r="AA11" s="223"/>
      <c r="AB11" s="223">
        <v>100</v>
      </c>
      <c r="AC11" s="225">
        <f>Y11</f>
        <v>4.95</v>
      </c>
      <c r="AD11" s="226">
        <v>4574.7977030000002</v>
      </c>
      <c r="AE11" s="226">
        <v>5398.7</v>
      </c>
      <c r="AF11" s="226">
        <v>4789.76</v>
      </c>
      <c r="AG11" s="227">
        <f t="shared" si="0"/>
        <v>0.88720617926537881</v>
      </c>
      <c r="AH11" s="226">
        <v>36143.125123096499</v>
      </c>
      <c r="AI11" s="226">
        <v>24856.458399462004</v>
      </c>
      <c r="AJ11" s="226">
        <v>10951.330426553943</v>
      </c>
      <c r="AK11" s="227">
        <f t="shared" ref="AK11:AK34" si="5">AJ11/AI11</f>
        <v>0.44058289602476008</v>
      </c>
      <c r="AL11" s="226">
        <v>29472.879920801999</v>
      </c>
      <c r="AM11" s="226">
        <v>41599.149488386698</v>
      </c>
      <c r="AN11" s="226">
        <v>18971.697179280956</v>
      </c>
      <c r="AO11" s="227">
        <f t="shared" si="4"/>
        <v>0.45605973710057018</v>
      </c>
      <c r="AP11" s="228">
        <v>26020.114927123999</v>
      </c>
      <c r="AQ11" s="228">
        <v>33492.80094872386</v>
      </c>
      <c r="AR11" s="228">
        <v>9069.8971045214403</v>
      </c>
      <c r="AS11" s="227">
        <f t="shared" si="2"/>
        <v>0.27080139157089578</v>
      </c>
      <c r="AT11" s="226">
        <v>2615.9449152709399</v>
      </c>
      <c r="AU11" s="226">
        <f t="shared" si="3"/>
        <v>98826.862589293436</v>
      </c>
      <c r="AV11" s="229"/>
      <c r="AW11" s="230"/>
      <c r="AX11" s="230"/>
      <c r="AY11" s="229"/>
      <c r="AZ11" s="231"/>
      <c r="BA11" s="230"/>
      <c r="BB11" s="230"/>
      <c r="BC11" s="163"/>
      <c r="BD11" s="230"/>
      <c r="BE11" s="230"/>
      <c r="BF11" s="230"/>
      <c r="BG11" s="230"/>
      <c r="BH11" s="230"/>
      <c r="BI11" s="230"/>
      <c r="BJ11" s="230"/>
      <c r="BK11" s="230"/>
      <c r="BL11" s="230"/>
      <c r="BM11" s="232"/>
      <c r="BN11" s="232"/>
      <c r="BO11" s="230"/>
      <c r="BP11" s="229"/>
      <c r="BQ11" s="230"/>
      <c r="BR11" s="230"/>
      <c r="BS11" s="233"/>
      <c r="BT11" s="299"/>
    </row>
    <row r="12" spans="1:72" ht="56.25" customHeight="1" x14ac:dyDescent="0.25">
      <c r="A12" s="86"/>
      <c r="B12" s="88"/>
      <c r="C12" s="88"/>
      <c r="D12" s="88"/>
      <c r="E12" s="88"/>
      <c r="F12" s="88"/>
      <c r="G12" s="51" t="s">
        <v>116</v>
      </c>
      <c r="H12" s="124" t="s">
        <v>117</v>
      </c>
      <c r="I12" s="185" t="s">
        <v>16</v>
      </c>
      <c r="J12" s="309" t="s">
        <v>118</v>
      </c>
      <c r="K12" s="192" t="s">
        <v>120</v>
      </c>
      <c r="L12" s="193" t="s">
        <v>36</v>
      </c>
      <c r="M12" s="194" t="s">
        <v>26</v>
      </c>
      <c r="N12" s="194">
        <v>6.1568406097606596</v>
      </c>
      <c r="O12" s="194">
        <v>0.68</v>
      </c>
      <c r="P12" s="194">
        <v>0</v>
      </c>
      <c r="Q12" s="194">
        <v>30.097362126612541</v>
      </c>
      <c r="R12" s="194">
        <v>16.84</v>
      </c>
      <c r="S12" s="194">
        <v>8.43</v>
      </c>
      <c r="T12" s="194">
        <v>17.957624029166539</v>
      </c>
      <c r="U12" s="194">
        <v>21.59</v>
      </c>
      <c r="V12" s="194">
        <v>14.4</v>
      </c>
      <c r="W12" s="194">
        <v>8.1928219162736706</v>
      </c>
      <c r="X12" s="195">
        <v>19.13</v>
      </c>
      <c r="Y12" s="195">
        <v>1.47</v>
      </c>
      <c r="Z12" s="194">
        <v>0</v>
      </c>
      <c r="AA12" s="194"/>
      <c r="AB12" s="194">
        <v>62.404648681813413</v>
      </c>
      <c r="AC12" s="195">
        <f>P12+S12+V12+Y12</f>
        <v>24.299999999999997</v>
      </c>
      <c r="AD12" s="196">
        <v>4838.9416520000004</v>
      </c>
      <c r="AE12" s="196">
        <v>5210.83</v>
      </c>
      <c r="AF12" s="196">
        <v>4471.13</v>
      </c>
      <c r="AG12" s="197">
        <f t="shared" si="0"/>
        <v>0.85804564723853982</v>
      </c>
      <c r="AH12" s="196">
        <v>30534.398800961531</v>
      </c>
      <c r="AI12" s="196">
        <v>10750.149263137671</v>
      </c>
      <c r="AJ12" s="196">
        <v>10733.140789701221</v>
      </c>
      <c r="AK12" s="197">
        <f t="shared" si="5"/>
        <v>0.99841783839274012</v>
      </c>
      <c r="AL12" s="196">
        <v>20210.964101941747</v>
      </c>
      <c r="AM12" s="196">
        <v>11636.817201278709</v>
      </c>
      <c r="AN12" s="196">
        <v>11364.361989846895</v>
      </c>
      <c r="AO12" s="197">
        <f t="shared" si="4"/>
        <v>0.97658679287306538</v>
      </c>
      <c r="AP12" s="198">
        <v>7220.3177490809685</v>
      </c>
      <c r="AQ12" s="198">
        <v>54911.321887716578</v>
      </c>
      <c r="AR12" s="198">
        <v>1909.5653175241705</v>
      </c>
      <c r="AS12" s="197">
        <f t="shared" si="2"/>
        <v>3.4775438869034621E-2</v>
      </c>
      <c r="AT12" s="196">
        <v>0</v>
      </c>
      <c r="AU12" s="196">
        <f t="shared" si="3"/>
        <v>62804.622303984244</v>
      </c>
      <c r="AV12" s="200" t="s">
        <v>33</v>
      </c>
      <c r="AW12" s="199" t="s">
        <v>193</v>
      </c>
      <c r="AX12" s="200">
        <v>512</v>
      </c>
      <c r="AY12" s="199" t="s">
        <v>194</v>
      </c>
      <c r="AZ12" s="200">
        <v>519</v>
      </c>
      <c r="BA12" s="199" t="s">
        <v>195</v>
      </c>
      <c r="BB12" s="199" t="s">
        <v>36</v>
      </c>
      <c r="BC12" s="199" t="s">
        <v>26</v>
      </c>
      <c r="BD12" s="199">
        <v>6.16</v>
      </c>
      <c r="BE12" s="199">
        <v>0</v>
      </c>
      <c r="BF12" s="199">
        <v>30.1</v>
      </c>
      <c r="BG12" s="234">
        <f>R12</f>
        <v>16.84</v>
      </c>
      <c r="BH12" s="234">
        <f>S12</f>
        <v>8.43</v>
      </c>
      <c r="BI12" s="199">
        <v>17.96</v>
      </c>
      <c r="BJ12" s="234">
        <f>U12</f>
        <v>21.59</v>
      </c>
      <c r="BK12" s="234">
        <f>V12</f>
        <v>14.4</v>
      </c>
      <c r="BL12" s="199">
        <v>8.18</v>
      </c>
      <c r="BM12" s="235">
        <v>37.68</v>
      </c>
      <c r="BN12" s="236">
        <f>Y12+Y28</f>
        <v>9.2200000000000006</v>
      </c>
      <c r="BO12" s="199">
        <v>0</v>
      </c>
      <c r="BP12" s="199"/>
      <c r="BQ12" s="199">
        <f>BD12+BF12+BI12+BL12+BO12</f>
        <v>62.400000000000006</v>
      </c>
      <c r="BR12" s="237">
        <f>BE12+BH12+BK12+BN12</f>
        <v>32.049999999999997</v>
      </c>
      <c r="BS12" s="238" t="s">
        <v>261</v>
      </c>
      <c r="BT12" s="297">
        <f>BR12/BQ12</f>
        <v>0.51362179487179482</v>
      </c>
    </row>
    <row r="13" spans="1:72" ht="90" x14ac:dyDescent="0.25">
      <c r="A13" s="86"/>
      <c r="B13" s="88"/>
      <c r="C13" s="88"/>
      <c r="D13" s="88"/>
      <c r="E13" s="88"/>
      <c r="F13" s="88"/>
      <c r="G13" s="51" t="s">
        <v>116</v>
      </c>
      <c r="H13" s="126"/>
      <c r="I13" s="167" t="s">
        <v>17</v>
      </c>
      <c r="J13" s="310" t="s">
        <v>119</v>
      </c>
      <c r="K13" s="206" t="s">
        <v>121</v>
      </c>
      <c r="L13" s="207" t="s">
        <v>25</v>
      </c>
      <c r="M13" s="208" t="s">
        <v>27</v>
      </c>
      <c r="N13" s="208">
        <v>100</v>
      </c>
      <c r="O13" s="208">
        <v>100</v>
      </c>
      <c r="P13" s="208">
        <v>91.23</v>
      </c>
      <c r="Q13" s="208">
        <v>100</v>
      </c>
      <c r="R13" s="208">
        <v>100</v>
      </c>
      <c r="S13" s="208">
        <v>89.29</v>
      </c>
      <c r="T13" s="208">
        <v>100</v>
      </c>
      <c r="U13" s="208">
        <v>100</v>
      </c>
      <c r="V13" s="208">
        <v>90</v>
      </c>
      <c r="W13" s="208">
        <v>100</v>
      </c>
      <c r="X13" s="209">
        <v>100</v>
      </c>
      <c r="Y13" s="209">
        <v>0.68</v>
      </c>
      <c r="Z13" s="208">
        <v>100</v>
      </c>
      <c r="AA13" s="208"/>
      <c r="AB13" s="208">
        <v>100</v>
      </c>
      <c r="AC13" s="210">
        <f>Y13</f>
        <v>0.68</v>
      </c>
      <c r="AD13" s="211">
        <v>1989.0532250000001</v>
      </c>
      <c r="AE13" s="211">
        <v>1770.92</v>
      </c>
      <c r="AF13" s="211">
        <v>1620.04</v>
      </c>
      <c r="AG13" s="212">
        <f t="shared" si="0"/>
        <v>0.91480134619293918</v>
      </c>
      <c r="AH13" s="211">
        <v>4400.2116374999996</v>
      </c>
      <c r="AI13" s="211">
        <v>5001.7206965126334</v>
      </c>
      <c r="AJ13" s="211">
        <v>4210.6097723124221</v>
      </c>
      <c r="AK13" s="212">
        <f t="shared" si="5"/>
        <v>0.84183224690019176</v>
      </c>
      <c r="AL13" s="211">
        <v>2021.0964105675878</v>
      </c>
      <c r="AM13" s="211">
        <v>1122.8981543790915</v>
      </c>
      <c r="AN13" s="211">
        <v>1085.5023752220925</v>
      </c>
      <c r="AO13" s="212">
        <f t="shared" si="4"/>
        <v>0.9666970873438856</v>
      </c>
      <c r="AP13" s="214">
        <v>722.03177481746263</v>
      </c>
      <c r="AQ13" s="214">
        <v>6406.9677519032311</v>
      </c>
      <c r="AR13" s="214">
        <v>196.81693723916024</v>
      </c>
      <c r="AS13" s="212">
        <f t="shared" si="2"/>
        <v>3.0719202103162528E-2</v>
      </c>
      <c r="AT13" s="211">
        <v>0</v>
      </c>
      <c r="AU13" s="211">
        <f t="shared" si="3"/>
        <v>9132.3930478850507</v>
      </c>
      <c r="AV13" s="216"/>
      <c r="AW13" s="215"/>
      <c r="AX13" s="216"/>
      <c r="AY13" s="215"/>
      <c r="AZ13" s="216"/>
      <c r="BA13" s="215"/>
      <c r="BB13" s="215"/>
      <c r="BC13" s="215"/>
      <c r="BD13" s="215"/>
      <c r="BE13" s="215"/>
      <c r="BF13" s="215"/>
      <c r="BG13" s="215"/>
      <c r="BH13" s="215"/>
      <c r="BI13" s="215"/>
      <c r="BJ13" s="215"/>
      <c r="BK13" s="215"/>
      <c r="BL13" s="215"/>
      <c r="BM13" s="239"/>
      <c r="BN13" s="239"/>
      <c r="BO13" s="215"/>
      <c r="BP13" s="215"/>
      <c r="BQ13" s="215"/>
      <c r="BR13" s="215"/>
      <c r="BS13" s="240"/>
      <c r="BT13" s="298"/>
    </row>
    <row r="14" spans="1:72" ht="104.25" customHeight="1" x14ac:dyDescent="0.25">
      <c r="A14" s="86"/>
      <c r="B14" s="88"/>
      <c r="C14" s="88"/>
      <c r="D14" s="88"/>
      <c r="E14" s="88"/>
      <c r="F14" s="88"/>
      <c r="G14" s="50" t="s">
        <v>7</v>
      </c>
      <c r="H14" s="105" t="s">
        <v>215</v>
      </c>
      <c r="I14" s="186" t="s">
        <v>16</v>
      </c>
      <c r="J14" s="310" t="s">
        <v>124</v>
      </c>
      <c r="K14" s="206" t="s">
        <v>122</v>
      </c>
      <c r="L14" s="207" t="s">
        <v>25</v>
      </c>
      <c r="M14" s="208" t="s">
        <v>27</v>
      </c>
      <c r="N14" s="208">
        <v>100</v>
      </c>
      <c r="O14" s="208">
        <v>100</v>
      </c>
      <c r="P14" s="208">
        <v>99.25</v>
      </c>
      <c r="Q14" s="208">
        <v>100</v>
      </c>
      <c r="R14" s="208">
        <v>100</v>
      </c>
      <c r="S14" s="208">
        <v>90.5</v>
      </c>
      <c r="T14" s="208">
        <v>100</v>
      </c>
      <c r="U14" s="208">
        <v>100</v>
      </c>
      <c r="V14" s="208">
        <v>68.3</v>
      </c>
      <c r="W14" s="208">
        <v>100</v>
      </c>
      <c r="X14" s="209">
        <v>100</v>
      </c>
      <c r="Y14" s="209">
        <v>9.1</v>
      </c>
      <c r="Z14" s="208">
        <v>100</v>
      </c>
      <c r="AA14" s="208"/>
      <c r="AB14" s="208">
        <v>100</v>
      </c>
      <c r="AC14" s="210">
        <f>Y14</f>
        <v>9.1</v>
      </c>
      <c r="AD14" s="211">
        <v>460.59451100000001</v>
      </c>
      <c r="AE14" s="211">
        <v>1534.16</v>
      </c>
      <c r="AF14" s="211">
        <v>1522.67</v>
      </c>
      <c r="AG14" s="212">
        <f t="shared" si="0"/>
        <v>0.99251055952443035</v>
      </c>
      <c r="AH14" s="211">
        <v>745.5</v>
      </c>
      <c r="AI14" s="211">
        <v>3936.6014304928431</v>
      </c>
      <c r="AJ14" s="211">
        <v>3562.8992112594869</v>
      </c>
      <c r="AK14" s="212">
        <f t="shared" si="5"/>
        <v>0.90506983604215918</v>
      </c>
      <c r="AL14" s="211">
        <v>1890.375</v>
      </c>
      <c r="AM14" s="211">
        <v>18575.407647343814</v>
      </c>
      <c r="AN14" s="211">
        <v>12682.576618996736</v>
      </c>
      <c r="AO14" s="212">
        <f t="shared" si="4"/>
        <v>0.68276168468422704</v>
      </c>
      <c r="AP14" s="214">
        <v>14756.64</v>
      </c>
      <c r="AQ14" s="214">
        <v>8544.9065983463006</v>
      </c>
      <c r="AR14" s="214">
        <v>3115.105272634532</v>
      </c>
      <c r="AS14" s="212">
        <f t="shared" si="2"/>
        <v>0.36455697166279144</v>
      </c>
      <c r="AT14" s="211">
        <v>0</v>
      </c>
      <c r="AU14" s="211">
        <f t="shared" si="3"/>
        <v>17853.109510999999</v>
      </c>
      <c r="AV14" s="216"/>
      <c r="AW14" s="215"/>
      <c r="AX14" s="216"/>
      <c r="AY14" s="215"/>
      <c r="AZ14" s="216"/>
      <c r="BA14" s="215"/>
      <c r="BB14" s="215"/>
      <c r="BC14" s="215"/>
      <c r="BD14" s="215"/>
      <c r="BE14" s="215"/>
      <c r="BF14" s="215"/>
      <c r="BG14" s="215"/>
      <c r="BH14" s="215"/>
      <c r="BI14" s="215"/>
      <c r="BJ14" s="215"/>
      <c r="BK14" s="215"/>
      <c r="BL14" s="215"/>
      <c r="BM14" s="239"/>
      <c r="BN14" s="239"/>
      <c r="BO14" s="215"/>
      <c r="BP14" s="215"/>
      <c r="BQ14" s="215"/>
      <c r="BR14" s="215"/>
      <c r="BS14" s="240"/>
      <c r="BT14" s="298"/>
    </row>
    <row r="15" spans="1:72" ht="112.5" customHeight="1" thickBot="1" x14ac:dyDescent="0.3">
      <c r="A15" s="86"/>
      <c r="B15" s="88"/>
      <c r="C15" s="88"/>
      <c r="D15" s="88"/>
      <c r="E15" s="88"/>
      <c r="F15" s="88"/>
      <c r="G15" s="50" t="s">
        <v>7</v>
      </c>
      <c r="H15" s="106"/>
      <c r="I15" s="167" t="s">
        <v>17</v>
      </c>
      <c r="J15" s="313" t="s">
        <v>125</v>
      </c>
      <c r="K15" s="221" t="s">
        <v>123</v>
      </c>
      <c r="L15" s="222" t="s">
        <v>25</v>
      </c>
      <c r="M15" s="223" t="s">
        <v>27</v>
      </c>
      <c r="N15" s="223">
        <v>100</v>
      </c>
      <c r="O15" s="223">
        <v>100</v>
      </c>
      <c r="P15" s="223">
        <v>100</v>
      </c>
      <c r="Q15" s="223">
        <v>100</v>
      </c>
      <c r="R15" s="223">
        <v>100</v>
      </c>
      <c r="S15" s="223">
        <v>71.430000000000007</v>
      </c>
      <c r="T15" s="223">
        <v>100</v>
      </c>
      <c r="U15" s="223">
        <v>100</v>
      </c>
      <c r="V15" s="223">
        <v>83.33</v>
      </c>
      <c r="W15" s="223">
        <v>100</v>
      </c>
      <c r="X15" s="224">
        <v>100</v>
      </c>
      <c r="Y15" s="224">
        <v>16.670000000000002</v>
      </c>
      <c r="Z15" s="223">
        <v>100</v>
      </c>
      <c r="AA15" s="223"/>
      <c r="AB15" s="223">
        <v>100</v>
      </c>
      <c r="AC15" s="225">
        <f>Y15</f>
        <v>16.670000000000002</v>
      </c>
      <c r="AD15" s="226">
        <v>403.95010100000002</v>
      </c>
      <c r="AE15" s="226">
        <v>189.58</v>
      </c>
      <c r="AF15" s="226">
        <v>189.58</v>
      </c>
      <c r="AG15" s="227">
        <f t="shared" si="0"/>
        <v>1</v>
      </c>
      <c r="AH15" s="226">
        <v>805.98846153846148</v>
      </c>
      <c r="AI15" s="226">
        <v>310.48490537035264</v>
      </c>
      <c r="AJ15" s="226">
        <v>202.8821577481026</v>
      </c>
      <c r="AK15" s="227">
        <f t="shared" si="5"/>
        <v>0.65343646096450547</v>
      </c>
      <c r="AL15" s="226">
        <v>947.85</v>
      </c>
      <c r="AM15" s="226">
        <v>2205.1723433828183</v>
      </c>
      <c r="AN15" s="226">
        <v>1688.7355744729457</v>
      </c>
      <c r="AO15" s="227">
        <f t="shared" si="4"/>
        <v>0.76580661803619443</v>
      </c>
      <c r="AP15" s="228">
        <v>809.4</v>
      </c>
      <c r="AQ15" s="228">
        <v>1190.7166003221589</v>
      </c>
      <c r="AR15" s="228">
        <v>318.9149304305883</v>
      </c>
      <c r="AS15" s="227">
        <f t="shared" si="2"/>
        <v>0.26783445392825045</v>
      </c>
      <c r="AT15" s="226">
        <v>0</v>
      </c>
      <c r="AU15" s="226">
        <f t="shared" si="3"/>
        <v>2967.1885625384616</v>
      </c>
      <c r="AV15" s="230"/>
      <c r="AW15" s="229"/>
      <c r="AX15" s="230"/>
      <c r="AY15" s="229"/>
      <c r="AZ15" s="230"/>
      <c r="BA15" s="229"/>
      <c r="BB15" s="229"/>
      <c r="BC15" s="229"/>
      <c r="BD15" s="229"/>
      <c r="BE15" s="229"/>
      <c r="BF15" s="229"/>
      <c r="BG15" s="229"/>
      <c r="BH15" s="229"/>
      <c r="BI15" s="229"/>
      <c r="BJ15" s="229"/>
      <c r="BK15" s="229"/>
      <c r="BL15" s="229"/>
      <c r="BM15" s="241"/>
      <c r="BN15" s="241"/>
      <c r="BO15" s="229"/>
      <c r="BP15" s="229"/>
      <c r="BQ15" s="229"/>
      <c r="BR15" s="229"/>
      <c r="BS15" s="242"/>
      <c r="BT15" s="299"/>
    </row>
    <row r="16" spans="1:72" ht="37.5" customHeight="1" x14ac:dyDescent="0.25">
      <c r="A16" s="86"/>
      <c r="B16" s="88"/>
      <c r="C16" s="88"/>
      <c r="D16" s="88"/>
      <c r="E16" s="88"/>
      <c r="F16" s="88"/>
      <c r="G16" s="51" t="s">
        <v>126</v>
      </c>
      <c r="H16" s="107" t="s">
        <v>127</v>
      </c>
      <c r="I16" s="186" t="s">
        <v>16</v>
      </c>
      <c r="J16" s="309" t="s">
        <v>130</v>
      </c>
      <c r="K16" s="192" t="s">
        <v>128</v>
      </c>
      <c r="L16" s="193" t="s">
        <v>24</v>
      </c>
      <c r="M16" s="194" t="s">
        <v>26</v>
      </c>
      <c r="N16" s="194">
        <v>9.6161554970727288</v>
      </c>
      <c r="O16" s="194">
        <v>1.63</v>
      </c>
      <c r="P16" s="194">
        <v>0</v>
      </c>
      <c r="Q16" s="194">
        <v>35.113087245180246</v>
      </c>
      <c r="R16" s="194">
        <v>19.32</v>
      </c>
      <c r="S16" s="194">
        <v>14.28</v>
      </c>
      <c r="T16" s="194">
        <v>18.058464590296818</v>
      </c>
      <c r="U16" s="194">
        <v>12.41</v>
      </c>
      <c r="V16" s="194">
        <v>11.59</v>
      </c>
      <c r="W16" s="194">
        <v>10.880738449262161</v>
      </c>
      <c r="X16" s="195">
        <v>17.600000000000001</v>
      </c>
      <c r="Y16" s="195">
        <v>0.55000000000000004</v>
      </c>
      <c r="Z16" s="194">
        <v>0</v>
      </c>
      <c r="AA16" s="194"/>
      <c r="AB16" s="194">
        <v>73.668445781811954</v>
      </c>
      <c r="AC16" s="195">
        <f>P16+S16+V16+Y16</f>
        <v>26.419999999999998</v>
      </c>
      <c r="AD16" s="196">
        <v>11662.443456000001</v>
      </c>
      <c r="AE16" s="196">
        <v>14788.64</v>
      </c>
      <c r="AF16" s="196">
        <v>10238.99</v>
      </c>
      <c r="AG16" s="197">
        <f>AF16/AE16</f>
        <v>0.69235507795172513</v>
      </c>
      <c r="AH16" s="196">
        <v>48840.038807884615</v>
      </c>
      <c r="AI16" s="196">
        <v>34245.286185992896</v>
      </c>
      <c r="AJ16" s="196">
        <v>28772.968705927564</v>
      </c>
      <c r="AK16" s="197">
        <f t="shared" si="5"/>
        <v>0.8402023142588414</v>
      </c>
      <c r="AL16" s="196">
        <v>26518.393484264379</v>
      </c>
      <c r="AM16" s="196">
        <v>19839.048024944343</v>
      </c>
      <c r="AN16" s="196">
        <v>19432.447992441568</v>
      </c>
      <c r="AO16" s="197">
        <f t="shared" si="4"/>
        <v>0.97950506334822407</v>
      </c>
      <c r="AP16" s="198">
        <v>12614.062677257125</v>
      </c>
      <c r="AQ16" s="198">
        <v>37972.179308786937</v>
      </c>
      <c r="AR16" s="198">
        <v>3954.0933159010028</v>
      </c>
      <c r="AS16" s="197">
        <f t="shared" si="2"/>
        <v>0.10413132424522201</v>
      </c>
      <c r="AT16" s="196">
        <v>0</v>
      </c>
      <c r="AU16" s="196">
        <f t="shared" si="3"/>
        <v>99634.93842540613</v>
      </c>
      <c r="AV16" s="199" t="s">
        <v>196</v>
      </c>
      <c r="AW16" s="199" t="s">
        <v>197</v>
      </c>
      <c r="AX16" s="199">
        <v>513</v>
      </c>
      <c r="AY16" s="199" t="s">
        <v>198</v>
      </c>
      <c r="AZ16" s="199">
        <v>520</v>
      </c>
      <c r="BA16" s="199" t="s">
        <v>199</v>
      </c>
      <c r="BB16" s="199" t="s">
        <v>36</v>
      </c>
      <c r="BC16" s="199" t="s">
        <v>26</v>
      </c>
      <c r="BD16" s="199">
        <v>11.55</v>
      </c>
      <c r="BE16" s="199">
        <v>0</v>
      </c>
      <c r="BF16" s="199">
        <v>42.11</v>
      </c>
      <c r="BG16" s="237">
        <f>R16+R18+R21+R22</f>
        <v>46.69</v>
      </c>
      <c r="BH16" s="237">
        <f>S16+S18+S21+S22</f>
        <v>28.77</v>
      </c>
      <c r="BI16" s="199">
        <v>23.47</v>
      </c>
      <c r="BJ16" s="237">
        <f>U16+U18+U21+U22</f>
        <v>42.629999999999995</v>
      </c>
      <c r="BK16" s="237">
        <f>V16+V18+V21+V22</f>
        <v>37.97</v>
      </c>
      <c r="BL16" s="199">
        <v>10.87</v>
      </c>
      <c r="BM16" s="235">
        <v>6.57</v>
      </c>
      <c r="BN16" s="236">
        <f>Y16+Y18+Y21+Y22</f>
        <v>9.0399999999999991</v>
      </c>
      <c r="BO16" s="199">
        <v>0</v>
      </c>
      <c r="BP16" s="199"/>
      <c r="BQ16" s="199">
        <f>BD16+BF16+BI16+BL16+BO16</f>
        <v>88</v>
      </c>
      <c r="BR16" s="237">
        <f>BE16+BH16+BK16</f>
        <v>66.739999999999995</v>
      </c>
      <c r="BS16" s="238" t="s">
        <v>262</v>
      </c>
      <c r="BT16" s="294">
        <f>BH16+BK16</f>
        <v>66.739999999999995</v>
      </c>
    </row>
    <row r="17" spans="1:72" ht="95.25" customHeight="1" x14ac:dyDescent="0.25">
      <c r="A17" s="86"/>
      <c r="B17" s="88"/>
      <c r="C17" s="88"/>
      <c r="D17" s="88"/>
      <c r="E17" s="88"/>
      <c r="F17" s="88"/>
      <c r="G17" s="51" t="s">
        <v>126</v>
      </c>
      <c r="H17" s="109"/>
      <c r="I17" s="167" t="s">
        <v>17</v>
      </c>
      <c r="J17" s="310" t="s">
        <v>131</v>
      </c>
      <c r="K17" s="206" t="s">
        <v>129</v>
      </c>
      <c r="L17" s="207" t="s">
        <v>25</v>
      </c>
      <c r="M17" s="208" t="s">
        <v>27</v>
      </c>
      <c r="N17" s="208">
        <v>100</v>
      </c>
      <c r="O17" s="208">
        <v>100</v>
      </c>
      <c r="P17" s="208">
        <v>75</v>
      </c>
      <c r="Q17" s="208">
        <v>100</v>
      </c>
      <c r="R17" s="208">
        <v>100</v>
      </c>
      <c r="S17" s="208">
        <v>90.2</v>
      </c>
      <c r="T17" s="208">
        <v>100</v>
      </c>
      <c r="U17" s="208">
        <v>100</v>
      </c>
      <c r="V17" s="208">
        <v>90</v>
      </c>
      <c r="W17" s="208">
        <v>100</v>
      </c>
      <c r="X17" s="209">
        <v>100</v>
      </c>
      <c r="Y17" s="209">
        <v>1.07</v>
      </c>
      <c r="Z17" s="208">
        <v>100</v>
      </c>
      <c r="AA17" s="208"/>
      <c r="AB17" s="208">
        <v>100</v>
      </c>
      <c r="AC17" s="210">
        <f>Y17</f>
        <v>1.07</v>
      </c>
      <c r="AD17" s="211">
        <v>2406.9649140000001</v>
      </c>
      <c r="AE17" s="211">
        <v>3008.28</v>
      </c>
      <c r="AF17" s="211">
        <v>2411.84</v>
      </c>
      <c r="AG17" s="212">
        <f>AF17/AE17</f>
        <v>0.8017338811546797</v>
      </c>
      <c r="AH17" s="211">
        <v>6016.5583953557689</v>
      </c>
      <c r="AI17" s="211">
        <v>5101.9553876453074</v>
      </c>
      <c r="AJ17" s="211">
        <v>4706.9775646075514</v>
      </c>
      <c r="AK17" s="212">
        <f t="shared" si="5"/>
        <v>0.92258305041352995</v>
      </c>
      <c r="AL17" s="211">
        <v>2686.6434282658702</v>
      </c>
      <c r="AM17" s="211">
        <v>2802.1312678571821</v>
      </c>
      <c r="AN17" s="211">
        <v>1972.8150743525641</v>
      </c>
      <c r="AO17" s="212">
        <f t="shared" si="4"/>
        <v>0.70404091948954106</v>
      </c>
      <c r="AP17" s="214">
        <v>1211.5642677257126</v>
      </c>
      <c r="AQ17" s="214">
        <v>4877.6344887478208</v>
      </c>
      <c r="AR17" s="214">
        <v>397.11704127665143</v>
      </c>
      <c r="AS17" s="212">
        <f t="shared" si="2"/>
        <v>8.141590809905043E-2</v>
      </c>
      <c r="AT17" s="211">
        <v>0</v>
      </c>
      <c r="AU17" s="211">
        <f t="shared" si="3"/>
        <v>12321.731005347352</v>
      </c>
      <c r="AV17" s="215"/>
      <c r="AW17" s="215"/>
      <c r="AX17" s="215"/>
      <c r="AY17" s="215"/>
      <c r="AZ17" s="215"/>
      <c r="BA17" s="215"/>
      <c r="BB17" s="215"/>
      <c r="BC17" s="215"/>
      <c r="BD17" s="215"/>
      <c r="BE17" s="215"/>
      <c r="BF17" s="215"/>
      <c r="BG17" s="215"/>
      <c r="BH17" s="215"/>
      <c r="BI17" s="215"/>
      <c r="BJ17" s="215"/>
      <c r="BK17" s="215"/>
      <c r="BL17" s="215"/>
      <c r="BM17" s="239"/>
      <c r="BN17" s="243"/>
      <c r="BO17" s="215"/>
      <c r="BP17" s="215"/>
      <c r="BQ17" s="215"/>
      <c r="BR17" s="244"/>
      <c r="BS17" s="240"/>
      <c r="BT17" s="295"/>
    </row>
    <row r="18" spans="1:72" ht="54" x14ac:dyDescent="0.25">
      <c r="A18" s="86"/>
      <c r="B18" s="88"/>
      <c r="C18" s="88"/>
      <c r="D18" s="88"/>
      <c r="E18" s="88"/>
      <c r="F18" s="88"/>
      <c r="G18" s="50" t="s">
        <v>8</v>
      </c>
      <c r="H18" s="107" t="s">
        <v>216</v>
      </c>
      <c r="I18" s="165" t="s">
        <v>16</v>
      </c>
      <c r="J18" s="310" t="s">
        <v>135</v>
      </c>
      <c r="K18" s="206" t="s">
        <v>132</v>
      </c>
      <c r="L18" s="245" t="s">
        <v>36</v>
      </c>
      <c r="M18" s="208" t="s">
        <v>26</v>
      </c>
      <c r="N18" s="208">
        <v>0.30636981880625375</v>
      </c>
      <c r="O18" s="208">
        <v>0.01</v>
      </c>
      <c r="P18" s="208">
        <v>0</v>
      </c>
      <c r="Q18" s="208">
        <v>1.6583796028008428</v>
      </c>
      <c r="R18" s="208">
        <v>4.5199999999999996</v>
      </c>
      <c r="S18" s="208">
        <v>1.96</v>
      </c>
      <c r="T18" s="208">
        <v>9.9785849600527124E-2</v>
      </c>
      <c r="U18" s="208">
        <v>2.3200000000000003</v>
      </c>
      <c r="V18" s="208">
        <v>1.84</v>
      </c>
      <c r="W18" s="208">
        <v>0</v>
      </c>
      <c r="X18" s="220">
        <v>0.86</v>
      </c>
      <c r="Y18" s="220">
        <v>0.85</v>
      </c>
      <c r="Z18" s="208">
        <v>0</v>
      </c>
      <c r="AA18" s="208"/>
      <c r="AB18" s="208">
        <v>2.0645352712076237</v>
      </c>
      <c r="AC18" s="220">
        <f>P18+S18+V18+Y18</f>
        <v>4.6499999999999995</v>
      </c>
      <c r="AD18" s="211">
        <v>3991.2348419999998</v>
      </c>
      <c r="AE18" s="211">
        <v>4200.92</v>
      </c>
      <c r="AF18" s="211">
        <v>3839.99</v>
      </c>
      <c r="AG18" s="212">
        <f t="shared" ref="AG18:AG31" si="6">AF18/AE18</f>
        <v>0.91408310560543871</v>
      </c>
      <c r="AH18" s="211">
        <v>20108.472593269198</v>
      </c>
      <c r="AI18" s="211">
        <v>25849.696638485926</v>
      </c>
      <c r="AJ18" s="211">
        <v>25574.266357959463</v>
      </c>
      <c r="AK18" s="212">
        <f t="shared" si="5"/>
        <v>0.98934493180409733</v>
      </c>
      <c r="AL18" s="211">
        <v>532.5</v>
      </c>
      <c r="AM18" s="211">
        <v>22647.581841246978</v>
      </c>
      <c r="AN18" s="211">
        <v>22647.581841246978</v>
      </c>
      <c r="AO18" s="212">
        <f t="shared" si="4"/>
        <v>1</v>
      </c>
      <c r="AP18" s="214">
        <v>0</v>
      </c>
      <c r="AQ18" s="214">
        <v>40690.838149582138</v>
      </c>
      <c r="AR18" s="214">
        <v>37978.901764272319</v>
      </c>
      <c r="AS18" s="212">
        <f t="shared" si="2"/>
        <v>0.93335265360372854</v>
      </c>
      <c r="AT18" s="211">
        <v>0</v>
      </c>
      <c r="AU18" s="211">
        <f t="shared" si="3"/>
        <v>24632.2074352692</v>
      </c>
      <c r="AV18" s="215"/>
      <c r="AW18" s="215"/>
      <c r="AX18" s="215"/>
      <c r="AY18" s="215"/>
      <c r="AZ18" s="215"/>
      <c r="BA18" s="215"/>
      <c r="BB18" s="215"/>
      <c r="BC18" s="215"/>
      <c r="BD18" s="215"/>
      <c r="BE18" s="215"/>
      <c r="BF18" s="215"/>
      <c r="BG18" s="215"/>
      <c r="BH18" s="215"/>
      <c r="BI18" s="215"/>
      <c r="BJ18" s="215"/>
      <c r="BK18" s="215"/>
      <c r="BL18" s="215"/>
      <c r="BM18" s="239"/>
      <c r="BN18" s="243"/>
      <c r="BO18" s="215"/>
      <c r="BP18" s="215"/>
      <c r="BQ18" s="215"/>
      <c r="BR18" s="244"/>
      <c r="BS18" s="240"/>
      <c r="BT18" s="295"/>
    </row>
    <row r="19" spans="1:72" ht="75" customHeight="1" x14ac:dyDescent="0.25">
      <c r="A19" s="86"/>
      <c r="B19" s="88"/>
      <c r="C19" s="88"/>
      <c r="D19" s="88"/>
      <c r="E19" s="88"/>
      <c r="F19" s="88"/>
      <c r="G19" s="50" t="s">
        <v>8</v>
      </c>
      <c r="H19" s="108"/>
      <c r="I19" s="166"/>
      <c r="J19" s="310" t="s">
        <v>136</v>
      </c>
      <c r="K19" s="206" t="s">
        <v>133</v>
      </c>
      <c r="L19" s="207" t="s">
        <v>25</v>
      </c>
      <c r="M19" s="208" t="s">
        <v>27</v>
      </c>
      <c r="N19" s="208">
        <v>100</v>
      </c>
      <c r="O19" s="208">
        <v>100</v>
      </c>
      <c r="P19" s="208">
        <v>96.05</v>
      </c>
      <c r="Q19" s="208">
        <v>100</v>
      </c>
      <c r="R19" s="208">
        <v>100</v>
      </c>
      <c r="S19" s="208">
        <v>84.09</v>
      </c>
      <c r="T19" s="208">
        <v>100</v>
      </c>
      <c r="U19" s="208">
        <v>100</v>
      </c>
      <c r="V19" s="208">
        <v>100</v>
      </c>
      <c r="W19" s="208">
        <v>100</v>
      </c>
      <c r="X19" s="209">
        <v>100</v>
      </c>
      <c r="Y19" s="209">
        <v>0</v>
      </c>
      <c r="Z19" s="208">
        <v>100</v>
      </c>
      <c r="AA19" s="208"/>
      <c r="AB19" s="208">
        <v>100</v>
      </c>
      <c r="AC19" s="210">
        <f>Y19</f>
        <v>0</v>
      </c>
      <c r="AD19" s="211">
        <v>1769.300677</v>
      </c>
      <c r="AE19" s="211">
        <v>1769.3</v>
      </c>
      <c r="AF19" s="211">
        <v>1699.34</v>
      </c>
      <c r="AG19" s="212">
        <f t="shared" si="6"/>
        <v>0.96045893856327358</v>
      </c>
      <c r="AH19" s="211">
        <v>7032.43692019231</v>
      </c>
      <c r="AI19" s="211">
        <v>9686.9755913152076</v>
      </c>
      <c r="AJ19" s="211">
        <v>8146.0468901911809</v>
      </c>
      <c r="AK19" s="212">
        <f t="shared" si="5"/>
        <v>0.84092778116365485</v>
      </c>
      <c r="AL19" s="211">
        <v>12566.1367014563</v>
      </c>
      <c r="AM19" s="211">
        <v>3512.8424786197984</v>
      </c>
      <c r="AN19" s="211">
        <v>3512.8417812272769</v>
      </c>
      <c r="AO19" s="212">
        <f t="shared" si="4"/>
        <v>0.99999980147344336</v>
      </c>
      <c r="AP19" s="214">
        <v>0</v>
      </c>
      <c r="AQ19" s="214">
        <v>0</v>
      </c>
      <c r="AR19" s="214">
        <v>0</v>
      </c>
      <c r="AS19" s="212" t="e">
        <f t="shared" si="2"/>
        <v>#DIV/0!</v>
      </c>
      <c r="AT19" s="211">
        <v>0</v>
      </c>
      <c r="AU19" s="211">
        <f t="shared" si="3"/>
        <v>21367.87429864861</v>
      </c>
      <c r="AV19" s="215"/>
      <c r="AW19" s="215"/>
      <c r="AX19" s="215"/>
      <c r="AY19" s="215"/>
      <c r="AZ19" s="215"/>
      <c r="BA19" s="215"/>
      <c r="BB19" s="215"/>
      <c r="BC19" s="215"/>
      <c r="BD19" s="215"/>
      <c r="BE19" s="215"/>
      <c r="BF19" s="215"/>
      <c r="BG19" s="215"/>
      <c r="BH19" s="215"/>
      <c r="BI19" s="215"/>
      <c r="BJ19" s="215"/>
      <c r="BK19" s="215"/>
      <c r="BL19" s="215"/>
      <c r="BM19" s="239"/>
      <c r="BN19" s="243"/>
      <c r="BO19" s="215"/>
      <c r="BP19" s="215"/>
      <c r="BQ19" s="215"/>
      <c r="BR19" s="244"/>
      <c r="BS19" s="240"/>
      <c r="BT19" s="295"/>
    </row>
    <row r="20" spans="1:72" ht="93" customHeight="1" x14ac:dyDescent="0.25">
      <c r="A20" s="86"/>
      <c r="B20" s="88"/>
      <c r="C20" s="88"/>
      <c r="D20" s="88"/>
      <c r="E20" s="88"/>
      <c r="F20" s="88"/>
      <c r="G20" s="50" t="s">
        <v>8</v>
      </c>
      <c r="H20" s="109"/>
      <c r="I20" s="167" t="s">
        <v>17</v>
      </c>
      <c r="J20" s="310" t="s">
        <v>137</v>
      </c>
      <c r="K20" s="206" t="s">
        <v>134</v>
      </c>
      <c r="L20" s="207" t="s">
        <v>25</v>
      </c>
      <c r="M20" s="208" t="s">
        <v>27</v>
      </c>
      <c r="N20" s="208">
        <v>100</v>
      </c>
      <c r="O20" s="208">
        <v>100</v>
      </c>
      <c r="P20" s="208">
        <v>90.48</v>
      </c>
      <c r="Q20" s="208">
        <v>100</v>
      </c>
      <c r="R20" s="208">
        <v>100</v>
      </c>
      <c r="S20" s="208">
        <v>100</v>
      </c>
      <c r="T20" s="208">
        <v>100</v>
      </c>
      <c r="U20" s="208">
        <v>100</v>
      </c>
      <c r="V20" s="208">
        <v>86.36</v>
      </c>
      <c r="W20" s="208">
        <v>100</v>
      </c>
      <c r="X20" s="209">
        <v>100</v>
      </c>
      <c r="Y20" s="209">
        <v>18.75</v>
      </c>
      <c r="Z20" s="208">
        <v>100</v>
      </c>
      <c r="AA20" s="208"/>
      <c r="AB20" s="208">
        <v>100</v>
      </c>
      <c r="AC20" s="210">
        <f>Y20</f>
        <v>18.75</v>
      </c>
      <c r="AD20" s="211">
        <v>631.70403999999996</v>
      </c>
      <c r="AE20" s="211">
        <v>992.37</v>
      </c>
      <c r="AF20" s="211">
        <v>748.38</v>
      </c>
      <c r="AG20" s="212">
        <f t="shared" si="6"/>
        <v>0.75413404274615314</v>
      </c>
      <c r="AH20" s="211">
        <v>2677.85957019231</v>
      </c>
      <c r="AI20" s="211">
        <v>7004.3928110289171</v>
      </c>
      <c r="AJ20" s="211">
        <v>6921.0039475453941</v>
      </c>
      <c r="AK20" s="212">
        <f t="shared" si="5"/>
        <v>0.98809477627350917</v>
      </c>
      <c r="AL20" s="211">
        <v>143.92441654219601</v>
      </c>
      <c r="AM20" s="211">
        <v>7833.7341164663385</v>
      </c>
      <c r="AN20" s="211">
        <v>6748.2609693465538</v>
      </c>
      <c r="AO20" s="212">
        <f>AN20/AM20</f>
        <v>0.86143604940099461</v>
      </c>
      <c r="AP20" s="214">
        <v>0</v>
      </c>
      <c r="AQ20" s="214">
        <v>3965.5374677801633</v>
      </c>
      <c r="AR20" s="214">
        <v>3689.1012241145136</v>
      </c>
      <c r="AS20" s="212">
        <f t="shared" si="2"/>
        <v>0.9302903462868064</v>
      </c>
      <c r="AT20" s="211">
        <v>0</v>
      </c>
      <c r="AU20" s="211">
        <f t="shared" si="3"/>
        <v>3453.4880267345061</v>
      </c>
      <c r="AV20" s="215"/>
      <c r="AW20" s="215"/>
      <c r="AX20" s="215"/>
      <c r="AY20" s="215"/>
      <c r="AZ20" s="215"/>
      <c r="BA20" s="215"/>
      <c r="BB20" s="215"/>
      <c r="BC20" s="215"/>
      <c r="BD20" s="215"/>
      <c r="BE20" s="215"/>
      <c r="BF20" s="215"/>
      <c r="BG20" s="215"/>
      <c r="BH20" s="215"/>
      <c r="BI20" s="215"/>
      <c r="BJ20" s="215"/>
      <c r="BK20" s="215"/>
      <c r="BL20" s="215"/>
      <c r="BM20" s="239"/>
      <c r="BN20" s="243"/>
      <c r="BO20" s="215"/>
      <c r="BP20" s="215"/>
      <c r="BQ20" s="215"/>
      <c r="BR20" s="244"/>
      <c r="BS20" s="240"/>
      <c r="BT20" s="295"/>
    </row>
    <row r="21" spans="1:72" ht="36" x14ac:dyDescent="0.25">
      <c r="A21" s="86"/>
      <c r="B21" s="88"/>
      <c r="C21" s="88"/>
      <c r="D21" s="88"/>
      <c r="E21" s="88"/>
      <c r="F21" s="88"/>
      <c r="G21" s="50" t="s">
        <v>4</v>
      </c>
      <c r="H21" s="124" t="s">
        <v>5</v>
      </c>
      <c r="I21" s="165" t="s">
        <v>16</v>
      </c>
      <c r="J21" s="310" t="s">
        <v>138</v>
      </c>
      <c r="K21" s="206" t="s">
        <v>141</v>
      </c>
      <c r="L21" s="245" t="s">
        <v>36</v>
      </c>
      <c r="M21" s="208" t="s">
        <v>26</v>
      </c>
      <c r="N21" s="208">
        <v>1.6261596244462555</v>
      </c>
      <c r="O21" s="208">
        <v>0.01</v>
      </c>
      <c r="P21" s="208">
        <v>0</v>
      </c>
      <c r="Q21" s="208">
        <v>5.3339905401702064</v>
      </c>
      <c r="R21" s="208">
        <v>4.83</v>
      </c>
      <c r="S21" s="208">
        <v>0</v>
      </c>
      <c r="T21" s="208">
        <v>5.314524699024334</v>
      </c>
      <c r="U21" s="208">
        <v>8.89</v>
      </c>
      <c r="V21" s="208">
        <v>6.68</v>
      </c>
      <c r="W21" s="208">
        <v>0</v>
      </c>
      <c r="X21" s="220">
        <v>11.09</v>
      </c>
      <c r="Y21" s="220">
        <v>3.26</v>
      </c>
      <c r="Z21" s="208">
        <v>0</v>
      </c>
      <c r="AA21" s="208"/>
      <c r="AB21" s="208">
        <v>12.274674863640795</v>
      </c>
      <c r="AC21" s="220">
        <f>P21+S21+V21+Y21</f>
        <v>9.94</v>
      </c>
      <c r="AD21" s="211">
        <v>8394.5454549999995</v>
      </c>
      <c r="AE21" s="211">
        <v>11747.33</v>
      </c>
      <c r="AF21" s="211">
        <v>3517.79</v>
      </c>
      <c r="AG21" s="212">
        <f t="shared" si="6"/>
        <v>0.29945442921923537</v>
      </c>
      <c r="AH21" s="211">
        <v>46235.9819480769</v>
      </c>
      <c r="AI21" s="211">
        <v>28379.306625996735</v>
      </c>
      <c r="AJ21" s="211">
        <v>20562.040660005765</v>
      </c>
      <c r="AK21" s="212">
        <f t="shared" si="5"/>
        <v>0.72454344748402</v>
      </c>
      <c r="AL21" s="211">
        <v>49188.210397993797</v>
      </c>
      <c r="AM21" s="211">
        <v>55589.168063981189</v>
      </c>
      <c r="AN21" s="211">
        <v>53792.730107548719</v>
      </c>
      <c r="AO21" s="212">
        <f t="shared" ref="AO21:AO33" si="7">AN21/AM21</f>
        <v>0.96768366897729374</v>
      </c>
      <c r="AP21" s="214">
        <v>11824.877913750001</v>
      </c>
      <c r="AQ21" s="214">
        <v>34734.351928769007</v>
      </c>
      <c r="AR21" s="214">
        <v>34734.351928769007</v>
      </c>
      <c r="AS21" s="212">
        <f t="shared" si="2"/>
        <v>1</v>
      </c>
      <c r="AT21" s="211">
        <v>0</v>
      </c>
      <c r="AU21" s="211">
        <f t="shared" si="3"/>
        <v>115643.6157148207</v>
      </c>
      <c r="AV21" s="215"/>
      <c r="AW21" s="215"/>
      <c r="AX21" s="215"/>
      <c r="AY21" s="215"/>
      <c r="AZ21" s="215"/>
      <c r="BA21" s="215"/>
      <c r="BB21" s="215"/>
      <c r="BC21" s="215"/>
      <c r="BD21" s="215"/>
      <c r="BE21" s="215"/>
      <c r="BF21" s="215"/>
      <c r="BG21" s="215"/>
      <c r="BH21" s="215"/>
      <c r="BI21" s="215"/>
      <c r="BJ21" s="215"/>
      <c r="BK21" s="215"/>
      <c r="BL21" s="215"/>
      <c r="BM21" s="239"/>
      <c r="BN21" s="243"/>
      <c r="BO21" s="215"/>
      <c r="BP21" s="215"/>
      <c r="BQ21" s="215"/>
      <c r="BR21" s="244"/>
      <c r="BS21" s="240"/>
      <c r="BT21" s="295"/>
    </row>
    <row r="22" spans="1:72" ht="36" x14ac:dyDescent="0.25">
      <c r="A22" s="86"/>
      <c r="B22" s="88"/>
      <c r="C22" s="88"/>
      <c r="D22" s="88"/>
      <c r="E22" s="88"/>
      <c r="F22" s="88"/>
      <c r="G22" s="50" t="s">
        <v>4</v>
      </c>
      <c r="H22" s="125"/>
      <c r="I22" s="166"/>
      <c r="J22" s="310" t="s">
        <v>139</v>
      </c>
      <c r="K22" s="206" t="s">
        <v>142</v>
      </c>
      <c r="L22" s="245" t="s">
        <v>36</v>
      </c>
      <c r="M22" s="208" t="s">
        <v>26</v>
      </c>
      <c r="N22" s="208">
        <v>9.7632749831071841</v>
      </c>
      <c r="O22" s="208">
        <v>0.65</v>
      </c>
      <c r="P22" s="208">
        <v>0</v>
      </c>
      <c r="Q22" s="208">
        <v>21.821440408940862</v>
      </c>
      <c r="R22" s="208">
        <v>18.02</v>
      </c>
      <c r="S22" s="208">
        <v>12.530000000000001</v>
      </c>
      <c r="T22" s="208">
        <v>13.540810220215636</v>
      </c>
      <c r="U22" s="208">
        <v>19.009999999999998</v>
      </c>
      <c r="V22" s="208">
        <v>17.86</v>
      </c>
      <c r="W22" s="208">
        <v>18.028927328130855</v>
      </c>
      <c r="X22" s="220">
        <v>19.61</v>
      </c>
      <c r="Y22" s="220">
        <v>4.38</v>
      </c>
      <c r="Z22" s="208">
        <v>0</v>
      </c>
      <c r="AA22" s="208"/>
      <c r="AB22" s="208">
        <v>63.154452940394542</v>
      </c>
      <c r="AC22" s="220">
        <f>P22+S22+V22+Y22</f>
        <v>34.770000000000003</v>
      </c>
      <c r="AD22" s="211">
        <v>20437.394102999999</v>
      </c>
      <c r="AE22" s="211">
        <v>22042.02</v>
      </c>
      <c r="AF22" s="211">
        <v>17714.55</v>
      </c>
      <c r="AG22" s="212">
        <f t="shared" si="6"/>
        <v>0.80367180503420277</v>
      </c>
      <c r="AH22" s="211">
        <v>47809.827703004405</v>
      </c>
      <c r="AI22" s="211">
        <v>48580.068738591603</v>
      </c>
      <c r="AJ22" s="211">
        <v>47781.088071860897</v>
      </c>
      <c r="AK22" s="212">
        <f t="shared" si="5"/>
        <v>0.98355332366798398</v>
      </c>
      <c r="AL22" s="211">
        <v>32086.38911439</v>
      </c>
      <c r="AM22" s="211">
        <v>36094.050018332389</v>
      </c>
      <c r="AN22" s="211">
        <v>35714.704364882018</v>
      </c>
      <c r="AO22" s="212">
        <f t="shared" si="7"/>
        <v>0.98949007791429056</v>
      </c>
      <c r="AP22" s="214">
        <v>30669.8213861808</v>
      </c>
      <c r="AQ22" s="214">
        <v>43265.316021016777</v>
      </c>
      <c r="AR22" s="214">
        <v>11724.102787861328</v>
      </c>
      <c r="AS22" s="212">
        <f t="shared" si="2"/>
        <v>0.27098155904295645</v>
      </c>
      <c r="AT22" s="211">
        <v>0</v>
      </c>
      <c r="AU22" s="211">
        <f t="shared" si="3"/>
        <v>131003.43230657521</v>
      </c>
      <c r="AV22" s="215"/>
      <c r="AW22" s="215"/>
      <c r="AX22" s="215"/>
      <c r="AY22" s="215"/>
      <c r="AZ22" s="215"/>
      <c r="BA22" s="215"/>
      <c r="BB22" s="215"/>
      <c r="BC22" s="215"/>
      <c r="BD22" s="215"/>
      <c r="BE22" s="215"/>
      <c r="BF22" s="215"/>
      <c r="BG22" s="215"/>
      <c r="BH22" s="215"/>
      <c r="BI22" s="215"/>
      <c r="BJ22" s="215"/>
      <c r="BK22" s="215"/>
      <c r="BL22" s="215"/>
      <c r="BM22" s="239"/>
      <c r="BN22" s="243"/>
      <c r="BO22" s="215"/>
      <c r="BP22" s="215"/>
      <c r="BQ22" s="215"/>
      <c r="BR22" s="244"/>
      <c r="BS22" s="240"/>
      <c r="BT22" s="295"/>
    </row>
    <row r="23" spans="1:72" ht="78" customHeight="1" thickBot="1" x14ac:dyDescent="0.3">
      <c r="A23" s="86"/>
      <c r="B23" s="88"/>
      <c r="C23" s="88"/>
      <c r="D23" s="88"/>
      <c r="E23" s="88"/>
      <c r="F23" s="88"/>
      <c r="G23" s="50" t="s">
        <v>4</v>
      </c>
      <c r="H23" s="126"/>
      <c r="I23" s="187" t="s">
        <v>17</v>
      </c>
      <c r="J23" s="313" t="s">
        <v>140</v>
      </c>
      <c r="K23" s="221" t="s">
        <v>143</v>
      </c>
      <c r="L23" s="222" t="s">
        <v>25</v>
      </c>
      <c r="M23" s="223" t="s">
        <v>27</v>
      </c>
      <c r="N23" s="223">
        <v>100</v>
      </c>
      <c r="O23" s="223">
        <v>100</v>
      </c>
      <c r="P23" s="223">
        <v>69.569999999999993</v>
      </c>
      <c r="Q23" s="223">
        <v>100</v>
      </c>
      <c r="R23" s="223">
        <v>100</v>
      </c>
      <c r="S23" s="223">
        <v>81.94</v>
      </c>
      <c r="T23" s="223">
        <v>100</v>
      </c>
      <c r="U23" s="223">
        <v>100</v>
      </c>
      <c r="V23" s="223">
        <v>86.9</v>
      </c>
      <c r="W23" s="223">
        <v>100</v>
      </c>
      <c r="X23" s="224">
        <v>100</v>
      </c>
      <c r="Y23" s="224">
        <v>12.14</v>
      </c>
      <c r="Z23" s="223">
        <v>100</v>
      </c>
      <c r="AA23" s="223"/>
      <c r="AB23" s="223">
        <v>100</v>
      </c>
      <c r="AC23" s="225">
        <f>Y23</f>
        <v>12.14</v>
      </c>
      <c r="AD23" s="226">
        <v>3199.688283</v>
      </c>
      <c r="AE23" s="226">
        <v>3960.32</v>
      </c>
      <c r="AF23" s="226">
        <v>2766.73</v>
      </c>
      <c r="AG23" s="227">
        <f t="shared" si="6"/>
        <v>0.6986127383645766</v>
      </c>
      <c r="AH23" s="226">
        <v>8825.0314405889003</v>
      </c>
      <c r="AI23" s="226">
        <v>8388.7647045825724</v>
      </c>
      <c r="AJ23" s="226">
        <v>7792.2747545393413</v>
      </c>
      <c r="AK23" s="227">
        <f t="shared" si="5"/>
        <v>0.92889418513343402</v>
      </c>
      <c r="AL23" s="226">
        <v>8053.8377940006103</v>
      </c>
      <c r="AM23" s="226">
        <v>14605.365670086856</v>
      </c>
      <c r="AN23" s="226">
        <v>12548.174135132251</v>
      </c>
      <c r="AO23" s="227">
        <f t="shared" si="7"/>
        <v>0.85914823487316549</v>
      </c>
      <c r="AP23" s="228">
        <v>4238.4821386180802</v>
      </c>
      <c r="AQ23" s="228">
        <v>8587.098890165289</v>
      </c>
      <c r="AR23" s="228">
        <v>5343.6755523573893</v>
      </c>
      <c r="AS23" s="227">
        <f t="shared" si="2"/>
        <v>0.62229113938322556</v>
      </c>
      <c r="AT23" s="226">
        <v>0</v>
      </c>
      <c r="AU23" s="226">
        <f t="shared" si="3"/>
        <v>24317.039656207591</v>
      </c>
      <c r="AV23" s="229"/>
      <c r="AW23" s="229"/>
      <c r="AX23" s="229"/>
      <c r="AY23" s="229" t="s">
        <v>35</v>
      </c>
      <c r="AZ23" s="229"/>
      <c r="BA23" s="229"/>
      <c r="BB23" s="229"/>
      <c r="BC23" s="229"/>
      <c r="BD23" s="229"/>
      <c r="BE23" s="229"/>
      <c r="BF23" s="229"/>
      <c r="BG23" s="229"/>
      <c r="BH23" s="229"/>
      <c r="BI23" s="229"/>
      <c r="BJ23" s="229"/>
      <c r="BK23" s="229"/>
      <c r="BL23" s="229"/>
      <c r="BM23" s="241"/>
      <c r="BN23" s="246"/>
      <c r="BO23" s="229"/>
      <c r="BP23" s="229"/>
      <c r="BQ23" s="229"/>
      <c r="BR23" s="247"/>
      <c r="BS23" s="242"/>
      <c r="BT23" s="296"/>
    </row>
    <row r="24" spans="1:72" ht="36" x14ac:dyDescent="0.25">
      <c r="A24" s="86"/>
      <c r="B24" s="88"/>
      <c r="C24" s="88"/>
      <c r="D24" s="88"/>
      <c r="E24" s="88"/>
      <c r="F24" s="88"/>
      <c r="G24" s="50" t="s">
        <v>0</v>
      </c>
      <c r="H24" s="124" t="s">
        <v>1</v>
      </c>
      <c r="I24" s="188" t="s">
        <v>16</v>
      </c>
      <c r="J24" s="309" t="s">
        <v>148</v>
      </c>
      <c r="K24" s="192" t="s">
        <v>144</v>
      </c>
      <c r="L24" s="193" t="s">
        <v>36</v>
      </c>
      <c r="M24" s="194" t="s">
        <v>26</v>
      </c>
      <c r="N24" s="194">
        <v>0</v>
      </c>
      <c r="O24" s="194">
        <v>0</v>
      </c>
      <c r="P24" s="194"/>
      <c r="Q24" s="194">
        <v>7.8382103449855665</v>
      </c>
      <c r="R24" s="194">
        <v>1.2</v>
      </c>
      <c r="S24" s="194">
        <v>0</v>
      </c>
      <c r="T24" s="194">
        <v>4.8230398301623438</v>
      </c>
      <c r="U24" s="194">
        <v>3.02</v>
      </c>
      <c r="V24" s="194">
        <v>1.89</v>
      </c>
      <c r="W24" s="194">
        <v>5.4607498248520905</v>
      </c>
      <c r="X24" s="195">
        <v>4.0999999999999996</v>
      </c>
      <c r="Y24" s="195">
        <v>0.94</v>
      </c>
      <c r="Z24" s="194">
        <v>0</v>
      </c>
      <c r="AA24" s="194"/>
      <c r="AB24" s="194">
        <v>18.122</v>
      </c>
      <c r="AC24" s="195">
        <f t="shared" ref="AC24:AC25" si="8">P24+S24+V24+Y24</f>
        <v>2.83</v>
      </c>
      <c r="AD24" s="196">
        <v>0</v>
      </c>
      <c r="AE24" s="196">
        <v>0</v>
      </c>
      <c r="AF24" s="196">
        <v>0</v>
      </c>
      <c r="AG24" s="197"/>
      <c r="AH24" s="196">
        <v>60072.193584217297</v>
      </c>
      <c r="AI24" s="196">
        <v>10063.406667307139</v>
      </c>
      <c r="AJ24" s="196">
        <v>492.30224997598236</v>
      </c>
      <c r="AK24" s="197">
        <f>AJ24/AI24</f>
        <v>4.8920039331742243E-2</v>
      </c>
      <c r="AL24" s="196">
        <v>166694.029232389</v>
      </c>
      <c r="AM24" s="196">
        <v>37389.698584159101</v>
      </c>
      <c r="AN24" s="196">
        <v>5064.2382496948649</v>
      </c>
      <c r="AO24" s="197">
        <f t="shared" si="7"/>
        <v>0.13544474658697653</v>
      </c>
      <c r="AP24" s="198">
        <v>11488.172175191099</v>
      </c>
      <c r="AQ24" s="198">
        <v>92207.445150445215</v>
      </c>
      <c r="AR24" s="198">
        <v>0</v>
      </c>
      <c r="AS24" s="197">
        <f t="shared" si="2"/>
        <v>0</v>
      </c>
      <c r="AT24" s="196">
        <v>0</v>
      </c>
      <c r="AU24" s="196">
        <f t="shared" si="3"/>
        <v>238254.3949917974</v>
      </c>
      <c r="AV24" s="248"/>
      <c r="AW24" s="248"/>
      <c r="AX24" s="248">
        <v>514</v>
      </c>
      <c r="AY24" s="249" t="s">
        <v>181</v>
      </c>
      <c r="AZ24" s="248">
        <v>521</v>
      </c>
      <c r="BA24" s="249" t="s">
        <v>182</v>
      </c>
      <c r="BB24" s="199" t="s">
        <v>25</v>
      </c>
      <c r="BC24" s="199" t="s">
        <v>42</v>
      </c>
      <c r="BD24" s="199">
        <v>95</v>
      </c>
      <c r="BE24" s="199">
        <v>99.58</v>
      </c>
      <c r="BF24" s="199">
        <v>97</v>
      </c>
      <c r="BG24" s="199">
        <v>97</v>
      </c>
      <c r="BH24" s="199">
        <v>99.58</v>
      </c>
      <c r="BI24" s="199">
        <v>97.3</v>
      </c>
      <c r="BJ24" s="199">
        <v>97.3</v>
      </c>
      <c r="BK24" s="199">
        <v>99.3</v>
      </c>
      <c r="BL24" s="199">
        <v>97.6</v>
      </c>
      <c r="BM24" s="235">
        <v>97.6</v>
      </c>
      <c r="BN24" s="235">
        <v>99.47</v>
      </c>
      <c r="BO24" s="199">
        <v>98</v>
      </c>
      <c r="BP24" s="199"/>
      <c r="BQ24" s="199">
        <v>98</v>
      </c>
      <c r="BR24" s="199">
        <f>BK24</f>
        <v>99.3</v>
      </c>
      <c r="BS24" s="250" t="s">
        <v>253</v>
      </c>
      <c r="BT24" s="289"/>
    </row>
    <row r="25" spans="1:72" ht="41.25" customHeight="1" x14ac:dyDescent="0.25">
      <c r="A25" s="86"/>
      <c r="B25" s="88"/>
      <c r="C25" s="88"/>
      <c r="D25" s="88"/>
      <c r="E25" s="88"/>
      <c r="F25" s="88"/>
      <c r="G25" s="50" t="s">
        <v>0</v>
      </c>
      <c r="H25" s="125"/>
      <c r="I25" s="165"/>
      <c r="J25" s="314" t="s">
        <v>149</v>
      </c>
      <c r="K25" s="251" t="s">
        <v>145</v>
      </c>
      <c r="L25" s="245" t="s">
        <v>36</v>
      </c>
      <c r="M25" s="208" t="s">
        <v>26</v>
      </c>
      <c r="N25" s="252">
        <v>18.787785014941107</v>
      </c>
      <c r="O25" s="252">
        <v>1.68</v>
      </c>
      <c r="P25" s="252">
        <v>0</v>
      </c>
      <c r="Q25" s="252">
        <v>50.706112664825554</v>
      </c>
      <c r="R25" s="252">
        <v>60.260000000000005</v>
      </c>
      <c r="S25" s="252">
        <v>27.759999999999998</v>
      </c>
      <c r="T25" s="252">
        <v>20.707481317314944</v>
      </c>
      <c r="U25" s="252">
        <v>56.88</v>
      </c>
      <c r="V25" s="252">
        <v>49.34</v>
      </c>
      <c r="W25" s="252">
        <v>46.76425919458643</v>
      </c>
      <c r="X25" s="253">
        <v>31.89</v>
      </c>
      <c r="Y25" s="253">
        <v>3.44</v>
      </c>
      <c r="Z25" s="252">
        <v>0</v>
      </c>
      <c r="AA25" s="252"/>
      <c r="AB25" s="208">
        <v>136.96563819166803</v>
      </c>
      <c r="AC25" s="220">
        <f t="shared" si="8"/>
        <v>80.539999999999992</v>
      </c>
      <c r="AD25" s="254">
        <v>8782.1988760000004</v>
      </c>
      <c r="AE25" s="211">
        <v>13692.06</v>
      </c>
      <c r="AF25" s="211">
        <v>11449.82</v>
      </c>
      <c r="AG25" s="212">
        <f t="shared" si="6"/>
        <v>0.83623793643907496</v>
      </c>
      <c r="AH25" s="254">
        <v>34092.158304225799</v>
      </c>
      <c r="AI25" s="254">
        <v>36577.53213757326</v>
      </c>
      <c r="AJ25" s="254">
        <v>35886.588997021812</v>
      </c>
      <c r="AK25" s="212">
        <f t="shared" si="5"/>
        <v>0.98111017610612128</v>
      </c>
      <c r="AL25" s="254">
        <v>26722.059567781798</v>
      </c>
      <c r="AM25" s="254">
        <v>22222.186049576023</v>
      </c>
      <c r="AN25" s="254">
        <v>21282.431458000461</v>
      </c>
      <c r="AO25" s="212">
        <f t="shared" si="7"/>
        <v>0.95771097454233167</v>
      </c>
      <c r="AP25" s="255">
        <v>31343.899920499698</v>
      </c>
      <c r="AQ25" s="255">
        <v>57032.103628842917</v>
      </c>
      <c r="AR25" s="255">
        <v>5434.1501398923538</v>
      </c>
      <c r="AS25" s="212">
        <f t="shared" si="2"/>
        <v>9.5282302319708481E-2</v>
      </c>
      <c r="AT25" s="254">
        <v>0</v>
      </c>
      <c r="AU25" s="211">
        <f t="shared" si="3"/>
        <v>100940.31666850729</v>
      </c>
      <c r="AV25" s="256"/>
      <c r="AW25" s="256"/>
      <c r="AX25" s="256"/>
      <c r="AY25" s="257"/>
      <c r="AZ25" s="256"/>
      <c r="BA25" s="257"/>
      <c r="BB25" s="215"/>
      <c r="BC25" s="215"/>
      <c r="BD25" s="215"/>
      <c r="BE25" s="215"/>
      <c r="BF25" s="215"/>
      <c r="BG25" s="215"/>
      <c r="BH25" s="215"/>
      <c r="BI25" s="215"/>
      <c r="BJ25" s="215"/>
      <c r="BK25" s="215"/>
      <c r="BL25" s="215"/>
      <c r="BM25" s="239"/>
      <c r="BN25" s="239"/>
      <c r="BO25" s="215"/>
      <c r="BP25" s="215"/>
      <c r="BQ25" s="215"/>
      <c r="BR25" s="215"/>
      <c r="BS25" s="258"/>
      <c r="BT25" s="293"/>
    </row>
    <row r="26" spans="1:72" ht="54" x14ac:dyDescent="0.25">
      <c r="A26" s="86"/>
      <c r="B26" s="88"/>
      <c r="C26" s="88"/>
      <c r="D26" s="88"/>
      <c r="E26" s="88"/>
      <c r="F26" s="88"/>
      <c r="G26" s="50" t="s">
        <v>0</v>
      </c>
      <c r="H26" s="125"/>
      <c r="I26" s="166"/>
      <c r="J26" s="314" t="s">
        <v>150</v>
      </c>
      <c r="K26" s="206" t="s">
        <v>146</v>
      </c>
      <c r="L26" s="207" t="s">
        <v>25</v>
      </c>
      <c r="M26" s="208" t="s">
        <v>27</v>
      </c>
      <c r="N26" s="208">
        <v>100</v>
      </c>
      <c r="O26" s="208">
        <v>100</v>
      </c>
      <c r="P26" s="208">
        <v>91.42</v>
      </c>
      <c r="Q26" s="208">
        <v>100</v>
      </c>
      <c r="R26" s="208">
        <v>100</v>
      </c>
      <c r="S26" s="208">
        <v>83.9</v>
      </c>
      <c r="T26" s="208">
        <v>100</v>
      </c>
      <c r="U26" s="208">
        <v>100</v>
      </c>
      <c r="V26" s="208">
        <v>90.55</v>
      </c>
      <c r="W26" s="208">
        <v>100</v>
      </c>
      <c r="X26" s="209">
        <v>100</v>
      </c>
      <c r="Y26" s="209">
        <v>0</v>
      </c>
      <c r="Z26" s="208">
        <v>100</v>
      </c>
      <c r="AA26" s="208"/>
      <c r="AB26" s="208">
        <v>100</v>
      </c>
      <c r="AC26" s="210">
        <f>Y26</f>
        <v>0</v>
      </c>
      <c r="AD26" s="211">
        <v>20005.710643999999</v>
      </c>
      <c r="AE26" s="211">
        <v>16656.88</v>
      </c>
      <c r="AF26" s="211">
        <v>15227.44</v>
      </c>
      <c r="AG26" s="212">
        <f t="shared" si="6"/>
        <v>0.9141832083799607</v>
      </c>
      <c r="AH26" s="211">
        <v>117120.276317358</v>
      </c>
      <c r="AI26" s="211">
        <v>50839.789720434244</v>
      </c>
      <c r="AJ26" s="211">
        <v>42659.674902488237</v>
      </c>
      <c r="AK26" s="212">
        <f t="shared" si="5"/>
        <v>0.83910014453387605</v>
      </c>
      <c r="AL26" s="211">
        <v>162428.51911288599</v>
      </c>
      <c r="AM26" s="211">
        <v>50502.003468117175</v>
      </c>
      <c r="AN26" s="211">
        <v>45727.042829826292</v>
      </c>
      <c r="AO26" s="212">
        <f t="shared" si="7"/>
        <v>0.90545007503899522</v>
      </c>
      <c r="AP26" s="214">
        <v>53602.295030772795</v>
      </c>
      <c r="AQ26" s="214">
        <v>126650.90953402502</v>
      </c>
      <c r="AR26" s="214">
        <v>0</v>
      </c>
      <c r="AS26" s="212">
        <f t="shared" si="2"/>
        <v>0</v>
      </c>
      <c r="AT26" s="211">
        <v>0</v>
      </c>
      <c r="AU26" s="211">
        <f t="shared" si="3"/>
        <v>353156.80110501678</v>
      </c>
      <c r="AV26" s="256"/>
      <c r="AW26" s="256"/>
      <c r="AX26" s="256"/>
      <c r="AY26" s="257"/>
      <c r="AZ26" s="256"/>
      <c r="BA26" s="257"/>
      <c r="BB26" s="215"/>
      <c r="BC26" s="215"/>
      <c r="BD26" s="215"/>
      <c r="BE26" s="215"/>
      <c r="BF26" s="215"/>
      <c r="BG26" s="215"/>
      <c r="BH26" s="215"/>
      <c r="BI26" s="215"/>
      <c r="BJ26" s="215"/>
      <c r="BK26" s="215"/>
      <c r="BL26" s="215"/>
      <c r="BM26" s="239"/>
      <c r="BN26" s="239"/>
      <c r="BO26" s="215"/>
      <c r="BP26" s="215"/>
      <c r="BQ26" s="215"/>
      <c r="BR26" s="215"/>
      <c r="BS26" s="258"/>
      <c r="BT26" s="293"/>
    </row>
    <row r="27" spans="1:72" ht="69.75" customHeight="1" thickBot="1" x14ac:dyDescent="0.3">
      <c r="A27" s="86"/>
      <c r="B27" s="88"/>
      <c r="C27" s="88"/>
      <c r="D27" s="88"/>
      <c r="E27" s="88"/>
      <c r="F27" s="88"/>
      <c r="G27" s="50" t="s">
        <v>0</v>
      </c>
      <c r="H27" s="126"/>
      <c r="I27" s="187" t="s">
        <v>17</v>
      </c>
      <c r="J27" s="315" t="s">
        <v>151</v>
      </c>
      <c r="K27" s="285" t="s">
        <v>147</v>
      </c>
      <c r="L27" s="266" t="s">
        <v>25</v>
      </c>
      <c r="M27" s="267" t="s">
        <v>27</v>
      </c>
      <c r="N27" s="267">
        <v>100</v>
      </c>
      <c r="O27" s="267">
        <v>100</v>
      </c>
      <c r="P27" s="267">
        <v>72.31</v>
      </c>
      <c r="Q27" s="267">
        <v>100</v>
      </c>
      <c r="R27" s="267">
        <v>100</v>
      </c>
      <c r="S27" s="267">
        <v>73.58</v>
      </c>
      <c r="T27" s="267">
        <v>100</v>
      </c>
      <c r="U27" s="267">
        <v>100</v>
      </c>
      <c r="V27" s="267">
        <v>76.069999999999993</v>
      </c>
      <c r="W27" s="267">
        <v>100</v>
      </c>
      <c r="X27" s="286">
        <v>100</v>
      </c>
      <c r="Y27" s="286">
        <v>3.19</v>
      </c>
      <c r="Z27" s="267">
        <v>100</v>
      </c>
      <c r="AA27" s="267"/>
      <c r="AB27" s="267">
        <v>100</v>
      </c>
      <c r="AC27" s="287">
        <f>Y27</f>
        <v>3.19</v>
      </c>
      <c r="AD27" s="268">
        <v>7636.9625400000004</v>
      </c>
      <c r="AE27" s="268">
        <v>6960.95</v>
      </c>
      <c r="AF27" s="268">
        <v>3696.3</v>
      </c>
      <c r="AG27" s="269">
        <f t="shared" si="6"/>
        <v>0.53100510706153614</v>
      </c>
      <c r="AH27" s="268">
        <v>22532.261952470002</v>
      </c>
      <c r="AI27" s="268">
        <v>18092.499706023635</v>
      </c>
      <c r="AJ27" s="268">
        <v>14140.543880295898</v>
      </c>
      <c r="AK27" s="269">
        <f t="shared" si="5"/>
        <v>0.78156938566029155</v>
      </c>
      <c r="AL27" s="268">
        <v>22194.647317399202</v>
      </c>
      <c r="AM27" s="268">
        <v>22517.73356425064</v>
      </c>
      <c r="AN27" s="268">
        <v>17271.229834113128</v>
      </c>
      <c r="AO27" s="269">
        <f t="shared" si="7"/>
        <v>0.76700569286125186</v>
      </c>
      <c r="AP27" s="270">
        <v>11651.8720180005</v>
      </c>
      <c r="AQ27" s="270">
        <v>32928.322582283086</v>
      </c>
      <c r="AR27" s="270">
        <v>716.71699056655063</v>
      </c>
      <c r="AS27" s="269">
        <f t="shared" si="2"/>
        <v>2.1765973312961179E-2</v>
      </c>
      <c r="AT27" s="268">
        <v>0</v>
      </c>
      <c r="AU27" s="268">
        <f t="shared" si="3"/>
        <v>64015.743827869708</v>
      </c>
      <c r="AV27" s="256"/>
      <c r="AW27" s="256"/>
      <c r="AX27" s="256"/>
      <c r="AY27" s="257"/>
      <c r="AZ27" s="256"/>
      <c r="BA27" s="257"/>
      <c r="BB27" s="215"/>
      <c r="BC27" s="215"/>
      <c r="BD27" s="215"/>
      <c r="BE27" s="215"/>
      <c r="BF27" s="215"/>
      <c r="BG27" s="215"/>
      <c r="BH27" s="215"/>
      <c r="BI27" s="215"/>
      <c r="BJ27" s="215"/>
      <c r="BK27" s="215"/>
      <c r="BL27" s="215"/>
      <c r="BM27" s="239"/>
      <c r="BN27" s="239"/>
      <c r="BO27" s="215"/>
      <c r="BP27" s="215"/>
      <c r="BQ27" s="215"/>
      <c r="BR27" s="215"/>
      <c r="BS27" s="258"/>
      <c r="BT27" s="290"/>
    </row>
    <row r="28" spans="1:72" ht="56.25" customHeight="1" x14ac:dyDescent="0.25">
      <c r="A28" s="86"/>
      <c r="B28" s="88"/>
      <c r="C28" s="88"/>
      <c r="D28" s="88"/>
      <c r="E28" s="88"/>
      <c r="F28" s="88"/>
      <c r="G28" s="50" t="s">
        <v>2</v>
      </c>
      <c r="H28" s="124" t="s">
        <v>3</v>
      </c>
      <c r="I28" s="188" t="s">
        <v>16</v>
      </c>
      <c r="J28" s="309" t="s">
        <v>154</v>
      </c>
      <c r="K28" s="192" t="s">
        <v>161</v>
      </c>
      <c r="L28" s="193" t="s">
        <v>36</v>
      </c>
      <c r="M28" s="194" t="s">
        <v>26</v>
      </c>
      <c r="N28" s="194">
        <v>19.107077380373443</v>
      </c>
      <c r="O28" s="194">
        <v>1.51</v>
      </c>
      <c r="P28" s="194">
        <v>0.21</v>
      </c>
      <c r="Q28" s="194">
        <v>48.211171885902381</v>
      </c>
      <c r="R28" s="194">
        <v>40.49</v>
      </c>
      <c r="S28" s="194">
        <v>23.830000000000002</v>
      </c>
      <c r="T28" s="194">
        <v>30.478654901713689</v>
      </c>
      <c r="U28" s="194">
        <v>55.879999999999995</v>
      </c>
      <c r="V28" s="194">
        <v>43.8</v>
      </c>
      <c r="W28" s="194">
        <v>44.424059785283077</v>
      </c>
      <c r="X28" s="195">
        <v>34.270000000000003</v>
      </c>
      <c r="Y28" s="195">
        <v>7.75</v>
      </c>
      <c r="Z28" s="194">
        <v>0</v>
      </c>
      <c r="AA28" s="194"/>
      <c r="AB28" s="194">
        <v>142.22096395327259</v>
      </c>
      <c r="AC28" s="195">
        <f>P28+S28+V28+Y28</f>
        <v>75.59</v>
      </c>
      <c r="AD28" s="196">
        <v>19548.945196000001</v>
      </c>
      <c r="AE28" s="196">
        <v>24588.27</v>
      </c>
      <c r="AF28" s="196">
        <v>17412.87</v>
      </c>
      <c r="AG28" s="197">
        <f t="shared" si="6"/>
        <v>0.70817792386369594</v>
      </c>
      <c r="AH28" s="196">
        <v>78346.515914047399</v>
      </c>
      <c r="AI28" s="196">
        <v>86009.773871649537</v>
      </c>
      <c r="AJ28" s="196">
        <v>80143.156657700078</v>
      </c>
      <c r="AK28" s="197">
        <f t="shared" si="5"/>
        <v>0.93179127266740547</v>
      </c>
      <c r="AL28" s="196">
        <v>62223.372303521697</v>
      </c>
      <c r="AM28" s="196">
        <v>80204.942350033278</v>
      </c>
      <c r="AN28" s="196">
        <v>77423.760464868261</v>
      </c>
      <c r="AO28" s="197">
        <f t="shared" si="7"/>
        <v>0.96532405854707448</v>
      </c>
      <c r="AP28" s="198">
        <v>80937.962823005713</v>
      </c>
      <c r="AQ28" s="198">
        <v>103242.14910737789</v>
      </c>
      <c r="AR28" s="198">
        <v>42981.249589750681</v>
      </c>
      <c r="AS28" s="197">
        <f t="shared" si="2"/>
        <v>0.41631494463610652</v>
      </c>
      <c r="AT28" s="196">
        <v>0</v>
      </c>
      <c r="AU28" s="196">
        <f t="shared" si="3"/>
        <v>241056.7962365748</v>
      </c>
      <c r="AV28" s="248"/>
      <c r="AW28" s="248"/>
      <c r="AX28" s="248">
        <v>515</v>
      </c>
      <c r="AY28" s="249" t="s">
        <v>200</v>
      </c>
      <c r="AZ28" s="248">
        <v>522</v>
      </c>
      <c r="BA28" s="249" t="s">
        <v>201</v>
      </c>
      <c r="BB28" s="248" t="s">
        <v>25</v>
      </c>
      <c r="BC28" s="248" t="s">
        <v>27</v>
      </c>
      <c r="BD28" s="248">
        <v>0.3</v>
      </c>
      <c r="BE28" s="248">
        <v>0.18</v>
      </c>
      <c r="BF28" s="248">
        <v>0.3</v>
      </c>
      <c r="BG28" s="248">
        <v>0.3</v>
      </c>
      <c r="BH28" s="248">
        <v>0.18</v>
      </c>
      <c r="BI28" s="248">
        <v>0.3</v>
      </c>
      <c r="BJ28" s="248">
        <v>0.3</v>
      </c>
      <c r="BK28" s="248">
        <v>0.3</v>
      </c>
      <c r="BL28" s="248">
        <v>0.3</v>
      </c>
      <c r="BM28" s="262">
        <v>0.3</v>
      </c>
      <c r="BN28" s="262">
        <v>0.3</v>
      </c>
      <c r="BO28" s="248">
        <v>0.3</v>
      </c>
      <c r="BP28" s="248"/>
      <c r="BQ28" s="248">
        <v>0.3</v>
      </c>
      <c r="BR28" s="248">
        <v>0.3</v>
      </c>
      <c r="BS28" s="250" t="s">
        <v>254</v>
      </c>
      <c r="BT28" s="289"/>
    </row>
    <row r="29" spans="1:72" ht="56.25" customHeight="1" x14ac:dyDescent="0.25">
      <c r="A29" s="86"/>
      <c r="B29" s="88"/>
      <c r="C29" s="88"/>
      <c r="D29" s="88"/>
      <c r="E29" s="88"/>
      <c r="F29" s="88"/>
      <c r="G29" s="50" t="s">
        <v>2</v>
      </c>
      <c r="H29" s="125"/>
      <c r="I29" s="165"/>
      <c r="J29" s="310" t="s">
        <v>155</v>
      </c>
      <c r="K29" s="206" t="s">
        <v>158</v>
      </c>
      <c r="L29" s="245" t="s">
        <v>40</v>
      </c>
      <c r="M29" s="208" t="s">
        <v>42</v>
      </c>
      <c r="N29" s="208">
        <v>0.15575821650678884</v>
      </c>
      <c r="O29" s="208">
        <v>0.16</v>
      </c>
      <c r="P29" s="208">
        <v>0</v>
      </c>
      <c r="Q29" s="208">
        <v>1.1772237283553568</v>
      </c>
      <c r="R29" s="208">
        <v>1.18</v>
      </c>
      <c r="S29" s="208">
        <v>0.93</v>
      </c>
      <c r="T29" s="208">
        <v>3.7399999999999998</v>
      </c>
      <c r="U29" s="208">
        <v>3.74</v>
      </c>
      <c r="V29" s="208">
        <v>3.04</v>
      </c>
      <c r="W29" s="208">
        <v>4</v>
      </c>
      <c r="X29" s="209">
        <v>3.45</v>
      </c>
      <c r="Y29" s="209">
        <v>3.32</v>
      </c>
      <c r="Z29" s="208">
        <v>4</v>
      </c>
      <c r="AA29" s="208"/>
      <c r="AB29" s="208">
        <v>4</v>
      </c>
      <c r="AC29" s="210">
        <f>Y29</f>
        <v>3.32</v>
      </c>
      <c r="AD29" s="211">
        <v>974.91285700000003</v>
      </c>
      <c r="AE29" s="211">
        <v>3858.25</v>
      </c>
      <c r="AF29" s="211">
        <v>3302.21</v>
      </c>
      <c r="AG29" s="212">
        <f t="shared" si="6"/>
        <v>0.85588284844165097</v>
      </c>
      <c r="AH29" s="211">
        <v>15424.652143269199</v>
      </c>
      <c r="AI29" s="211">
        <v>14836.825275242578</v>
      </c>
      <c r="AJ29" s="211">
        <v>5986.4312172158707</v>
      </c>
      <c r="AK29" s="212">
        <f t="shared" si="5"/>
        <v>0.40348464756844649</v>
      </c>
      <c r="AL29" s="211">
        <v>50137.5123991785</v>
      </c>
      <c r="AM29" s="211">
        <v>39135.834607804973</v>
      </c>
      <c r="AN29" s="211">
        <v>35371.577769666466</v>
      </c>
      <c r="AO29" s="212">
        <f t="shared" si="7"/>
        <v>0.90381559826533531</v>
      </c>
      <c r="AP29" s="214">
        <v>4142.8500000000004</v>
      </c>
      <c r="AQ29" s="214">
        <v>9675.1065551851807</v>
      </c>
      <c r="AR29" s="214">
        <v>9675.1065551851807</v>
      </c>
      <c r="AS29" s="212">
        <f t="shared" si="2"/>
        <v>1</v>
      </c>
      <c r="AT29" s="211">
        <v>0</v>
      </c>
      <c r="AU29" s="211">
        <f t="shared" si="3"/>
        <v>70679.927399447712</v>
      </c>
      <c r="AV29" s="256"/>
      <c r="AW29" s="256"/>
      <c r="AX29" s="256"/>
      <c r="AY29" s="257"/>
      <c r="AZ29" s="256"/>
      <c r="BA29" s="257"/>
      <c r="BB29" s="256"/>
      <c r="BC29" s="256"/>
      <c r="BD29" s="256"/>
      <c r="BE29" s="256"/>
      <c r="BF29" s="256"/>
      <c r="BG29" s="256"/>
      <c r="BH29" s="256"/>
      <c r="BI29" s="256"/>
      <c r="BJ29" s="256"/>
      <c r="BK29" s="256"/>
      <c r="BL29" s="256"/>
      <c r="BM29" s="263"/>
      <c r="BN29" s="263"/>
      <c r="BO29" s="256"/>
      <c r="BP29" s="256"/>
      <c r="BQ29" s="256"/>
      <c r="BR29" s="256"/>
      <c r="BS29" s="258"/>
      <c r="BT29" s="293"/>
    </row>
    <row r="30" spans="1:72" ht="73.5" customHeight="1" x14ac:dyDescent="0.25">
      <c r="A30" s="86"/>
      <c r="B30" s="88"/>
      <c r="C30" s="88"/>
      <c r="D30" s="88"/>
      <c r="E30" s="88"/>
      <c r="F30" s="88"/>
      <c r="G30" s="50" t="s">
        <v>2</v>
      </c>
      <c r="H30" s="125"/>
      <c r="I30" s="166"/>
      <c r="J30" s="310" t="s">
        <v>156</v>
      </c>
      <c r="K30" s="206" t="s">
        <v>159</v>
      </c>
      <c r="L30" s="207" t="s">
        <v>25</v>
      </c>
      <c r="M30" s="208" t="s">
        <v>27</v>
      </c>
      <c r="N30" s="208">
        <v>100</v>
      </c>
      <c r="O30" s="208">
        <v>100</v>
      </c>
      <c r="P30" s="208">
        <v>100</v>
      </c>
      <c r="Q30" s="208">
        <v>100</v>
      </c>
      <c r="R30" s="208">
        <v>100</v>
      </c>
      <c r="S30" s="208">
        <v>75</v>
      </c>
      <c r="T30" s="208">
        <v>100</v>
      </c>
      <c r="U30" s="208">
        <v>100</v>
      </c>
      <c r="V30" s="208">
        <v>100</v>
      </c>
      <c r="W30" s="208">
        <v>100</v>
      </c>
      <c r="X30" s="209">
        <v>100</v>
      </c>
      <c r="Y30" s="209">
        <v>0</v>
      </c>
      <c r="Z30" s="208">
        <v>100</v>
      </c>
      <c r="AA30" s="208"/>
      <c r="AB30" s="208">
        <v>100</v>
      </c>
      <c r="AC30" s="210">
        <f>Y30</f>
        <v>0</v>
      </c>
      <c r="AD30" s="211">
        <v>1464.8628000000001</v>
      </c>
      <c r="AE30" s="211">
        <v>1641.24</v>
      </c>
      <c r="AF30" s="211">
        <v>1641.24</v>
      </c>
      <c r="AG30" s="212">
        <f t="shared" si="6"/>
        <v>1</v>
      </c>
      <c r="AH30" s="211">
        <v>3350.9615384615404</v>
      </c>
      <c r="AI30" s="211">
        <v>4568.3978643481605</v>
      </c>
      <c r="AJ30" s="211">
        <v>3392.3943443174176</v>
      </c>
      <c r="AK30" s="212">
        <f t="shared" si="5"/>
        <v>0.74257856803403866</v>
      </c>
      <c r="AL30" s="211">
        <v>3253.36071695295</v>
      </c>
      <c r="AM30" s="211">
        <v>1646.2411101773851</v>
      </c>
      <c r="AN30" s="211">
        <v>1646.2411101773851</v>
      </c>
      <c r="AO30" s="212">
        <f t="shared" si="7"/>
        <v>1</v>
      </c>
      <c r="AP30" s="214">
        <v>0</v>
      </c>
      <c r="AQ30" s="214">
        <v>9808.1699268704979</v>
      </c>
      <c r="AR30" s="214">
        <v>0</v>
      </c>
      <c r="AS30" s="212">
        <f t="shared" si="2"/>
        <v>0</v>
      </c>
      <c r="AT30" s="211">
        <v>0</v>
      </c>
      <c r="AU30" s="211">
        <f t="shared" si="3"/>
        <v>8069.1850554144912</v>
      </c>
      <c r="AV30" s="256"/>
      <c r="AW30" s="256"/>
      <c r="AX30" s="256"/>
      <c r="AY30" s="257"/>
      <c r="AZ30" s="256"/>
      <c r="BA30" s="257"/>
      <c r="BB30" s="256"/>
      <c r="BC30" s="256"/>
      <c r="BD30" s="256"/>
      <c r="BE30" s="256"/>
      <c r="BF30" s="256"/>
      <c r="BG30" s="256"/>
      <c r="BH30" s="256"/>
      <c r="BI30" s="256"/>
      <c r="BJ30" s="256"/>
      <c r="BK30" s="256"/>
      <c r="BL30" s="256"/>
      <c r="BM30" s="263"/>
      <c r="BN30" s="263"/>
      <c r="BO30" s="256"/>
      <c r="BP30" s="256"/>
      <c r="BQ30" s="256"/>
      <c r="BR30" s="256"/>
      <c r="BS30" s="258"/>
      <c r="BT30" s="293"/>
    </row>
    <row r="31" spans="1:72" ht="72.75" customHeight="1" x14ac:dyDescent="0.25">
      <c r="A31" s="86"/>
      <c r="B31" s="88"/>
      <c r="C31" s="88"/>
      <c r="D31" s="88"/>
      <c r="E31" s="88"/>
      <c r="F31" s="88"/>
      <c r="G31" s="50" t="s">
        <v>2</v>
      </c>
      <c r="H31" s="126"/>
      <c r="I31" s="187" t="s">
        <v>17</v>
      </c>
      <c r="J31" s="310" t="s">
        <v>157</v>
      </c>
      <c r="K31" s="206" t="s">
        <v>160</v>
      </c>
      <c r="L31" s="207" t="s">
        <v>25</v>
      </c>
      <c r="M31" s="208" t="s">
        <v>27</v>
      </c>
      <c r="N31" s="208">
        <v>100</v>
      </c>
      <c r="O31" s="208">
        <v>100</v>
      </c>
      <c r="P31" s="208">
        <v>80.56</v>
      </c>
      <c r="Q31" s="208">
        <v>100</v>
      </c>
      <c r="R31" s="208">
        <v>100</v>
      </c>
      <c r="S31" s="208">
        <v>84.15</v>
      </c>
      <c r="T31" s="208">
        <v>100</v>
      </c>
      <c r="U31" s="208">
        <v>100</v>
      </c>
      <c r="V31" s="208">
        <v>94.44</v>
      </c>
      <c r="W31" s="208">
        <v>100</v>
      </c>
      <c r="X31" s="209">
        <v>100</v>
      </c>
      <c r="Y31" s="209">
        <v>9.48</v>
      </c>
      <c r="Z31" s="208">
        <v>100</v>
      </c>
      <c r="AA31" s="208"/>
      <c r="AB31" s="208">
        <v>100</v>
      </c>
      <c r="AC31" s="210">
        <f>Y31</f>
        <v>9.48</v>
      </c>
      <c r="AD31" s="211">
        <v>3176.3739049999999</v>
      </c>
      <c r="AE31" s="211">
        <v>3977.39</v>
      </c>
      <c r="AF31" s="211">
        <v>3074.89</v>
      </c>
      <c r="AG31" s="212">
        <f t="shared" si="6"/>
        <v>0.77309240481823505</v>
      </c>
      <c r="AH31" s="211">
        <v>12240.819625058599</v>
      </c>
      <c r="AI31" s="211">
        <v>12288.73777884523</v>
      </c>
      <c r="AJ31" s="211">
        <v>10916.964184840042</v>
      </c>
      <c r="AK31" s="212">
        <f t="shared" si="5"/>
        <v>0.88837148137649546</v>
      </c>
      <c r="AL31" s="211">
        <v>10571.4443517114</v>
      </c>
      <c r="AM31" s="211">
        <v>20206.878851708669</v>
      </c>
      <c r="AN31" s="211">
        <v>18192.428991335215</v>
      </c>
      <c r="AO31" s="212">
        <f t="shared" si="7"/>
        <v>0.90030870798222684</v>
      </c>
      <c r="AP31" s="214">
        <v>8529.3450286117604</v>
      </c>
      <c r="AQ31" s="214">
        <v>12576.901332818794</v>
      </c>
      <c r="AR31" s="214">
        <v>5463.7943825106267</v>
      </c>
      <c r="AS31" s="212">
        <f t="shared" si="2"/>
        <v>0.43443088547201442</v>
      </c>
      <c r="AT31" s="211">
        <v>0</v>
      </c>
      <c r="AU31" s="211">
        <f t="shared" si="3"/>
        <v>34517.982910381761</v>
      </c>
      <c r="AV31" s="256"/>
      <c r="AW31" s="256"/>
      <c r="AX31" s="256"/>
      <c r="AY31" s="257"/>
      <c r="AZ31" s="256"/>
      <c r="BA31" s="257"/>
      <c r="BB31" s="256"/>
      <c r="BC31" s="256"/>
      <c r="BD31" s="256"/>
      <c r="BE31" s="256"/>
      <c r="BF31" s="256"/>
      <c r="BG31" s="256"/>
      <c r="BH31" s="256"/>
      <c r="BI31" s="256"/>
      <c r="BJ31" s="256"/>
      <c r="BK31" s="256"/>
      <c r="BL31" s="256"/>
      <c r="BM31" s="263"/>
      <c r="BN31" s="263"/>
      <c r="BO31" s="256"/>
      <c r="BP31" s="256"/>
      <c r="BQ31" s="256"/>
      <c r="BR31" s="256"/>
      <c r="BS31" s="258"/>
      <c r="BT31" s="293"/>
    </row>
    <row r="32" spans="1:72" ht="60" customHeight="1" x14ac:dyDescent="0.25">
      <c r="A32" s="86"/>
      <c r="B32" s="88"/>
      <c r="C32" s="88"/>
      <c r="D32" s="88"/>
      <c r="E32" s="88"/>
      <c r="F32" s="88"/>
      <c r="G32" s="50" t="s">
        <v>6</v>
      </c>
      <c r="H32" s="124" t="s">
        <v>245</v>
      </c>
      <c r="I32" s="189" t="s">
        <v>38</v>
      </c>
      <c r="J32" s="310" t="s">
        <v>153</v>
      </c>
      <c r="K32" s="206" t="s">
        <v>152</v>
      </c>
      <c r="L32" s="207" t="s">
        <v>40</v>
      </c>
      <c r="M32" s="264" t="s">
        <v>26</v>
      </c>
      <c r="N32" s="208">
        <v>0.1</v>
      </c>
      <c r="O32" s="208">
        <v>0.01</v>
      </c>
      <c r="P32" s="208">
        <v>0</v>
      </c>
      <c r="Q32" s="208">
        <v>0.9</v>
      </c>
      <c r="R32" s="207" t="s">
        <v>44</v>
      </c>
      <c r="S32" s="207" t="s">
        <v>44</v>
      </c>
      <c r="T32" s="208">
        <v>0</v>
      </c>
      <c r="U32" s="208">
        <v>1</v>
      </c>
      <c r="V32" s="208">
        <v>0</v>
      </c>
      <c r="W32" s="208">
        <v>0</v>
      </c>
      <c r="X32" s="209">
        <v>1</v>
      </c>
      <c r="Y32" s="209">
        <v>0</v>
      </c>
      <c r="Z32" s="208">
        <v>0</v>
      </c>
      <c r="AA32" s="208"/>
      <c r="AB32" s="208">
        <v>1</v>
      </c>
      <c r="AC32" s="210">
        <v>0</v>
      </c>
      <c r="AD32" s="211">
        <v>920</v>
      </c>
      <c r="AE32" s="211">
        <v>91.26</v>
      </c>
      <c r="AF32" s="211">
        <v>91.26</v>
      </c>
      <c r="AG32" s="212">
        <f>AF32/AE32</f>
        <v>1</v>
      </c>
      <c r="AH32" s="211">
        <v>3538.4615384615404</v>
      </c>
      <c r="AI32" s="213" t="s">
        <v>44</v>
      </c>
      <c r="AJ32" s="213" t="s">
        <v>44</v>
      </c>
      <c r="AK32" s="212" t="s">
        <v>44</v>
      </c>
      <c r="AL32" s="211">
        <v>0</v>
      </c>
      <c r="AM32" s="211">
        <v>2609.1288476164937</v>
      </c>
      <c r="AN32" s="211">
        <v>0</v>
      </c>
      <c r="AO32" s="212">
        <f t="shared" si="7"/>
        <v>0</v>
      </c>
      <c r="AP32" s="214">
        <v>0</v>
      </c>
      <c r="AQ32" s="214">
        <v>0</v>
      </c>
      <c r="AR32" s="214">
        <v>0</v>
      </c>
      <c r="AS32" s="212" t="e">
        <f t="shared" si="2"/>
        <v>#DIV/0!</v>
      </c>
      <c r="AT32" s="211">
        <v>0</v>
      </c>
      <c r="AU32" s="211">
        <f t="shared" si="3"/>
        <v>4458.4615384615408</v>
      </c>
      <c r="AV32" s="256"/>
      <c r="AW32" s="256"/>
      <c r="AX32" s="256"/>
      <c r="AY32" s="257"/>
      <c r="AZ32" s="256"/>
      <c r="BA32" s="257"/>
      <c r="BB32" s="256"/>
      <c r="BC32" s="256"/>
      <c r="BD32" s="256"/>
      <c r="BE32" s="256"/>
      <c r="BF32" s="256"/>
      <c r="BG32" s="256"/>
      <c r="BH32" s="256"/>
      <c r="BI32" s="256"/>
      <c r="BJ32" s="256"/>
      <c r="BK32" s="256"/>
      <c r="BL32" s="256"/>
      <c r="BM32" s="263"/>
      <c r="BN32" s="263"/>
      <c r="BO32" s="256"/>
      <c r="BP32" s="256"/>
      <c r="BQ32" s="256"/>
      <c r="BR32" s="256"/>
      <c r="BS32" s="258"/>
      <c r="BT32" s="293"/>
    </row>
    <row r="33" spans="1:72" ht="83.25" customHeight="1" thickBot="1" x14ac:dyDescent="0.3">
      <c r="A33" s="86"/>
      <c r="B33" s="88"/>
      <c r="C33" s="88"/>
      <c r="D33" s="88"/>
      <c r="E33" s="88"/>
      <c r="F33" s="88"/>
      <c r="G33" s="67" t="s">
        <v>6</v>
      </c>
      <c r="H33" s="126"/>
      <c r="I33" s="190"/>
      <c r="J33" s="313" t="s">
        <v>227</v>
      </c>
      <c r="K33" s="221" t="s">
        <v>228</v>
      </c>
      <c r="L33" s="222" t="s">
        <v>25</v>
      </c>
      <c r="M33" s="223" t="s">
        <v>27</v>
      </c>
      <c r="N33" s="223">
        <v>0</v>
      </c>
      <c r="O33" s="223">
        <v>0</v>
      </c>
      <c r="P33" s="223">
        <v>0</v>
      </c>
      <c r="Q33" s="223">
        <v>0</v>
      </c>
      <c r="R33" s="223">
        <v>100</v>
      </c>
      <c r="S33" s="223">
        <v>100</v>
      </c>
      <c r="T33" s="223"/>
      <c r="U33" s="223">
        <v>100</v>
      </c>
      <c r="V33" s="223">
        <v>59.1</v>
      </c>
      <c r="W33" s="223"/>
      <c r="X33" s="224">
        <v>100</v>
      </c>
      <c r="Y33" s="224">
        <v>14.5</v>
      </c>
      <c r="Z33" s="223"/>
      <c r="AA33" s="223"/>
      <c r="AB33" s="223"/>
      <c r="AC33" s="225">
        <f>Y33</f>
        <v>14.5</v>
      </c>
      <c r="AD33" s="226">
        <v>0</v>
      </c>
      <c r="AE33" s="226">
        <v>0</v>
      </c>
      <c r="AF33" s="226">
        <v>0</v>
      </c>
      <c r="AG33" s="227"/>
      <c r="AH33" s="226">
        <v>0</v>
      </c>
      <c r="AI33" s="226">
        <v>661.90629647420496</v>
      </c>
      <c r="AJ33" s="226">
        <v>661.90629647420496</v>
      </c>
      <c r="AK33" s="227">
        <f t="shared" si="5"/>
        <v>1</v>
      </c>
      <c r="AL33" s="226">
        <v>0</v>
      </c>
      <c r="AM33" s="226">
        <v>16152.327878544425</v>
      </c>
      <c r="AN33" s="226">
        <v>9548.9793897884338</v>
      </c>
      <c r="AO33" s="227">
        <f t="shared" si="7"/>
        <v>0.59118285993145303</v>
      </c>
      <c r="AP33" s="228">
        <v>0</v>
      </c>
      <c r="AQ33" s="228">
        <v>24560.445384010029</v>
      </c>
      <c r="AR33" s="228">
        <v>14250.08863417168</v>
      </c>
      <c r="AS33" s="227">
        <f t="shared" si="2"/>
        <v>0.58020481352708442</v>
      </c>
      <c r="AT33" s="226">
        <v>0</v>
      </c>
      <c r="AU33" s="226">
        <f t="shared" si="3"/>
        <v>0</v>
      </c>
      <c r="AV33" s="259"/>
      <c r="AW33" s="259"/>
      <c r="AX33" s="259"/>
      <c r="AY33" s="260"/>
      <c r="AZ33" s="259"/>
      <c r="BA33" s="260"/>
      <c r="BB33" s="259"/>
      <c r="BC33" s="259"/>
      <c r="BD33" s="259"/>
      <c r="BE33" s="259"/>
      <c r="BF33" s="259"/>
      <c r="BG33" s="259"/>
      <c r="BH33" s="259"/>
      <c r="BI33" s="259"/>
      <c r="BJ33" s="259"/>
      <c r="BK33" s="259"/>
      <c r="BL33" s="259"/>
      <c r="BM33" s="265"/>
      <c r="BN33" s="265"/>
      <c r="BO33" s="259"/>
      <c r="BP33" s="259"/>
      <c r="BQ33" s="259"/>
      <c r="BR33" s="259"/>
      <c r="BS33" s="261"/>
      <c r="BT33" s="290"/>
    </row>
    <row r="34" spans="1:72" s="291" customFormat="1" ht="237" customHeight="1" thickBot="1" x14ac:dyDescent="0.3">
      <c r="A34" s="86"/>
      <c r="B34" s="88"/>
      <c r="C34" s="88"/>
      <c r="D34" s="88"/>
      <c r="E34" s="88"/>
      <c r="F34" s="88"/>
      <c r="G34" s="406" t="s">
        <v>9</v>
      </c>
      <c r="H34" s="407" t="s">
        <v>10</v>
      </c>
      <c r="I34" s="408" t="s">
        <v>38</v>
      </c>
      <c r="J34" s="409" t="s">
        <v>78</v>
      </c>
      <c r="K34" s="410" t="s">
        <v>82</v>
      </c>
      <c r="L34" s="411" t="s">
        <v>25</v>
      </c>
      <c r="M34" s="412" t="s">
        <v>26</v>
      </c>
      <c r="N34" s="413">
        <v>0</v>
      </c>
      <c r="O34" s="413">
        <v>0.01</v>
      </c>
      <c r="P34" s="413">
        <v>0</v>
      </c>
      <c r="Q34" s="413">
        <v>10</v>
      </c>
      <c r="R34" s="413">
        <v>10</v>
      </c>
      <c r="S34" s="413">
        <v>8</v>
      </c>
      <c r="T34" s="413">
        <v>20</v>
      </c>
      <c r="U34" s="413">
        <v>2</v>
      </c>
      <c r="V34" s="413">
        <v>1.95</v>
      </c>
      <c r="W34" s="413">
        <v>40</v>
      </c>
      <c r="X34" s="413">
        <v>14.4</v>
      </c>
      <c r="Y34" s="413">
        <v>0</v>
      </c>
      <c r="Z34" s="413">
        <v>0</v>
      </c>
      <c r="AA34" s="413"/>
      <c r="AB34" s="413">
        <v>70</v>
      </c>
      <c r="AC34" s="413">
        <f>P34+S34+V34+Y34</f>
        <v>9.9499999999999993</v>
      </c>
      <c r="AD34" s="414">
        <v>0</v>
      </c>
      <c r="AE34" s="414">
        <v>687.46</v>
      </c>
      <c r="AF34" s="414">
        <v>687.46</v>
      </c>
      <c r="AG34" s="415">
        <f t="shared" ref="AG34:AG48" si="9">AF34/AE34</f>
        <v>1</v>
      </c>
      <c r="AH34" s="414">
        <v>26071.23834</v>
      </c>
      <c r="AI34" s="414">
        <v>17787.031801325775</v>
      </c>
      <c r="AJ34" s="414">
        <v>0</v>
      </c>
      <c r="AK34" s="415">
        <f t="shared" si="5"/>
        <v>0</v>
      </c>
      <c r="AL34" s="414">
        <v>39106.857510000002</v>
      </c>
      <c r="AM34" s="414">
        <v>56305.363532285475</v>
      </c>
      <c r="AN34" s="414">
        <v>45824.734698942717</v>
      </c>
      <c r="AO34" s="415">
        <f>AN34/AM34</f>
        <v>0.8138609152690548</v>
      </c>
      <c r="AP34" s="414">
        <v>32589.047924999999</v>
      </c>
      <c r="AQ34" s="414">
        <v>71912.689846103167</v>
      </c>
      <c r="AR34" s="414">
        <v>62267.72757392667</v>
      </c>
      <c r="AS34" s="415">
        <f t="shared" si="2"/>
        <v>0.86587955070492828</v>
      </c>
      <c r="AT34" s="414">
        <v>0</v>
      </c>
      <c r="AU34" s="414">
        <f t="shared" si="3"/>
        <v>97767.143775000004</v>
      </c>
      <c r="AV34" s="343" t="s">
        <v>174</v>
      </c>
      <c r="AW34" s="343" t="s">
        <v>175</v>
      </c>
      <c r="AX34" s="416">
        <v>509</v>
      </c>
      <c r="AY34" s="417" t="s">
        <v>177</v>
      </c>
      <c r="AZ34" s="416">
        <v>516</v>
      </c>
      <c r="BA34" s="417" t="s">
        <v>178</v>
      </c>
      <c r="BB34" s="418" t="s">
        <v>25</v>
      </c>
      <c r="BC34" s="418" t="s">
        <v>26</v>
      </c>
      <c r="BD34" s="419">
        <v>0</v>
      </c>
      <c r="BE34" s="419">
        <v>0</v>
      </c>
      <c r="BF34" s="419">
        <v>10</v>
      </c>
      <c r="BG34" s="419">
        <v>10</v>
      </c>
      <c r="BH34" s="419">
        <v>8</v>
      </c>
      <c r="BI34" s="419">
        <v>20</v>
      </c>
      <c r="BJ34" s="420">
        <v>2</v>
      </c>
      <c r="BK34" s="419">
        <v>1.95</v>
      </c>
      <c r="BL34" s="419">
        <v>40</v>
      </c>
      <c r="BM34" s="419">
        <v>14.4</v>
      </c>
      <c r="BN34" s="419">
        <v>0</v>
      </c>
      <c r="BO34" s="419">
        <v>0</v>
      </c>
      <c r="BP34" s="419">
        <v>45.65</v>
      </c>
      <c r="BQ34" s="421">
        <f>BD34+BF34+BI34+BL34+BO34</f>
        <v>70</v>
      </c>
      <c r="BR34" s="421">
        <f>BE34+BH34+BK34</f>
        <v>9.9499999999999993</v>
      </c>
      <c r="BS34" s="422" t="s">
        <v>263</v>
      </c>
      <c r="BT34" s="292"/>
    </row>
    <row r="35" spans="1:72" ht="99" customHeight="1" x14ac:dyDescent="0.25">
      <c r="A35" s="86"/>
      <c r="B35" s="88"/>
      <c r="C35" s="88"/>
      <c r="D35" s="88"/>
      <c r="E35" s="88"/>
      <c r="F35" s="88"/>
      <c r="G35" s="317" t="s">
        <v>9</v>
      </c>
      <c r="H35" s="423"/>
      <c r="I35" s="408"/>
      <c r="J35" s="424" t="s">
        <v>79</v>
      </c>
      <c r="K35" s="425" t="s">
        <v>83</v>
      </c>
      <c r="L35" s="426" t="s">
        <v>25</v>
      </c>
      <c r="M35" s="427" t="s">
        <v>26</v>
      </c>
      <c r="N35" s="427">
        <v>1</v>
      </c>
      <c r="O35" s="427">
        <v>0.1</v>
      </c>
      <c r="P35" s="427">
        <v>0.1</v>
      </c>
      <c r="Q35" s="427">
        <v>0</v>
      </c>
      <c r="R35" s="427" t="s">
        <v>44</v>
      </c>
      <c r="S35" s="427" t="s">
        <v>44</v>
      </c>
      <c r="T35" s="427">
        <v>9</v>
      </c>
      <c r="U35" s="427">
        <v>2.9</v>
      </c>
      <c r="V35" s="427">
        <v>2.9</v>
      </c>
      <c r="W35" s="427">
        <v>10</v>
      </c>
      <c r="X35" s="427">
        <v>17</v>
      </c>
      <c r="Y35" s="427">
        <v>0</v>
      </c>
      <c r="Z35" s="427">
        <v>0</v>
      </c>
      <c r="AA35" s="427"/>
      <c r="AB35" s="427">
        <v>20</v>
      </c>
      <c r="AC35" s="427">
        <f>P35+V35+Y35</f>
        <v>3</v>
      </c>
      <c r="AD35" s="428">
        <v>198.476857</v>
      </c>
      <c r="AE35" s="428">
        <v>198.48</v>
      </c>
      <c r="AF35" s="428">
        <v>198.48</v>
      </c>
      <c r="AG35" s="429">
        <f t="shared" si="9"/>
        <v>1</v>
      </c>
      <c r="AH35" s="428">
        <v>0</v>
      </c>
      <c r="AI35" s="428" t="s">
        <v>44</v>
      </c>
      <c r="AJ35" s="428" t="s">
        <v>44</v>
      </c>
      <c r="AK35" s="429" t="s">
        <v>44</v>
      </c>
      <c r="AL35" s="428">
        <v>53096.963880921801</v>
      </c>
      <c r="AM35" s="428">
        <v>14045.590135692844</v>
      </c>
      <c r="AN35" s="428">
        <v>13550.42831911959</v>
      </c>
      <c r="AO35" s="429">
        <f>AN35/AM35</f>
        <v>0.96474610096197078</v>
      </c>
      <c r="AP35" s="428">
        <v>143358.32284213102</v>
      </c>
      <c r="AQ35" s="428">
        <v>1881.6105100283198</v>
      </c>
      <c r="AR35" s="428">
        <v>1881.6105100283198</v>
      </c>
      <c r="AS35" s="429">
        <f t="shared" si="2"/>
        <v>1</v>
      </c>
      <c r="AT35" s="428">
        <v>0</v>
      </c>
      <c r="AU35" s="428">
        <f t="shared" si="3"/>
        <v>196653.76358005282</v>
      </c>
      <c r="AV35" s="343"/>
      <c r="AW35" s="343"/>
      <c r="AX35" s="430">
        <v>508</v>
      </c>
      <c r="AY35" s="431" t="s">
        <v>83</v>
      </c>
      <c r="AZ35" s="430">
        <v>515</v>
      </c>
      <c r="BA35" s="431" t="s">
        <v>176</v>
      </c>
      <c r="BB35" s="432" t="s">
        <v>25</v>
      </c>
      <c r="BC35" s="432" t="s">
        <v>26</v>
      </c>
      <c r="BD35" s="433">
        <v>0.1</v>
      </c>
      <c r="BE35" s="433">
        <v>0.1</v>
      </c>
      <c r="BF35" s="433">
        <v>0</v>
      </c>
      <c r="BG35" s="433">
        <v>0</v>
      </c>
      <c r="BH35" s="433">
        <v>0</v>
      </c>
      <c r="BI35" s="433">
        <v>9.9</v>
      </c>
      <c r="BJ35" s="433">
        <v>2.9</v>
      </c>
      <c r="BK35" s="433">
        <v>2.9</v>
      </c>
      <c r="BL35" s="433">
        <v>10</v>
      </c>
      <c r="BM35" s="433">
        <v>15.9</v>
      </c>
      <c r="BN35" s="433">
        <v>0</v>
      </c>
      <c r="BO35" s="433">
        <v>0</v>
      </c>
      <c r="BP35" s="433">
        <v>1.2</v>
      </c>
      <c r="BQ35" s="433">
        <f>BD35+BF35+BI35+BL35+BO35</f>
        <v>20</v>
      </c>
      <c r="BR35" s="433">
        <f>BE35+BH35+BK35</f>
        <v>3</v>
      </c>
      <c r="BS35" s="434" t="s">
        <v>264</v>
      </c>
      <c r="BT35" s="289"/>
    </row>
    <row r="36" spans="1:72" ht="152.25" customHeight="1" thickBot="1" x14ac:dyDescent="0.3">
      <c r="A36" s="86"/>
      <c r="B36" s="88"/>
      <c r="C36" s="88"/>
      <c r="D36" s="88"/>
      <c r="E36" s="88"/>
      <c r="F36" s="88"/>
      <c r="G36" s="371" t="s">
        <v>9</v>
      </c>
      <c r="H36" s="423"/>
      <c r="I36" s="408"/>
      <c r="J36" s="435" t="s">
        <v>81</v>
      </c>
      <c r="K36" s="436" t="s">
        <v>84</v>
      </c>
      <c r="L36" s="437" t="s">
        <v>25</v>
      </c>
      <c r="M36" s="438" t="s">
        <v>27</v>
      </c>
      <c r="N36" s="438">
        <v>100</v>
      </c>
      <c r="O36" s="438">
        <v>100</v>
      </c>
      <c r="P36" s="438">
        <v>99.95</v>
      </c>
      <c r="Q36" s="438">
        <v>0</v>
      </c>
      <c r="R36" s="438">
        <v>100</v>
      </c>
      <c r="S36" s="438">
        <v>100</v>
      </c>
      <c r="T36" s="438">
        <v>0</v>
      </c>
      <c r="U36" s="437" t="s">
        <v>44</v>
      </c>
      <c r="V36" s="437" t="s">
        <v>44</v>
      </c>
      <c r="W36" s="438">
        <v>0</v>
      </c>
      <c r="X36" s="438" t="s">
        <v>44</v>
      </c>
      <c r="Y36" s="438" t="s">
        <v>44</v>
      </c>
      <c r="Z36" s="438">
        <v>0</v>
      </c>
      <c r="AA36" s="438"/>
      <c r="AB36" s="438">
        <v>100</v>
      </c>
      <c r="AC36" s="438">
        <f>P36</f>
        <v>99.95</v>
      </c>
      <c r="AD36" s="439">
        <v>289.48206299999998</v>
      </c>
      <c r="AE36" s="439">
        <v>289</v>
      </c>
      <c r="AF36" s="439">
        <v>289</v>
      </c>
      <c r="AG36" s="440">
        <f t="shared" si="9"/>
        <v>1</v>
      </c>
      <c r="AH36" s="439">
        <v>0</v>
      </c>
      <c r="AI36" s="439" t="s">
        <v>44</v>
      </c>
      <c r="AJ36" s="439" t="s">
        <v>44</v>
      </c>
      <c r="AK36" s="440" t="s">
        <v>224</v>
      </c>
      <c r="AL36" s="439">
        <v>0</v>
      </c>
      <c r="AM36" s="439" t="s">
        <v>44</v>
      </c>
      <c r="AN36" s="439" t="s">
        <v>44</v>
      </c>
      <c r="AO36" s="439" t="s">
        <v>44</v>
      </c>
      <c r="AP36" s="439">
        <v>0</v>
      </c>
      <c r="AQ36" s="439" t="s">
        <v>44</v>
      </c>
      <c r="AR36" s="439" t="s">
        <v>44</v>
      </c>
      <c r="AS36" s="440" t="e">
        <f t="shared" si="2"/>
        <v>#VALUE!</v>
      </c>
      <c r="AT36" s="439">
        <v>0</v>
      </c>
      <c r="AU36" s="439">
        <f t="shared" si="3"/>
        <v>289.48206299999998</v>
      </c>
      <c r="AV36" s="343"/>
      <c r="AW36" s="343"/>
      <c r="AX36" s="441"/>
      <c r="AY36" s="442"/>
      <c r="AZ36" s="441"/>
      <c r="BA36" s="442"/>
      <c r="BB36" s="443"/>
      <c r="BC36" s="443"/>
      <c r="BD36" s="444"/>
      <c r="BE36" s="444"/>
      <c r="BF36" s="444"/>
      <c r="BG36" s="444"/>
      <c r="BH36" s="444"/>
      <c r="BI36" s="444"/>
      <c r="BJ36" s="444"/>
      <c r="BK36" s="444"/>
      <c r="BL36" s="444"/>
      <c r="BM36" s="444"/>
      <c r="BN36" s="444"/>
      <c r="BO36" s="444"/>
      <c r="BP36" s="444"/>
      <c r="BQ36" s="444"/>
      <c r="BR36" s="444"/>
      <c r="BS36" s="445"/>
      <c r="BT36" s="290"/>
    </row>
    <row r="37" spans="1:72" s="291" customFormat="1" ht="100.5" customHeight="1" thickBot="1" x14ac:dyDescent="0.3">
      <c r="A37" s="86"/>
      <c r="B37" s="88"/>
      <c r="C37" s="88"/>
      <c r="D37" s="88"/>
      <c r="E37" s="88"/>
      <c r="F37" s="88"/>
      <c r="G37" s="406" t="s">
        <v>9</v>
      </c>
      <c r="H37" s="446"/>
      <c r="I37" s="408"/>
      <c r="J37" s="409" t="s">
        <v>80</v>
      </c>
      <c r="K37" s="410" t="s">
        <v>85</v>
      </c>
      <c r="L37" s="411" t="s">
        <v>25</v>
      </c>
      <c r="M37" s="412" t="s">
        <v>26</v>
      </c>
      <c r="N37" s="413">
        <v>2.5</v>
      </c>
      <c r="O37" s="413">
        <v>2.5</v>
      </c>
      <c r="P37" s="413">
        <v>2</v>
      </c>
      <c r="Q37" s="413">
        <v>55</v>
      </c>
      <c r="R37" s="413">
        <v>55.5</v>
      </c>
      <c r="S37" s="413">
        <v>49.88</v>
      </c>
      <c r="T37" s="413">
        <v>42.5</v>
      </c>
      <c r="U37" s="413">
        <v>25</v>
      </c>
      <c r="V37" s="413">
        <v>25</v>
      </c>
      <c r="W37" s="413">
        <v>0</v>
      </c>
      <c r="X37" s="413">
        <v>23.12</v>
      </c>
      <c r="Y37" s="413">
        <v>0.91</v>
      </c>
      <c r="Z37" s="413">
        <v>0</v>
      </c>
      <c r="AA37" s="413"/>
      <c r="AB37" s="413">
        <v>100</v>
      </c>
      <c r="AC37" s="413">
        <f>P37+S37+V37+Y37</f>
        <v>77.789999999999992</v>
      </c>
      <c r="AD37" s="414">
        <v>3850</v>
      </c>
      <c r="AE37" s="414">
        <v>8831</v>
      </c>
      <c r="AF37" s="414">
        <v>7138</v>
      </c>
      <c r="AG37" s="415">
        <f t="shared" si="9"/>
        <v>0.80828898199524402</v>
      </c>
      <c r="AH37" s="414">
        <v>37771.157580283798</v>
      </c>
      <c r="AI37" s="414">
        <v>24278.433496973776</v>
      </c>
      <c r="AJ37" s="414">
        <v>21793.503147276399</v>
      </c>
      <c r="AK37" s="415">
        <f>AJ37/AI37</f>
        <v>0.89764865389659032</v>
      </c>
      <c r="AL37" s="414">
        <v>13193.5922330097</v>
      </c>
      <c r="AM37" s="414">
        <v>13319.169903272496</v>
      </c>
      <c r="AN37" s="414">
        <v>13027.627601369541</v>
      </c>
      <c r="AO37" s="415">
        <f>AN37/AM37</f>
        <v>0.97811107568863409</v>
      </c>
      <c r="AP37" s="414">
        <v>0</v>
      </c>
      <c r="AQ37" s="414">
        <v>10043.124229774245</v>
      </c>
      <c r="AR37" s="414">
        <v>10043.124229774245</v>
      </c>
      <c r="AS37" s="415">
        <f t="shared" si="2"/>
        <v>1</v>
      </c>
      <c r="AT37" s="414">
        <v>0</v>
      </c>
      <c r="AU37" s="414">
        <f t="shared" si="3"/>
        <v>54814.7498132935</v>
      </c>
      <c r="AV37" s="343"/>
      <c r="AW37" s="343"/>
      <c r="AX37" s="416">
        <v>510</v>
      </c>
      <c r="AY37" s="417" t="s">
        <v>179</v>
      </c>
      <c r="AZ37" s="416">
        <v>517</v>
      </c>
      <c r="BA37" s="417" t="s">
        <v>180</v>
      </c>
      <c r="BB37" s="418" t="s">
        <v>25</v>
      </c>
      <c r="BC37" s="418" t="s">
        <v>26</v>
      </c>
      <c r="BD37" s="447">
        <v>2.5</v>
      </c>
      <c r="BE37" s="447">
        <v>2</v>
      </c>
      <c r="BF37" s="420">
        <v>55</v>
      </c>
      <c r="BG37" s="420">
        <v>55.5</v>
      </c>
      <c r="BH37" s="420">
        <v>49.88</v>
      </c>
      <c r="BI37" s="420">
        <v>42.5</v>
      </c>
      <c r="BJ37" s="420">
        <v>25</v>
      </c>
      <c r="BK37" s="420">
        <v>25</v>
      </c>
      <c r="BL37" s="447">
        <v>0</v>
      </c>
      <c r="BM37" s="420">
        <v>23.12</v>
      </c>
      <c r="BN37" s="447">
        <v>0.52</v>
      </c>
      <c r="BO37" s="447">
        <v>0</v>
      </c>
      <c r="BP37" s="447">
        <v>100</v>
      </c>
      <c r="BQ37" s="421">
        <f>BD37+BF37+BI37+BL37+BO37</f>
        <v>100</v>
      </c>
      <c r="BR37" s="421">
        <f>BE37+BH37+BK37</f>
        <v>76.88</v>
      </c>
      <c r="BS37" s="422" t="s">
        <v>265</v>
      </c>
      <c r="BT37" s="292"/>
    </row>
    <row r="38" spans="1:72" ht="75" customHeight="1" x14ac:dyDescent="0.25">
      <c r="A38" s="86"/>
      <c r="B38" s="88"/>
      <c r="C38" s="88"/>
      <c r="D38" s="88"/>
      <c r="E38" s="88"/>
      <c r="F38" s="88"/>
      <c r="G38" s="317" t="s">
        <v>11</v>
      </c>
      <c r="H38" s="318" t="s">
        <v>12</v>
      </c>
      <c r="I38" s="319" t="s">
        <v>16</v>
      </c>
      <c r="J38" s="320" t="s">
        <v>94</v>
      </c>
      <c r="K38" s="321" t="s">
        <v>92</v>
      </c>
      <c r="L38" s="322" t="s">
        <v>25</v>
      </c>
      <c r="M38" s="323" t="s">
        <v>26</v>
      </c>
      <c r="N38" s="323">
        <v>0</v>
      </c>
      <c r="O38" s="323">
        <v>0</v>
      </c>
      <c r="P38" s="323">
        <v>0</v>
      </c>
      <c r="Q38" s="323">
        <v>20</v>
      </c>
      <c r="R38" s="323" t="s">
        <v>44</v>
      </c>
      <c r="S38" s="323" t="s">
        <v>44</v>
      </c>
      <c r="T38" s="323">
        <v>40</v>
      </c>
      <c r="U38" s="324" t="s">
        <v>44</v>
      </c>
      <c r="V38" s="324" t="s">
        <v>44</v>
      </c>
      <c r="W38" s="323">
        <v>40</v>
      </c>
      <c r="X38" s="323">
        <v>0</v>
      </c>
      <c r="Y38" s="323"/>
      <c r="Z38" s="323">
        <v>0</v>
      </c>
      <c r="AA38" s="323"/>
      <c r="AB38" s="323">
        <v>100</v>
      </c>
      <c r="AC38" s="324">
        <v>0</v>
      </c>
      <c r="AD38" s="325">
        <v>0</v>
      </c>
      <c r="AE38" s="325">
        <v>0</v>
      </c>
      <c r="AF38" s="325">
        <v>0</v>
      </c>
      <c r="AG38" s="326"/>
      <c r="AH38" s="325">
        <v>46680.056709764096</v>
      </c>
      <c r="AI38" s="327" t="s">
        <v>44</v>
      </c>
      <c r="AJ38" s="327" t="s">
        <v>44</v>
      </c>
      <c r="AK38" s="326" t="s">
        <v>44</v>
      </c>
      <c r="AL38" s="325">
        <v>98249.425084764094</v>
      </c>
      <c r="AM38" s="325" t="s">
        <v>44</v>
      </c>
      <c r="AN38" s="325" t="s">
        <v>44</v>
      </c>
      <c r="AO38" s="325" t="s">
        <v>44</v>
      </c>
      <c r="AP38" s="325">
        <v>97909.690084764094</v>
      </c>
      <c r="AQ38" s="325">
        <v>0</v>
      </c>
      <c r="AR38" s="325">
        <v>0</v>
      </c>
      <c r="AS38" s="326" t="e">
        <f t="shared" si="2"/>
        <v>#DIV/0!</v>
      </c>
      <c r="AT38" s="325">
        <v>0</v>
      </c>
      <c r="AU38" s="325">
        <f t="shared" si="3"/>
        <v>242839.17187929229</v>
      </c>
      <c r="AV38" s="328" t="s">
        <v>183</v>
      </c>
      <c r="AW38" s="328" t="s">
        <v>184</v>
      </c>
      <c r="AX38" s="329">
        <v>169</v>
      </c>
      <c r="AY38" s="330" t="s">
        <v>185</v>
      </c>
      <c r="AZ38" s="329">
        <v>142</v>
      </c>
      <c r="BA38" s="330" t="s">
        <v>186</v>
      </c>
      <c r="BB38" s="330" t="s">
        <v>25</v>
      </c>
      <c r="BC38" s="330" t="s">
        <v>26</v>
      </c>
      <c r="BD38" s="331">
        <v>0</v>
      </c>
      <c r="BE38" s="331">
        <v>0</v>
      </c>
      <c r="BF38" s="331">
        <v>20</v>
      </c>
      <c r="BG38" s="331">
        <v>20</v>
      </c>
      <c r="BH38" s="331">
        <v>16.89</v>
      </c>
      <c r="BI38" s="331">
        <v>40</v>
      </c>
      <c r="BJ38" s="331">
        <v>3.11</v>
      </c>
      <c r="BK38" s="331">
        <v>3.11</v>
      </c>
      <c r="BL38" s="331">
        <v>40</v>
      </c>
      <c r="BM38" s="331">
        <v>40</v>
      </c>
      <c r="BN38" s="331">
        <v>0</v>
      </c>
      <c r="BO38" s="331">
        <v>100</v>
      </c>
      <c r="BP38" s="331">
        <v>40</v>
      </c>
      <c r="BQ38" s="331">
        <v>100</v>
      </c>
      <c r="BR38" s="331">
        <f>BE38+BH38+BK38</f>
        <v>20</v>
      </c>
      <c r="BS38" s="332" t="s">
        <v>266</v>
      </c>
      <c r="BT38" s="333"/>
    </row>
    <row r="39" spans="1:72" ht="90" x14ac:dyDescent="0.25">
      <c r="A39" s="86"/>
      <c r="B39" s="88"/>
      <c r="C39" s="88"/>
      <c r="D39" s="88"/>
      <c r="E39" s="88"/>
      <c r="F39" s="88"/>
      <c r="G39" s="334" t="s">
        <v>11</v>
      </c>
      <c r="H39" s="335"/>
      <c r="I39" s="336" t="s">
        <v>17</v>
      </c>
      <c r="J39" s="337" t="s">
        <v>95</v>
      </c>
      <c r="K39" s="338" t="s">
        <v>93</v>
      </c>
      <c r="L39" s="339" t="s">
        <v>25</v>
      </c>
      <c r="M39" s="340" t="s">
        <v>27</v>
      </c>
      <c r="N39" s="340">
        <v>100</v>
      </c>
      <c r="O39" s="340">
        <v>100</v>
      </c>
      <c r="P39" s="340">
        <v>75</v>
      </c>
      <c r="Q39" s="340">
        <v>100</v>
      </c>
      <c r="R39" s="340">
        <v>100</v>
      </c>
      <c r="S39" s="340">
        <v>100</v>
      </c>
      <c r="T39" s="340">
        <v>100</v>
      </c>
      <c r="U39" s="340">
        <v>100</v>
      </c>
      <c r="V39" s="340">
        <v>100</v>
      </c>
      <c r="W39" s="340">
        <v>100</v>
      </c>
      <c r="X39" s="340">
        <v>100</v>
      </c>
      <c r="Y39" s="340">
        <v>0</v>
      </c>
      <c r="Z39" s="340">
        <v>100</v>
      </c>
      <c r="AA39" s="340"/>
      <c r="AB39" s="340">
        <v>100</v>
      </c>
      <c r="AC39" s="340">
        <f>Y39</f>
        <v>0</v>
      </c>
      <c r="AD39" s="341">
        <v>1172</v>
      </c>
      <c r="AE39" s="341">
        <v>1172</v>
      </c>
      <c r="AF39" s="341">
        <v>1117.3</v>
      </c>
      <c r="AG39" s="342">
        <f t="shared" si="9"/>
        <v>0.95332764505119449</v>
      </c>
      <c r="AH39" s="341">
        <v>6325</v>
      </c>
      <c r="AI39" s="341">
        <v>7903.7029301565963</v>
      </c>
      <c r="AJ39" s="341">
        <v>7903.7029301565963</v>
      </c>
      <c r="AK39" s="342">
        <f t="shared" ref="AK39:AK49" si="10">AJ39/AI39</f>
        <v>1</v>
      </c>
      <c r="AL39" s="341">
        <v>0</v>
      </c>
      <c r="AM39" s="341">
        <v>65.673592441687788</v>
      </c>
      <c r="AN39" s="341">
        <v>65.673592441687788</v>
      </c>
      <c r="AO39" s="342">
        <f t="shared" ref="AO39:AO42" si="11">AN39/AM39</f>
        <v>1</v>
      </c>
      <c r="AP39" s="341">
        <v>0</v>
      </c>
      <c r="AQ39" s="341">
        <v>9305.8307183892011</v>
      </c>
      <c r="AR39" s="341">
        <v>0</v>
      </c>
      <c r="AS39" s="342">
        <f t="shared" si="2"/>
        <v>0</v>
      </c>
      <c r="AT39" s="341">
        <v>0</v>
      </c>
      <c r="AU39" s="341">
        <f t="shared" si="3"/>
        <v>7497</v>
      </c>
      <c r="AV39" s="343"/>
      <c r="AW39" s="343"/>
      <c r="AX39" s="344"/>
      <c r="AY39" s="345"/>
      <c r="AZ39" s="344"/>
      <c r="BA39" s="345"/>
      <c r="BB39" s="345"/>
      <c r="BC39" s="345"/>
      <c r="BD39" s="346"/>
      <c r="BE39" s="346"/>
      <c r="BF39" s="346"/>
      <c r="BG39" s="346"/>
      <c r="BH39" s="346"/>
      <c r="BI39" s="346"/>
      <c r="BJ39" s="346"/>
      <c r="BK39" s="346"/>
      <c r="BL39" s="346"/>
      <c r="BM39" s="346"/>
      <c r="BN39" s="346"/>
      <c r="BO39" s="346"/>
      <c r="BP39" s="346"/>
      <c r="BQ39" s="346"/>
      <c r="BR39" s="346"/>
      <c r="BS39" s="347"/>
      <c r="BT39" s="348"/>
    </row>
    <row r="40" spans="1:72" ht="47.25" customHeight="1" thickBot="1" x14ac:dyDescent="0.3">
      <c r="A40" s="86"/>
      <c r="B40" s="88"/>
      <c r="C40" s="88"/>
      <c r="D40" s="88"/>
      <c r="E40" s="88"/>
      <c r="F40" s="88"/>
      <c r="G40" s="334" t="s">
        <v>11</v>
      </c>
      <c r="H40" s="349"/>
      <c r="I40" s="350" t="s">
        <v>16</v>
      </c>
      <c r="J40" s="351" t="s">
        <v>233</v>
      </c>
      <c r="K40" s="352" t="s">
        <v>234</v>
      </c>
      <c r="L40" s="353" t="s">
        <v>36</v>
      </c>
      <c r="M40" s="354" t="s">
        <v>26</v>
      </c>
      <c r="N40" s="354" t="s">
        <v>44</v>
      </c>
      <c r="O40" s="354" t="s">
        <v>44</v>
      </c>
      <c r="P40" s="354" t="s">
        <v>44</v>
      </c>
      <c r="Q40" s="354" t="s">
        <v>44</v>
      </c>
      <c r="R40" s="354">
        <v>104.73</v>
      </c>
      <c r="S40" s="354">
        <v>104.6</v>
      </c>
      <c r="T40" s="354"/>
      <c r="U40" s="354">
        <v>1.59</v>
      </c>
      <c r="V40" s="354">
        <v>1.59</v>
      </c>
      <c r="W40" s="354"/>
      <c r="X40" s="354">
        <v>0.01</v>
      </c>
      <c r="Y40" s="354">
        <v>0</v>
      </c>
      <c r="Z40" s="354"/>
      <c r="AA40" s="354"/>
      <c r="AB40" s="354"/>
      <c r="AC40" s="354">
        <f>S40+V40</f>
        <v>106.19</v>
      </c>
      <c r="AD40" s="355"/>
      <c r="AE40" s="355"/>
      <c r="AF40" s="355"/>
      <c r="AG40" s="356"/>
      <c r="AH40" s="355"/>
      <c r="AI40" s="355">
        <v>64582.195394370261</v>
      </c>
      <c r="AJ40" s="355">
        <v>64580.390872322037</v>
      </c>
      <c r="AK40" s="356">
        <f t="shared" si="10"/>
        <v>0.99997205852112636</v>
      </c>
      <c r="AL40" s="355"/>
      <c r="AM40" s="357" t="s">
        <v>44</v>
      </c>
      <c r="AN40" s="357" t="s">
        <v>44</v>
      </c>
      <c r="AO40" s="357" t="s">
        <v>44</v>
      </c>
      <c r="AP40" s="355"/>
      <c r="AQ40" s="355">
        <v>58984.616380488478</v>
      </c>
      <c r="AR40" s="355">
        <v>0</v>
      </c>
      <c r="AS40" s="356">
        <f t="shared" si="2"/>
        <v>0</v>
      </c>
      <c r="AT40" s="355"/>
      <c r="AU40" s="355"/>
      <c r="AV40" s="358"/>
      <c r="AW40" s="358"/>
      <c r="AX40" s="359"/>
      <c r="AY40" s="360"/>
      <c r="AZ40" s="359"/>
      <c r="BA40" s="360"/>
      <c r="BB40" s="360"/>
      <c r="BC40" s="360"/>
      <c r="BD40" s="361"/>
      <c r="BE40" s="361"/>
      <c r="BF40" s="361"/>
      <c r="BG40" s="361"/>
      <c r="BH40" s="361"/>
      <c r="BI40" s="361"/>
      <c r="BJ40" s="361"/>
      <c r="BK40" s="361"/>
      <c r="BL40" s="361"/>
      <c r="BM40" s="361"/>
      <c r="BN40" s="361"/>
      <c r="BO40" s="361"/>
      <c r="BP40" s="361"/>
      <c r="BQ40" s="361"/>
      <c r="BR40" s="361"/>
      <c r="BS40" s="362"/>
      <c r="BT40" s="363"/>
    </row>
    <row r="41" spans="1:72" ht="49.5" customHeight="1" x14ac:dyDescent="0.25">
      <c r="A41" s="86"/>
      <c r="B41" s="88"/>
      <c r="C41" s="88"/>
      <c r="D41" s="88"/>
      <c r="E41" s="88"/>
      <c r="F41" s="88"/>
      <c r="G41" s="334" t="s">
        <v>96</v>
      </c>
      <c r="H41" s="364" t="s">
        <v>97</v>
      </c>
      <c r="I41" s="365" t="s">
        <v>38</v>
      </c>
      <c r="J41" s="320" t="s">
        <v>98</v>
      </c>
      <c r="K41" s="366" t="s">
        <v>100</v>
      </c>
      <c r="L41" s="324" t="s">
        <v>41</v>
      </c>
      <c r="M41" s="324" t="s">
        <v>26</v>
      </c>
      <c r="N41" s="367">
        <v>0.6</v>
      </c>
      <c r="O41" s="367">
        <v>0.6</v>
      </c>
      <c r="P41" s="367">
        <v>0.55000000000000004</v>
      </c>
      <c r="Q41" s="367">
        <v>0.7</v>
      </c>
      <c r="R41" s="367">
        <v>0.75</v>
      </c>
      <c r="S41" s="367">
        <v>0.28999999999999998</v>
      </c>
      <c r="T41" s="367">
        <v>1.5</v>
      </c>
      <c r="U41" s="367">
        <v>1.28</v>
      </c>
      <c r="V41" s="367">
        <v>0.94</v>
      </c>
      <c r="W41" s="367">
        <v>1.2</v>
      </c>
      <c r="X41" s="367">
        <v>1.21</v>
      </c>
      <c r="Y41" s="367">
        <v>0.06</v>
      </c>
      <c r="Z41" s="367">
        <v>0</v>
      </c>
      <c r="AA41" s="367"/>
      <c r="AB41" s="323">
        <v>4</v>
      </c>
      <c r="AC41" s="323">
        <f>P41+S41+V41+Y41</f>
        <v>1.84</v>
      </c>
      <c r="AD41" s="325">
        <v>1166</v>
      </c>
      <c r="AE41" s="325">
        <v>4007.69</v>
      </c>
      <c r="AF41" s="325">
        <v>3384.18</v>
      </c>
      <c r="AG41" s="326">
        <f t="shared" si="9"/>
        <v>0.84442159947500928</v>
      </c>
      <c r="AH41" s="325">
        <v>73685.547692307693</v>
      </c>
      <c r="AI41" s="325">
        <v>31136.18605533673</v>
      </c>
      <c r="AJ41" s="325">
        <v>26105.708264002307</v>
      </c>
      <c r="AK41" s="326">
        <f t="shared" si="10"/>
        <v>0.83843628816984794</v>
      </c>
      <c r="AL41" s="325">
        <v>105546.825</v>
      </c>
      <c r="AM41" s="325">
        <v>197668.36232180201</v>
      </c>
      <c r="AN41" s="325">
        <v>89361.016098854772</v>
      </c>
      <c r="AO41" s="326">
        <f t="shared" si="11"/>
        <v>0.45207546139010341</v>
      </c>
      <c r="AP41" s="325">
        <v>99699.975000000006</v>
      </c>
      <c r="AQ41" s="325">
        <v>145784.33760926576</v>
      </c>
      <c r="AR41" s="325">
        <v>37777.853006692218</v>
      </c>
      <c r="AS41" s="326">
        <f t="shared" si="2"/>
        <v>0.25913519673111396</v>
      </c>
      <c r="AT41" s="325">
        <v>0</v>
      </c>
      <c r="AU41" s="325">
        <f t="shared" si="3"/>
        <v>280098.34769230767</v>
      </c>
      <c r="AV41" s="368"/>
      <c r="AW41" s="329"/>
      <c r="AX41" s="329">
        <v>168</v>
      </c>
      <c r="AY41" s="369" t="s">
        <v>187</v>
      </c>
      <c r="AZ41" s="368">
        <v>141</v>
      </c>
      <c r="BA41" s="369" t="s">
        <v>188</v>
      </c>
      <c r="BB41" s="370" t="s">
        <v>41</v>
      </c>
      <c r="BC41" s="330" t="s">
        <v>26</v>
      </c>
      <c r="BD41" s="331">
        <v>0.6</v>
      </c>
      <c r="BE41" s="331">
        <v>0.55000000000000004</v>
      </c>
      <c r="BF41" s="331">
        <v>0.7</v>
      </c>
      <c r="BG41" s="331">
        <v>0.75</v>
      </c>
      <c r="BH41" s="331">
        <v>0.28999999999999998</v>
      </c>
      <c r="BI41" s="331">
        <v>1.5</v>
      </c>
      <c r="BJ41" s="331">
        <v>1.28</v>
      </c>
      <c r="BK41" s="331">
        <v>0.94</v>
      </c>
      <c r="BL41" s="331">
        <v>0.2</v>
      </c>
      <c r="BM41" s="331">
        <v>1.22</v>
      </c>
      <c r="BN41" s="331">
        <v>0.06</v>
      </c>
      <c r="BO41" s="331">
        <v>0</v>
      </c>
      <c r="BP41" s="331">
        <v>0</v>
      </c>
      <c r="BQ41" s="331">
        <f>BD41+BF41+BI41+BL41+BO41</f>
        <v>3</v>
      </c>
      <c r="BR41" s="331">
        <f>BE41+BH41+BK41</f>
        <v>1.78</v>
      </c>
      <c r="BS41" s="332" t="s">
        <v>267</v>
      </c>
      <c r="BT41" s="333"/>
    </row>
    <row r="42" spans="1:72" ht="409.5" customHeight="1" thickBot="1" x14ac:dyDescent="0.3">
      <c r="A42" s="87"/>
      <c r="B42" s="82"/>
      <c r="C42" s="82"/>
      <c r="D42" s="88"/>
      <c r="E42" s="88"/>
      <c r="F42" s="88"/>
      <c r="G42" s="371" t="s">
        <v>96</v>
      </c>
      <c r="H42" s="372"/>
      <c r="I42" s="373"/>
      <c r="J42" s="351" t="s">
        <v>99</v>
      </c>
      <c r="K42" s="352" t="s">
        <v>101</v>
      </c>
      <c r="L42" s="374" t="s">
        <v>25</v>
      </c>
      <c r="M42" s="374" t="s">
        <v>26</v>
      </c>
      <c r="N42" s="354">
        <v>0</v>
      </c>
      <c r="O42" s="354">
        <v>0.01</v>
      </c>
      <c r="P42" s="354">
        <v>0</v>
      </c>
      <c r="Q42" s="354">
        <v>7.5</v>
      </c>
      <c r="R42" s="354">
        <v>7.5</v>
      </c>
      <c r="S42" s="354">
        <v>1.85</v>
      </c>
      <c r="T42" s="354">
        <v>20</v>
      </c>
      <c r="U42" s="354">
        <v>25.64</v>
      </c>
      <c r="V42" s="354">
        <v>19.380000000000003</v>
      </c>
      <c r="W42" s="354">
        <v>23.75</v>
      </c>
      <c r="X42" s="354">
        <v>31.869999999999997</v>
      </c>
      <c r="Y42" s="354">
        <v>23.49</v>
      </c>
      <c r="Z42" s="354">
        <v>16.25</v>
      </c>
      <c r="AA42" s="354"/>
      <c r="AB42" s="354">
        <v>67.5</v>
      </c>
      <c r="AC42" s="354">
        <f>P42+S42+V42+Y42</f>
        <v>44.72</v>
      </c>
      <c r="AD42" s="355">
        <v>1115.9000000000001</v>
      </c>
      <c r="AE42" s="355">
        <v>13132.38</v>
      </c>
      <c r="AF42" s="355">
        <v>961.78</v>
      </c>
      <c r="AG42" s="356">
        <f t="shared" si="9"/>
        <v>7.3237295905235769E-2</v>
      </c>
      <c r="AH42" s="355">
        <v>3108.7350000000001</v>
      </c>
      <c r="AI42" s="355">
        <v>14908.928353348065</v>
      </c>
      <c r="AJ42" s="355">
        <v>12279.835522144298</v>
      </c>
      <c r="AK42" s="356">
        <f t="shared" si="10"/>
        <v>0.82365648496705279</v>
      </c>
      <c r="AL42" s="355">
        <v>21965.518499999998</v>
      </c>
      <c r="AM42" s="355">
        <v>76118.042875990141</v>
      </c>
      <c r="AN42" s="355">
        <v>4086.3918179116131</v>
      </c>
      <c r="AO42" s="356">
        <f t="shared" si="11"/>
        <v>5.3684930188878786E-2</v>
      </c>
      <c r="AP42" s="355">
        <v>72089.850000000006</v>
      </c>
      <c r="AQ42" s="355">
        <v>172144.35618467763</v>
      </c>
      <c r="AR42" s="355">
        <v>0</v>
      </c>
      <c r="AS42" s="356">
        <f t="shared" si="2"/>
        <v>0</v>
      </c>
      <c r="AT42" s="355">
        <v>127051.30499999999</v>
      </c>
      <c r="AU42" s="355">
        <f t="shared" si="3"/>
        <v>225331.30849999998</v>
      </c>
      <c r="AV42" s="375"/>
      <c r="AW42" s="359"/>
      <c r="AX42" s="359"/>
      <c r="AY42" s="376"/>
      <c r="AZ42" s="375"/>
      <c r="BA42" s="376"/>
      <c r="BB42" s="377"/>
      <c r="BC42" s="360"/>
      <c r="BD42" s="361"/>
      <c r="BE42" s="361"/>
      <c r="BF42" s="361"/>
      <c r="BG42" s="361"/>
      <c r="BH42" s="361"/>
      <c r="BI42" s="361"/>
      <c r="BJ42" s="361"/>
      <c r="BK42" s="361"/>
      <c r="BL42" s="361"/>
      <c r="BM42" s="361"/>
      <c r="BN42" s="361"/>
      <c r="BO42" s="361"/>
      <c r="BP42" s="361"/>
      <c r="BQ42" s="361"/>
      <c r="BR42" s="361"/>
      <c r="BS42" s="362"/>
      <c r="BT42" s="363"/>
    </row>
    <row r="43" spans="1:72" ht="76.5" customHeight="1" x14ac:dyDescent="0.25">
      <c r="A43" s="85" t="s">
        <v>56</v>
      </c>
      <c r="B43" s="81" t="s">
        <v>57</v>
      </c>
      <c r="C43" s="85">
        <v>39</v>
      </c>
      <c r="D43" s="89" t="s">
        <v>58</v>
      </c>
      <c r="E43" s="89">
        <v>179</v>
      </c>
      <c r="F43" s="89" t="s">
        <v>59</v>
      </c>
      <c r="G43" s="401" t="s">
        <v>66</v>
      </c>
      <c r="H43" s="381" t="s">
        <v>67</v>
      </c>
      <c r="I43" s="382" t="s">
        <v>38</v>
      </c>
      <c r="J43" s="320" t="s">
        <v>68</v>
      </c>
      <c r="K43" s="366" t="s">
        <v>73</v>
      </c>
      <c r="L43" s="324" t="s">
        <v>40</v>
      </c>
      <c r="M43" s="324" t="s">
        <v>26</v>
      </c>
      <c r="N43" s="323">
        <v>0</v>
      </c>
      <c r="O43" s="323">
        <v>1</v>
      </c>
      <c r="P43" s="323">
        <v>0</v>
      </c>
      <c r="Q43" s="323">
        <v>0</v>
      </c>
      <c r="R43" s="323">
        <v>7</v>
      </c>
      <c r="S43" s="323">
        <v>7</v>
      </c>
      <c r="T43" s="323">
        <v>21</v>
      </c>
      <c r="U43" s="323">
        <v>21</v>
      </c>
      <c r="V43" s="323">
        <v>21</v>
      </c>
      <c r="W43" s="323">
        <v>67</v>
      </c>
      <c r="X43" s="323">
        <v>122</v>
      </c>
      <c r="Y43" s="323">
        <v>0</v>
      </c>
      <c r="Z43" s="323">
        <v>27</v>
      </c>
      <c r="AA43" s="323">
        <v>0</v>
      </c>
      <c r="AB43" s="323">
        <v>115</v>
      </c>
      <c r="AC43" s="323">
        <f>P43+S43+V43+Y43</f>
        <v>28</v>
      </c>
      <c r="AD43" s="325">
        <v>10170.043479</v>
      </c>
      <c r="AE43" s="325">
        <v>14571.18</v>
      </c>
      <c r="AF43" s="325">
        <v>3909.47</v>
      </c>
      <c r="AG43" s="326">
        <f t="shared" si="9"/>
        <v>0.26830153769289788</v>
      </c>
      <c r="AH43" s="325">
        <v>61506.326515360997</v>
      </c>
      <c r="AI43" s="325">
        <v>10351.967173599769</v>
      </c>
      <c r="AJ43" s="325">
        <v>9102.6165683543095</v>
      </c>
      <c r="AK43" s="326">
        <f t="shared" si="10"/>
        <v>0.87931273502956697</v>
      </c>
      <c r="AL43" s="325">
        <v>118580.4225778</v>
      </c>
      <c r="AM43" s="325">
        <v>20446.189058065906</v>
      </c>
      <c r="AN43" s="325">
        <v>19611.479017581943</v>
      </c>
      <c r="AO43" s="326">
        <f>AN43/AM43</f>
        <v>0.9591752752499042</v>
      </c>
      <c r="AP43" s="325">
        <v>66989.085042815597</v>
      </c>
      <c r="AQ43" s="325">
        <v>18517.629703532453</v>
      </c>
      <c r="AR43" s="325">
        <v>4095.0195629445375</v>
      </c>
      <c r="AS43" s="326">
        <f t="shared" si="2"/>
        <v>0.22114167031665855</v>
      </c>
      <c r="AT43" s="325">
        <v>0</v>
      </c>
      <c r="AU43" s="325">
        <f t="shared" si="3"/>
        <v>257245.87761497661</v>
      </c>
      <c r="AV43" s="328" t="s">
        <v>202</v>
      </c>
      <c r="AW43" s="328" t="s">
        <v>203</v>
      </c>
      <c r="AX43" s="328">
        <v>447</v>
      </c>
      <c r="AY43" s="328" t="s">
        <v>209</v>
      </c>
      <c r="AZ43" s="328">
        <v>350</v>
      </c>
      <c r="BA43" s="328" t="s">
        <v>210</v>
      </c>
      <c r="BB43" s="329" t="s">
        <v>25</v>
      </c>
      <c r="BC43" s="329" t="s">
        <v>42</v>
      </c>
      <c r="BD43" s="331">
        <v>0</v>
      </c>
      <c r="BE43" s="331">
        <v>0</v>
      </c>
      <c r="BF43" s="331">
        <v>5</v>
      </c>
      <c r="BG43" s="331">
        <v>0.81</v>
      </c>
      <c r="BH43" s="331">
        <v>0.81</v>
      </c>
      <c r="BI43" s="331">
        <v>14</v>
      </c>
      <c r="BJ43" s="331">
        <v>66.61</v>
      </c>
      <c r="BK43" s="331">
        <v>66.61</v>
      </c>
      <c r="BL43" s="331">
        <v>61</v>
      </c>
      <c r="BM43" s="331">
        <v>78.03</v>
      </c>
      <c r="BN43" s="331">
        <v>66.61</v>
      </c>
      <c r="BO43" s="331">
        <v>100</v>
      </c>
      <c r="BP43" s="331"/>
      <c r="BQ43" s="331">
        <v>100</v>
      </c>
      <c r="BR43" s="331">
        <f>BK43</f>
        <v>66.61</v>
      </c>
      <c r="BS43" s="402" t="s">
        <v>268</v>
      </c>
      <c r="BT43" s="333"/>
    </row>
    <row r="44" spans="1:72" ht="231" customHeight="1" thickBot="1" x14ac:dyDescent="0.3">
      <c r="A44" s="86"/>
      <c r="B44" s="88"/>
      <c r="C44" s="87"/>
      <c r="D44" s="89"/>
      <c r="E44" s="89"/>
      <c r="F44" s="89"/>
      <c r="G44" s="401"/>
      <c r="H44" s="381"/>
      <c r="I44" s="382"/>
      <c r="J44" s="403" t="s">
        <v>69</v>
      </c>
      <c r="K44" s="404" t="s">
        <v>74</v>
      </c>
      <c r="L44" s="374" t="s">
        <v>40</v>
      </c>
      <c r="M44" s="374" t="s">
        <v>26</v>
      </c>
      <c r="N44" s="354">
        <v>0</v>
      </c>
      <c r="O44" s="354">
        <v>1</v>
      </c>
      <c r="P44" s="354">
        <v>0</v>
      </c>
      <c r="Q44" s="354">
        <v>0</v>
      </c>
      <c r="R44" s="354">
        <v>0</v>
      </c>
      <c r="S44" s="354">
        <v>0</v>
      </c>
      <c r="T44" s="354">
        <v>100</v>
      </c>
      <c r="U44" s="354">
        <v>819</v>
      </c>
      <c r="V44" s="354">
        <v>819</v>
      </c>
      <c r="W44" s="354">
        <v>460</v>
      </c>
      <c r="X44" s="354">
        <v>304</v>
      </c>
      <c r="Y44" s="354">
        <v>0</v>
      </c>
      <c r="Z44" s="354">
        <v>188</v>
      </c>
      <c r="AA44" s="354">
        <v>0</v>
      </c>
      <c r="AB44" s="354">
        <v>748</v>
      </c>
      <c r="AC44" s="354">
        <f>P44+S44+V44+Y44</f>
        <v>819</v>
      </c>
      <c r="AD44" s="355">
        <v>5264.1476819999998</v>
      </c>
      <c r="AE44" s="355">
        <v>4731.7299999999996</v>
      </c>
      <c r="AF44" s="355">
        <v>3988.37</v>
      </c>
      <c r="AG44" s="356">
        <f t="shared" si="9"/>
        <v>0.84289889744342983</v>
      </c>
      <c r="AH44" s="355">
        <v>10381.533075961501</v>
      </c>
      <c r="AI44" s="355">
        <v>14300.76030262273</v>
      </c>
      <c r="AJ44" s="355">
        <v>12628.287565568258</v>
      </c>
      <c r="AK44" s="356">
        <f t="shared" si="10"/>
        <v>0.8830500825366786</v>
      </c>
      <c r="AL44" s="355">
        <v>11881.8507178865</v>
      </c>
      <c r="AM44" s="355">
        <v>29008.383513782326</v>
      </c>
      <c r="AN44" s="355">
        <v>24724.905973517962</v>
      </c>
      <c r="AO44" s="356">
        <f>AN44/AM44</f>
        <v>0.85233656545428604</v>
      </c>
      <c r="AP44" s="355">
        <v>8466.8564999999999</v>
      </c>
      <c r="AQ44" s="355">
        <v>52755.53991639294</v>
      </c>
      <c r="AR44" s="355">
        <v>29177.023940583706</v>
      </c>
      <c r="AS44" s="356">
        <f t="shared" si="2"/>
        <v>0.55306085364349411</v>
      </c>
      <c r="AT44" s="355">
        <v>0</v>
      </c>
      <c r="AU44" s="355">
        <f t="shared" si="3"/>
        <v>35994.387975848003</v>
      </c>
      <c r="AV44" s="358"/>
      <c r="AW44" s="358"/>
      <c r="AX44" s="358"/>
      <c r="AY44" s="358"/>
      <c r="AZ44" s="358"/>
      <c r="BA44" s="358"/>
      <c r="BB44" s="359"/>
      <c r="BC44" s="359"/>
      <c r="BD44" s="361"/>
      <c r="BE44" s="361"/>
      <c r="BF44" s="361"/>
      <c r="BG44" s="361"/>
      <c r="BH44" s="361"/>
      <c r="BI44" s="361"/>
      <c r="BJ44" s="361"/>
      <c r="BK44" s="361"/>
      <c r="BL44" s="361"/>
      <c r="BM44" s="361"/>
      <c r="BN44" s="361"/>
      <c r="BO44" s="361"/>
      <c r="BP44" s="361"/>
      <c r="BQ44" s="361"/>
      <c r="BR44" s="361"/>
      <c r="BS44" s="405"/>
      <c r="BT44" s="363"/>
    </row>
    <row r="45" spans="1:72" s="388" customFormat="1" ht="74.25" customHeight="1" x14ac:dyDescent="0.25">
      <c r="A45" s="86"/>
      <c r="B45" s="88"/>
      <c r="C45" s="378">
        <v>38</v>
      </c>
      <c r="D45" s="379" t="s">
        <v>60</v>
      </c>
      <c r="E45" s="380">
        <v>177</v>
      </c>
      <c r="F45" s="379" t="s">
        <v>61</v>
      </c>
      <c r="G45" s="364">
        <v>7341</v>
      </c>
      <c r="H45" s="381" t="s">
        <v>15</v>
      </c>
      <c r="I45" s="382" t="s">
        <v>38</v>
      </c>
      <c r="J45" s="383" t="s">
        <v>70</v>
      </c>
      <c r="K45" s="366" t="s">
        <v>75</v>
      </c>
      <c r="L45" s="324" t="s">
        <v>25</v>
      </c>
      <c r="M45" s="323" t="s">
        <v>27</v>
      </c>
      <c r="N45" s="323">
        <v>0</v>
      </c>
      <c r="O45" s="323">
        <v>0</v>
      </c>
      <c r="P45" s="323">
        <v>0</v>
      </c>
      <c r="Q45" s="323">
        <v>100</v>
      </c>
      <c r="R45" s="324">
        <v>100</v>
      </c>
      <c r="S45" s="324">
        <v>94.9</v>
      </c>
      <c r="T45" s="323">
        <v>100</v>
      </c>
      <c r="U45" s="323">
        <v>100</v>
      </c>
      <c r="V45" s="323">
        <v>6.1</v>
      </c>
      <c r="W45" s="323">
        <v>100</v>
      </c>
      <c r="X45" s="323">
        <v>100</v>
      </c>
      <c r="Y45" s="323">
        <v>1.4</v>
      </c>
      <c r="Z45" s="323">
        <v>0</v>
      </c>
      <c r="AA45" s="323"/>
      <c r="AB45" s="323">
        <v>100</v>
      </c>
      <c r="AC45" s="323">
        <f>Y45</f>
        <v>1.4</v>
      </c>
      <c r="AD45" s="325">
        <v>0</v>
      </c>
      <c r="AE45" s="325">
        <v>0</v>
      </c>
      <c r="AF45" s="325">
        <v>0</v>
      </c>
      <c r="AG45" s="326"/>
      <c r="AH45" s="325">
        <v>21087</v>
      </c>
      <c r="AI45" s="325">
        <v>6179.1958881736964</v>
      </c>
      <c r="AJ45" s="325">
        <v>5866.3300989528298</v>
      </c>
      <c r="AK45" s="326">
        <f t="shared" si="10"/>
        <v>0.94936787975606063</v>
      </c>
      <c r="AL45" s="325">
        <v>31806.224999999999</v>
      </c>
      <c r="AM45" s="384">
        <v>3475.4854564236657</v>
      </c>
      <c r="AN45" s="384">
        <v>212.0635647305306</v>
      </c>
      <c r="AO45" s="326">
        <f>AN45/AM45</f>
        <v>6.101696220266957E-2</v>
      </c>
      <c r="AP45" s="325">
        <v>32274.825000000001</v>
      </c>
      <c r="AQ45" s="325">
        <v>6262.6656927751146</v>
      </c>
      <c r="AR45" s="325">
        <v>350.05313270061055</v>
      </c>
      <c r="AS45" s="326">
        <f t="shared" si="2"/>
        <v>5.5895228944512744E-2</v>
      </c>
      <c r="AT45" s="325">
        <v>0</v>
      </c>
      <c r="AU45" s="325">
        <f t="shared" si="3"/>
        <v>85168.05</v>
      </c>
      <c r="AV45" s="328" t="s">
        <v>204</v>
      </c>
      <c r="AW45" s="328" t="s">
        <v>205</v>
      </c>
      <c r="AX45" s="328">
        <v>439</v>
      </c>
      <c r="AY45" s="328" t="s">
        <v>206</v>
      </c>
      <c r="AZ45" s="328">
        <v>337</v>
      </c>
      <c r="BA45" s="328" t="s">
        <v>207</v>
      </c>
      <c r="BB45" s="385" t="s">
        <v>39</v>
      </c>
      <c r="BC45" s="385" t="s">
        <v>26</v>
      </c>
      <c r="BD45" s="385">
        <v>1</v>
      </c>
      <c r="BE45" s="385">
        <v>17.5</v>
      </c>
      <c r="BF45" s="385">
        <v>20</v>
      </c>
      <c r="BG45" s="329">
        <v>7.5</v>
      </c>
      <c r="BH45" s="329">
        <v>7.5</v>
      </c>
      <c r="BI45" s="385">
        <v>50</v>
      </c>
      <c r="BJ45" s="385">
        <v>15</v>
      </c>
      <c r="BK45" s="385">
        <v>15</v>
      </c>
      <c r="BL45" s="385">
        <v>70</v>
      </c>
      <c r="BM45" s="385">
        <v>80</v>
      </c>
      <c r="BN45" s="385">
        <v>0</v>
      </c>
      <c r="BO45" s="385">
        <v>59</v>
      </c>
      <c r="BP45" s="385">
        <v>55</v>
      </c>
      <c r="BQ45" s="385">
        <f>BD45+BF45+BI45+BL45+BO45</f>
        <v>200</v>
      </c>
      <c r="BR45" s="329">
        <f>BE45+BH45+BK45</f>
        <v>40</v>
      </c>
      <c r="BS45" s="386" t="s">
        <v>269</v>
      </c>
      <c r="BT45" s="387">
        <f>25/200</f>
        <v>0.125</v>
      </c>
    </row>
    <row r="46" spans="1:72" s="388" customFormat="1" ht="69" customHeight="1" x14ac:dyDescent="0.25">
      <c r="A46" s="86"/>
      <c r="B46" s="88"/>
      <c r="C46" s="389"/>
      <c r="D46" s="379"/>
      <c r="E46" s="380"/>
      <c r="F46" s="379"/>
      <c r="G46" s="390"/>
      <c r="H46" s="381"/>
      <c r="I46" s="382"/>
      <c r="J46" s="391" t="s">
        <v>71</v>
      </c>
      <c r="K46" s="338" t="s">
        <v>76</v>
      </c>
      <c r="L46" s="392" t="s">
        <v>25</v>
      </c>
      <c r="M46" s="340" t="s">
        <v>27</v>
      </c>
      <c r="N46" s="340">
        <v>100</v>
      </c>
      <c r="O46" s="340">
        <v>100</v>
      </c>
      <c r="P46" s="340">
        <v>99.18</v>
      </c>
      <c r="Q46" s="340">
        <v>0</v>
      </c>
      <c r="R46" s="340">
        <v>100</v>
      </c>
      <c r="S46" s="340">
        <v>98.22</v>
      </c>
      <c r="T46" s="340">
        <v>0</v>
      </c>
      <c r="U46" s="340">
        <v>100</v>
      </c>
      <c r="V46" s="340">
        <v>84.8</v>
      </c>
      <c r="W46" s="340">
        <v>0</v>
      </c>
      <c r="X46" s="340">
        <v>100</v>
      </c>
      <c r="Y46" s="340">
        <v>1.5</v>
      </c>
      <c r="Z46" s="340">
        <v>0</v>
      </c>
      <c r="AA46" s="340"/>
      <c r="AB46" s="340">
        <v>100</v>
      </c>
      <c r="AC46" s="340">
        <f>Y46</f>
        <v>1.5</v>
      </c>
      <c r="AD46" s="341">
        <v>221.96872099999999</v>
      </c>
      <c r="AE46" s="341">
        <v>6251.32</v>
      </c>
      <c r="AF46" s="341">
        <v>6200.32</v>
      </c>
      <c r="AG46" s="342">
        <f t="shared" si="9"/>
        <v>0.99184172302809648</v>
      </c>
      <c r="AH46" s="341">
        <v>0</v>
      </c>
      <c r="AI46" s="341">
        <v>4071.8506715342492</v>
      </c>
      <c r="AJ46" s="341">
        <v>3999.4848256316654</v>
      </c>
      <c r="AK46" s="342">
        <f t="shared" si="10"/>
        <v>0.98222777509782389</v>
      </c>
      <c r="AL46" s="341">
        <v>0</v>
      </c>
      <c r="AM46" s="341">
        <v>1987.6811942622528</v>
      </c>
      <c r="AN46" s="341">
        <v>1685.6145902411117</v>
      </c>
      <c r="AO46" s="342">
        <f t="shared" ref="AO46:AO48" si="12">AN46/AM46</f>
        <v>0.84803065758578244</v>
      </c>
      <c r="AP46" s="341">
        <v>0</v>
      </c>
      <c r="AQ46" s="341">
        <v>1766.9064622349379</v>
      </c>
      <c r="AR46" s="341">
        <v>108.44796581613875</v>
      </c>
      <c r="AS46" s="342">
        <f t="shared" si="2"/>
        <v>6.1377310080673014E-2</v>
      </c>
      <c r="AT46" s="341">
        <v>0</v>
      </c>
      <c r="AU46" s="341">
        <f t="shared" si="3"/>
        <v>221.96872099999999</v>
      </c>
      <c r="AV46" s="343"/>
      <c r="AW46" s="343"/>
      <c r="AX46" s="343"/>
      <c r="AY46" s="343"/>
      <c r="AZ46" s="343"/>
      <c r="BA46" s="343"/>
      <c r="BB46" s="393"/>
      <c r="BC46" s="393"/>
      <c r="BD46" s="393"/>
      <c r="BE46" s="393"/>
      <c r="BF46" s="393"/>
      <c r="BG46" s="344"/>
      <c r="BH46" s="344"/>
      <c r="BI46" s="393"/>
      <c r="BJ46" s="393"/>
      <c r="BK46" s="393"/>
      <c r="BL46" s="393"/>
      <c r="BM46" s="393"/>
      <c r="BN46" s="393"/>
      <c r="BO46" s="393"/>
      <c r="BP46" s="393"/>
      <c r="BQ46" s="393"/>
      <c r="BR46" s="344"/>
      <c r="BS46" s="394"/>
      <c r="BT46" s="395"/>
    </row>
    <row r="47" spans="1:72" s="388" customFormat="1" ht="55.5" customHeight="1" thickBot="1" x14ac:dyDescent="0.3">
      <c r="A47" s="87"/>
      <c r="B47" s="82"/>
      <c r="C47" s="396"/>
      <c r="D47" s="379"/>
      <c r="E47" s="380"/>
      <c r="F47" s="379"/>
      <c r="G47" s="372"/>
      <c r="H47" s="381"/>
      <c r="I47" s="382"/>
      <c r="J47" s="397" t="s">
        <v>72</v>
      </c>
      <c r="K47" s="352" t="s">
        <v>77</v>
      </c>
      <c r="L47" s="374" t="s">
        <v>25</v>
      </c>
      <c r="M47" s="354" t="s">
        <v>27</v>
      </c>
      <c r="N47" s="354">
        <v>100</v>
      </c>
      <c r="O47" s="354">
        <v>100</v>
      </c>
      <c r="P47" s="354">
        <v>91.87</v>
      </c>
      <c r="Q47" s="354">
        <v>0</v>
      </c>
      <c r="R47" s="354">
        <v>100</v>
      </c>
      <c r="S47" s="354">
        <v>99.92</v>
      </c>
      <c r="T47" s="354">
        <v>0</v>
      </c>
      <c r="U47" s="354">
        <v>100</v>
      </c>
      <c r="V47" s="354">
        <v>71.5</v>
      </c>
      <c r="W47" s="354">
        <v>100</v>
      </c>
      <c r="X47" s="354">
        <v>100</v>
      </c>
      <c r="Y47" s="354">
        <v>0</v>
      </c>
      <c r="Z47" s="354">
        <v>0</v>
      </c>
      <c r="AA47" s="354"/>
      <c r="AB47" s="354">
        <v>100</v>
      </c>
      <c r="AC47" s="354">
        <f>Y47</f>
        <v>0</v>
      </c>
      <c r="AD47" s="355">
        <v>422.07710600000001</v>
      </c>
      <c r="AE47" s="355">
        <v>730.09</v>
      </c>
      <c r="AF47" s="355">
        <v>670.72</v>
      </c>
      <c r="AG47" s="356">
        <f t="shared" si="9"/>
        <v>0.9186812584749825</v>
      </c>
      <c r="AH47" s="355">
        <v>0</v>
      </c>
      <c r="AI47" s="355">
        <v>2111.6928100682103</v>
      </c>
      <c r="AJ47" s="355">
        <v>2110.0342146219618</v>
      </c>
      <c r="AK47" s="356">
        <f t="shared" si="10"/>
        <v>0.99921456594522629</v>
      </c>
      <c r="AL47" s="355">
        <v>0</v>
      </c>
      <c r="AM47" s="355">
        <v>1630.9825417046777</v>
      </c>
      <c r="AN47" s="355">
        <v>1166.9130628621051</v>
      </c>
      <c r="AO47" s="356">
        <f t="shared" si="12"/>
        <v>0.71546631127177218</v>
      </c>
      <c r="AP47" s="355">
        <v>0</v>
      </c>
      <c r="AQ47" s="355">
        <v>5683.8490628392074</v>
      </c>
      <c r="AR47" s="355">
        <v>0</v>
      </c>
      <c r="AS47" s="356">
        <f t="shared" si="2"/>
        <v>0</v>
      </c>
      <c r="AT47" s="355">
        <v>0</v>
      </c>
      <c r="AU47" s="355">
        <f t="shared" si="3"/>
        <v>422.07710600000001</v>
      </c>
      <c r="AV47" s="358"/>
      <c r="AW47" s="358"/>
      <c r="AX47" s="358"/>
      <c r="AY47" s="358"/>
      <c r="AZ47" s="358"/>
      <c r="BA47" s="358"/>
      <c r="BB47" s="398"/>
      <c r="BC47" s="398"/>
      <c r="BD47" s="398"/>
      <c r="BE47" s="398"/>
      <c r="BF47" s="398"/>
      <c r="BG47" s="359"/>
      <c r="BH47" s="359"/>
      <c r="BI47" s="398"/>
      <c r="BJ47" s="398"/>
      <c r="BK47" s="398"/>
      <c r="BL47" s="398"/>
      <c r="BM47" s="398"/>
      <c r="BN47" s="398"/>
      <c r="BO47" s="398"/>
      <c r="BP47" s="398"/>
      <c r="BQ47" s="398"/>
      <c r="BR47" s="359"/>
      <c r="BS47" s="399"/>
      <c r="BT47" s="400"/>
    </row>
    <row r="48" spans="1:72" ht="288.75" thickBot="1" x14ac:dyDescent="0.3">
      <c r="A48" s="49" t="s">
        <v>62</v>
      </c>
      <c r="B48" s="7" t="s">
        <v>63</v>
      </c>
      <c r="C48" s="48">
        <v>42</v>
      </c>
      <c r="D48" s="7" t="s">
        <v>64</v>
      </c>
      <c r="E48" s="48">
        <v>185</v>
      </c>
      <c r="F48" s="48" t="s">
        <v>65</v>
      </c>
      <c r="G48" s="51" t="s">
        <v>13</v>
      </c>
      <c r="H48" s="1" t="s">
        <v>14</v>
      </c>
      <c r="I48" s="191" t="s">
        <v>38</v>
      </c>
      <c r="J48" s="316" t="s">
        <v>91</v>
      </c>
      <c r="K48" s="271" t="s">
        <v>90</v>
      </c>
      <c r="L48" s="272" t="s">
        <v>25</v>
      </c>
      <c r="M48" s="273" t="s">
        <v>27</v>
      </c>
      <c r="N48" s="273">
        <v>100</v>
      </c>
      <c r="O48" s="273">
        <v>100</v>
      </c>
      <c r="P48" s="273">
        <v>73.33</v>
      </c>
      <c r="Q48" s="273">
        <v>100</v>
      </c>
      <c r="R48" s="273">
        <v>100</v>
      </c>
      <c r="S48" s="273">
        <v>56</v>
      </c>
      <c r="T48" s="273">
        <v>100</v>
      </c>
      <c r="U48" s="273">
        <v>100</v>
      </c>
      <c r="V48" s="273">
        <v>57.5</v>
      </c>
      <c r="W48" s="273">
        <v>100</v>
      </c>
      <c r="X48" s="274">
        <v>100</v>
      </c>
      <c r="Y48" s="274">
        <v>5.41</v>
      </c>
      <c r="Z48" s="273">
        <v>100</v>
      </c>
      <c r="AA48" s="273"/>
      <c r="AB48" s="273">
        <v>100</v>
      </c>
      <c r="AC48" s="275">
        <f>Y48</f>
        <v>5.41</v>
      </c>
      <c r="AD48" s="276">
        <v>9533.8247699999993</v>
      </c>
      <c r="AE48" s="276">
        <v>10849.7</v>
      </c>
      <c r="AF48" s="276">
        <v>9560.44</v>
      </c>
      <c r="AG48" s="277">
        <f t="shared" si="9"/>
        <v>0.88117090795137187</v>
      </c>
      <c r="AH48" s="276">
        <v>17444.146809615399</v>
      </c>
      <c r="AI48" s="276">
        <v>25885.030718608898</v>
      </c>
      <c r="AJ48" s="276">
        <v>22085.64498895187</v>
      </c>
      <c r="AK48" s="277">
        <f t="shared" si="10"/>
        <v>0.85322073707543922</v>
      </c>
      <c r="AL48" s="276">
        <v>16939.754406439199</v>
      </c>
      <c r="AM48" s="276">
        <v>24578.805735698734</v>
      </c>
      <c r="AN48" s="276">
        <v>14123.3828552166</v>
      </c>
      <c r="AO48" s="277">
        <f t="shared" si="12"/>
        <v>0.57461631810302016</v>
      </c>
      <c r="AP48" s="278">
        <v>34695.873124272301</v>
      </c>
      <c r="AQ48" s="278">
        <v>86676.873162796532</v>
      </c>
      <c r="AR48" s="278">
        <v>2094.2603285109235</v>
      </c>
      <c r="AS48" s="277">
        <f t="shared" si="2"/>
        <v>2.4161696795147226E-2</v>
      </c>
      <c r="AT48" s="276">
        <v>0</v>
      </c>
      <c r="AU48" s="276">
        <f t="shared" si="3"/>
        <v>78613.599110326904</v>
      </c>
      <c r="AV48" s="279"/>
      <c r="AW48" s="279"/>
      <c r="AX48" s="280">
        <v>71</v>
      </c>
      <c r="AY48" s="279" t="s">
        <v>213</v>
      </c>
      <c r="AZ48" s="280">
        <v>391</v>
      </c>
      <c r="BA48" s="281" t="s">
        <v>214</v>
      </c>
      <c r="BB48" s="281" t="s">
        <v>25</v>
      </c>
      <c r="BC48" s="281" t="s">
        <v>27</v>
      </c>
      <c r="BD48" s="282">
        <v>90</v>
      </c>
      <c r="BE48" s="282">
        <v>94.38</v>
      </c>
      <c r="BF48" s="282">
        <v>90</v>
      </c>
      <c r="BG48" s="282">
        <v>90</v>
      </c>
      <c r="BH48" s="282">
        <v>94.5</v>
      </c>
      <c r="BI48" s="282">
        <v>90</v>
      </c>
      <c r="BJ48" s="282">
        <v>90</v>
      </c>
      <c r="BK48" s="282">
        <v>93.37</v>
      </c>
      <c r="BL48" s="282">
        <v>90</v>
      </c>
      <c r="BM48" s="283">
        <v>100</v>
      </c>
      <c r="BN48" s="283">
        <v>31</v>
      </c>
      <c r="BO48" s="282">
        <v>90</v>
      </c>
      <c r="BP48" s="282">
        <v>90</v>
      </c>
      <c r="BQ48" s="282">
        <v>90</v>
      </c>
      <c r="BR48" s="282">
        <f>BK48</f>
        <v>93.37</v>
      </c>
      <c r="BS48" s="284" t="s">
        <v>270</v>
      </c>
      <c r="BT48" s="288"/>
    </row>
    <row r="49" spans="9:47" ht="18.75" x14ac:dyDescent="0.3">
      <c r="I49" s="2"/>
      <c r="AD49" s="46">
        <f t="shared" ref="AD49:AU49" si="13">SUM(AD6:AD48)</f>
        <v>184924.58236600002</v>
      </c>
      <c r="AE49" s="46">
        <f t="shared" si="13"/>
        <v>244910.82000000007</v>
      </c>
      <c r="AF49" s="46">
        <f t="shared" si="13"/>
        <v>173676.44999999998</v>
      </c>
      <c r="AG49" s="47">
        <f>AF49/AE49</f>
        <v>0.709141596929037</v>
      </c>
      <c r="AH49" s="46">
        <f t="shared" si="13"/>
        <v>1038808.2859752828</v>
      </c>
      <c r="AI49" s="46">
        <f t="shared" si="13"/>
        <v>775851.17218080489</v>
      </c>
      <c r="AJ49" s="46">
        <f t="shared" si="13"/>
        <v>646670.71512441186</v>
      </c>
      <c r="AK49" s="47">
        <f t="shared" si="10"/>
        <v>0.83349840576603684</v>
      </c>
      <c r="AL49" s="46">
        <f t="shared" si="13"/>
        <v>1367899.2026261559</v>
      </c>
      <c r="AM49" s="46">
        <f>SUM(AM6:AM48)</f>
        <v>1092164.6185986374</v>
      </c>
      <c r="AN49" s="46">
        <f t="shared" si="13"/>
        <v>778177.65749613824</v>
      </c>
      <c r="AO49" s="46"/>
      <c r="AP49" s="46">
        <f t="shared" si="13"/>
        <v>1010295.3836322974</v>
      </c>
      <c r="AQ49" s="46">
        <f t="shared" si="13"/>
        <v>1616260.1456376405</v>
      </c>
      <c r="AR49" s="46">
        <f t="shared" si="13"/>
        <v>423978.37485799362</v>
      </c>
      <c r="AS49" s="47">
        <f>AR49/AQ49</f>
        <v>0.26232062703663794</v>
      </c>
      <c r="AT49" s="46">
        <f t="shared" si="13"/>
        <v>170415.78536354683</v>
      </c>
      <c r="AU49" s="46">
        <f t="shared" si="13"/>
        <v>3772343.2399632828</v>
      </c>
    </row>
    <row r="50" spans="9:47" x14ac:dyDescent="0.25">
      <c r="I50" s="2"/>
    </row>
    <row r="51" spans="9:47" ht="18.75" x14ac:dyDescent="0.3">
      <c r="AI51" s="46">
        <f>AI49*1.0409</f>
        <v>807583.48512299976</v>
      </c>
      <c r="AJ51" s="46">
        <f>AJ49*1.0409</f>
        <v>673119.5473730003</v>
      </c>
      <c r="AM51" s="46">
        <f>AM49*AM53</f>
        <v>1172985.4775170002</v>
      </c>
      <c r="AN51" s="46">
        <f>AN49*AM53</f>
        <v>835763.28662100015</v>
      </c>
      <c r="AQ51" s="65">
        <f>AQ49*AQ53</f>
        <v>1787940.330451</v>
      </c>
      <c r="AR51" s="65">
        <f>AR49*AQ53</f>
        <v>469013.62858799996</v>
      </c>
    </row>
    <row r="53" spans="9:47" ht="18.75" x14ac:dyDescent="0.3">
      <c r="AL53" s="46" t="s">
        <v>244</v>
      </c>
      <c r="AM53" s="66">
        <v>1.0740006200000001</v>
      </c>
      <c r="AP53" s="46" t="s">
        <v>244</v>
      </c>
      <c r="AQ53" s="8">
        <v>1.1062206386000002</v>
      </c>
    </row>
  </sheetData>
  <mergeCells count="301">
    <mergeCell ref="BT43:BT44"/>
    <mergeCell ref="BT45:BT47"/>
    <mergeCell ref="BT41:BT42"/>
    <mergeCell ref="BT35:BT36"/>
    <mergeCell ref="BT38:BT40"/>
    <mergeCell ref="BT28:BT33"/>
    <mergeCell ref="BT24:BT27"/>
    <mergeCell ref="BT16:BT23"/>
    <mergeCell ref="BT12:BT15"/>
    <mergeCell ref="BT6:BT11"/>
    <mergeCell ref="BP6:BP11"/>
    <mergeCell ref="BP12:BP15"/>
    <mergeCell ref="BS38:BS40"/>
    <mergeCell ref="BI45:BI47"/>
    <mergeCell ref="BL45:BL47"/>
    <mergeCell ref="BO45:BO47"/>
    <mergeCell ref="BQ45:BQ47"/>
    <mergeCell ref="BS45:BS47"/>
    <mergeCell ref="AV3:BS3"/>
    <mergeCell ref="AX38:AX40"/>
    <mergeCell ref="AY38:AY40"/>
    <mergeCell ref="AZ38:AZ40"/>
    <mergeCell ref="BA38:BA40"/>
    <mergeCell ref="BB38:BB40"/>
    <mergeCell ref="BC38:BC40"/>
    <mergeCell ref="BD38:BD40"/>
    <mergeCell ref="BE38:BE40"/>
    <mergeCell ref="BQ6:BQ11"/>
    <mergeCell ref="BS6:BS11"/>
    <mergeCell ref="BL16:BL23"/>
    <mergeCell ref="BO16:BO23"/>
    <mergeCell ref="BQ16:BQ23"/>
    <mergeCell ref="BS35:BS36"/>
    <mergeCell ref="BI12:BI15"/>
    <mergeCell ref="BS28:BS33"/>
    <mergeCell ref="BH28:BH33"/>
    <mergeCell ref="BI28:BI33"/>
    <mergeCell ref="BL28:BL33"/>
    <mergeCell ref="BO28:BO33"/>
    <mergeCell ref="BQ28:BQ33"/>
    <mergeCell ref="A5:A42"/>
    <mergeCell ref="B5:B42"/>
    <mergeCell ref="C5:C42"/>
    <mergeCell ref="D5:D42"/>
    <mergeCell ref="E5:E42"/>
    <mergeCell ref="F5:F42"/>
    <mergeCell ref="H38:H40"/>
    <mergeCell ref="AV38:AV40"/>
    <mergeCell ref="AW38:AW40"/>
    <mergeCell ref="AW41:AW42"/>
    <mergeCell ref="I18:I19"/>
    <mergeCell ref="AW16:AW23"/>
    <mergeCell ref="AV12:AV15"/>
    <mergeCell ref="AW12:AW15"/>
    <mergeCell ref="H34:H37"/>
    <mergeCell ref="I34:I37"/>
    <mergeCell ref="AV34:AV37"/>
    <mergeCell ref="AW34:AW37"/>
    <mergeCell ref="BO6:BO11"/>
    <mergeCell ref="BJ6:BJ11"/>
    <mergeCell ref="BK6:BK11"/>
    <mergeCell ref="BM6:BM11"/>
    <mergeCell ref="BK16:BK23"/>
    <mergeCell ref="BM16:BM23"/>
    <mergeCell ref="BJ24:BJ27"/>
    <mergeCell ref="BK24:BK27"/>
    <mergeCell ref="BF24:BF27"/>
    <mergeCell ref="BI16:BI23"/>
    <mergeCell ref="BH12:BH15"/>
    <mergeCell ref="BH16:BH23"/>
    <mergeCell ref="BH24:BH27"/>
    <mergeCell ref="BL6:BL11"/>
    <mergeCell ref="BN6:BN11"/>
    <mergeCell ref="BQ35:BQ36"/>
    <mergeCell ref="BI24:BI27"/>
    <mergeCell ref="BI35:BI36"/>
    <mergeCell ref="BH35:BH36"/>
    <mergeCell ref="BJ12:BJ15"/>
    <mergeCell ref="BK12:BK15"/>
    <mergeCell ref="BM12:BM15"/>
    <mergeCell ref="BJ16:BJ23"/>
    <mergeCell ref="BL12:BL15"/>
    <mergeCell ref="BO12:BO15"/>
    <mergeCell ref="BQ12:BQ15"/>
    <mergeCell ref="BP16:BP23"/>
    <mergeCell ref="BN12:BN15"/>
    <mergeCell ref="BN16:BN23"/>
    <mergeCell ref="BS12:BS15"/>
    <mergeCell ref="BS16:BS23"/>
    <mergeCell ref="BL24:BL27"/>
    <mergeCell ref="BO24:BO27"/>
    <mergeCell ref="BQ24:BQ27"/>
    <mergeCell ref="BS24:BS27"/>
    <mergeCell ref="AX41:AX42"/>
    <mergeCell ref="A2:F2"/>
    <mergeCell ref="A3:B3"/>
    <mergeCell ref="C3:D3"/>
    <mergeCell ref="E3:F3"/>
    <mergeCell ref="G3:H3"/>
    <mergeCell ref="AD3:AT3"/>
    <mergeCell ref="H6:H8"/>
    <mergeCell ref="I6:I7"/>
    <mergeCell ref="H21:H23"/>
    <mergeCell ref="I21:I22"/>
    <mergeCell ref="H32:H33"/>
    <mergeCell ref="I32:I33"/>
    <mergeCell ref="H14:H15"/>
    <mergeCell ref="H16:H17"/>
    <mergeCell ref="H41:H42"/>
    <mergeCell ref="I41:I42"/>
    <mergeCell ref="AV16:AV23"/>
    <mergeCell ref="AV41:AV42"/>
    <mergeCell ref="H9:H11"/>
    <mergeCell ref="I9:I10"/>
    <mergeCell ref="H12:H13"/>
    <mergeCell ref="H18:H20"/>
    <mergeCell ref="BG12:BG15"/>
    <mergeCell ref="BE6:BE11"/>
    <mergeCell ref="BE12:BE15"/>
    <mergeCell ref="AZ16:AZ23"/>
    <mergeCell ref="BA16:BA23"/>
    <mergeCell ref="BB16:BB23"/>
    <mergeCell ref="BG16:BG23"/>
    <mergeCell ref="BE16:BE23"/>
    <mergeCell ref="BB6:BB11"/>
    <mergeCell ref="BC6:BC11"/>
    <mergeCell ref="BD6:BD11"/>
    <mergeCell ref="BG6:BG11"/>
    <mergeCell ref="BF12:BF15"/>
    <mergeCell ref="BF16:BF23"/>
    <mergeCell ref="AV6:AV11"/>
    <mergeCell ref="AW6:AW11"/>
    <mergeCell ref="AX6:AX11"/>
    <mergeCell ref="AY6:AY11"/>
    <mergeCell ref="AZ6:AZ11"/>
    <mergeCell ref="BA6:BA11"/>
    <mergeCell ref="BI6:BI11"/>
    <mergeCell ref="BH6:BH11"/>
    <mergeCell ref="BF6:BF11"/>
    <mergeCell ref="AX12:AX15"/>
    <mergeCell ref="AY12:AY15"/>
    <mergeCell ref="AV28:AV33"/>
    <mergeCell ref="AW28:AW33"/>
    <mergeCell ref="AX28:AX33"/>
    <mergeCell ref="AY28:AY33"/>
    <mergeCell ref="AZ28:AZ33"/>
    <mergeCell ref="BE24:BE27"/>
    <mergeCell ref="AZ12:AZ15"/>
    <mergeCell ref="BA12:BA15"/>
    <mergeCell ref="BB12:BB15"/>
    <mergeCell ref="BC12:BC15"/>
    <mergeCell ref="BD12:BD15"/>
    <mergeCell ref="AY16:AY23"/>
    <mergeCell ref="BD28:BD33"/>
    <mergeCell ref="BE28:BE33"/>
    <mergeCell ref="BC16:BC23"/>
    <mergeCell ref="BD16:BD23"/>
    <mergeCell ref="AX16:AX23"/>
    <mergeCell ref="AX35:AX36"/>
    <mergeCell ref="AY35:AY36"/>
    <mergeCell ref="BE35:BE36"/>
    <mergeCell ref="BD24:BD27"/>
    <mergeCell ref="BG24:BG27"/>
    <mergeCell ref="H24:H27"/>
    <mergeCell ref="I24:I26"/>
    <mergeCell ref="AV24:AV27"/>
    <mergeCell ref="AW24:AW27"/>
    <mergeCell ref="AX24:AX27"/>
    <mergeCell ref="AY24:AY27"/>
    <mergeCell ref="H28:H31"/>
    <mergeCell ref="I28:I30"/>
    <mergeCell ref="AZ24:AZ27"/>
    <mergeCell ref="BA24:BA27"/>
    <mergeCell ref="BB24:BB27"/>
    <mergeCell ref="BC24:BC27"/>
    <mergeCell ref="BC28:BC33"/>
    <mergeCell ref="BB28:BB33"/>
    <mergeCell ref="BA28:BA33"/>
    <mergeCell ref="BF35:BF36"/>
    <mergeCell ref="BF28:BF33"/>
    <mergeCell ref="BG28:BG33"/>
    <mergeCell ref="BD41:BD42"/>
    <mergeCell ref="BE41:BE42"/>
    <mergeCell ref="BF41:BF42"/>
    <mergeCell ref="BG41:BG42"/>
    <mergeCell ref="AZ35:AZ36"/>
    <mergeCell ref="BA35:BA36"/>
    <mergeCell ref="BB35:BB36"/>
    <mergeCell ref="BC35:BC36"/>
    <mergeCell ref="BD35:BD36"/>
    <mergeCell ref="BG35:BG36"/>
    <mergeCell ref="BG38:BG40"/>
    <mergeCell ref="BF38:BF40"/>
    <mergeCell ref="BS41:BS42"/>
    <mergeCell ref="A43:A47"/>
    <mergeCell ref="B43:B47"/>
    <mergeCell ref="C43:C44"/>
    <mergeCell ref="D43:D44"/>
    <mergeCell ref="E43:E44"/>
    <mergeCell ref="F43:F44"/>
    <mergeCell ref="C45:C47"/>
    <mergeCell ref="D45:D47"/>
    <mergeCell ref="E45:E47"/>
    <mergeCell ref="F45:F47"/>
    <mergeCell ref="G43:G44"/>
    <mergeCell ref="H43:H44"/>
    <mergeCell ref="I43:I44"/>
    <mergeCell ref="AV43:AV44"/>
    <mergeCell ref="AW43:AW44"/>
    <mergeCell ref="AX43:AX44"/>
    <mergeCell ref="G45:G47"/>
    <mergeCell ref="H45:H47"/>
    <mergeCell ref="AY41:AY42"/>
    <mergeCell ref="AZ41:AZ42"/>
    <mergeCell ref="BA41:BA42"/>
    <mergeCell ref="BB41:BB42"/>
    <mergeCell ref="BC41:BC42"/>
    <mergeCell ref="I45:I47"/>
    <mergeCell ref="AV45:AV47"/>
    <mergeCell ref="AW45:AW47"/>
    <mergeCell ref="AX45:AX47"/>
    <mergeCell ref="AY43:AY44"/>
    <mergeCell ref="AZ43:AZ44"/>
    <mergeCell ref="BA43:BA44"/>
    <mergeCell ref="BB43:BB44"/>
    <mergeCell ref="BC43:BC44"/>
    <mergeCell ref="BS43:BS44"/>
    <mergeCell ref="AY45:AY47"/>
    <mergeCell ref="AZ45:AZ47"/>
    <mergeCell ref="BA45:BA47"/>
    <mergeCell ref="BB45:BB47"/>
    <mergeCell ref="BC45:BC47"/>
    <mergeCell ref="BD45:BD47"/>
    <mergeCell ref="BE45:BE47"/>
    <mergeCell ref="BF45:BF47"/>
    <mergeCell ref="BD43:BD44"/>
    <mergeCell ref="BE43:BE44"/>
    <mergeCell ref="BF43:BF44"/>
    <mergeCell ref="BG43:BG44"/>
    <mergeCell ref="BH43:BH44"/>
    <mergeCell ref="BI43:BI44"/>
    <mergeCell ref="BL43:BL44"/>
    <mergeCell ref="BO43:BO44"/>
    <mergeCell ref="BQ43:BQ44"/>
    <mergeCell ref="BG45:BG47"/>
    <mergeCell ref="BH45:BH47"/>
    <mergeCell ref="BJ43:BJ44"/>
    <mergeCell ref="BK43:BK44"/>
    <mergeCell ref="BM43:BM44"/>
    <mergeCell ref="BP43:BP44"/>
    <mergeCell ref="BH41:BH42"/>
    <mergeCell ref="BI41:BI42"/>
    <mergeCell ref="BL41:BL42"/>
    <mergeCell ref="BO41:BO42"/>
    <mergeCell ref="BQ41:BQ42"/>
    <mergeCell ref="BH38:BH40"/>
    <mergeCell ref="BI38:BI40"/>
    <mergeCell ref="BL38:BL40"/>
    <mergeCell ref="BO38:BO40"/>
    <mergeCell ref="BQ38:BQ40"/>
    <mergeCell ref="BJ38:BJ40"/>
    <mergeCell ref="BK38:BK40"/>
    <mergeCell ref="BM38:BM40"/>
    <mergeCell ref="BP38:BP40"/>
    <mergeCell ref="BJ41:BJ42"/>
    <mergeCell ref="BK41:BK42"/>
    <mergeCell ref="BM41:BM42"/>
    <mergeCell ref="BP41:BP42"/>
    <mergeCell ref="BJ45:BJ47"/>
    <mergeCell ref="BK45:BK47"/>
    <mergeCell ref="BM45:BM47"/>
    <mergeCell ref="BP45:BP47"/>
    <mergeCell ref="BM24:BM27"/>
    <mergeCell ref="BJ28:BJ33"/>
    <mergeCell ref="BK28:BK33"/>
    <mergeCell ref="BM28:BM33"/>
    <mergeCell ref="BP24:BP27"/>
    <mergeCell ref="BP28:BP33"/>
    <mergeCell ref="BJ35:BJ36"/>
    <mergeCell ref="BK35:BK36"/>
    <mergeCell ref="BM35:BM36"/>
    <mergeCell ref="BP35:BP36"/>
    <mergeCell ref="BL35:BL36"/>
    <mergeCell ref="BO35:BO36"/>
    <mergeCell ref="BN24:BN27"/>
    <mergeCell ref="BN28:BN33"/>
    <mergeCell ref="BN35:BN36"/>
    <mergeCell ref="BN38:BN40"/>
    <mergeCell ref="BN41:BN42"/>
    <mergeCell ref="BN43:BN44"/>
    <mergeCell ref="BN45:BN47"/>
    <mergeCell ref="BR43:BR44"/>
    <mergeCell ref="BR45:BR47"/>
    <mergeCell ref="BR6:BR11"/>
    <mergeCell ref="BR12:BR15"/>
    <mergeCell ref="BR16:BR23"/>
    <mergeCell ref="BR24:BR27"/>
    <mergeCell ref="BR28:BR33"/>
    <mergeCell ref="BR35:BR36"/>
    <mergeCell ref="BR38:BR40"/>
    <mergeCell ref="BR41:BR42"/>
  </mergeCells>
  <printOptions horizontalCentered="1" verticalCentered="1"/>
  <pageMargins left="0.23622047244094491" right="0.23622047244094491" top="0.74803149606299213" bottom="0.74803149606299213" header="0.31496062992125984" footer="0.31496062992125984"/>
  <pageSetup paperSize="5" scale="29" fitToHeight="0" orientation="landscape" r:id="rId1"/>
  <rowBreaks count="2" manualBreakCount="2">
    <brk id="15" max="71" man="1"/>
    <brk id="40" max="71" man="1"/>
  </rowBreaks>
  <colBreaks count="1" manualBreakCount="1">
    <brk id="71" max="4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Línea base</vt:lpstr>
      <vt:lpstr>Avance pdd</vt:lpstr>
      <vt:lpstr>'Avance pdd'!Área_de_impresión</vt:lpstr>
      <vt:lpstr>'Avance pdd'!Títulos_a_imprimir</vt:lpstr>
    </vt:vector>
  </TitlesOfParts>
  <Company>Acueducto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ahoyos</dc:creator>
  <cp:lastModifiedBy>Edwar Yesid Jativa Garcia</cp:lastModifiedBy>
  <cp:lastPrinted>2019-04-30T13:25:13Z</cp:lastPrinted>
  <dcterms:created xsi:type="dcterms:W3CDTF">2012-09-03T15:42:10Z</dcterms:created>
  <dcterms:modified xsi:type="dcterms:W3CDTF">2019-05-03T15:02:09Z</dcterms:modified>
</cp:coreProperties>
</file>